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bookViews>
  <sheets>
    <sheet name="15人分工总表" sheetId="1" r:id="rId1"/>
    <sheet name="全部监测链接明细" sheetId="2" r:id="rId2"/>
    <sheet name="关键词与检索式" sheetId="3" r:id="rId3"/>
    <sheet name="舆情采集记录模板" sheetId="4" r:id="rId4"/>
    <sheet name="完整性与使用说明" sheetId="5" r:id="rId5"/>
    <sheet name="民族语言关键词参考" sheetId="6" r:id="rId6"/>
    <sheet name="补充统计与重点复核"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<sst xmlns="http://schemas.openxmlformats.org/spreadsheetml/2006/main" count="6985" uniqueCount="2517">
  <si>
    <t>《中华人民共和国民族团结进步促进法》实施后国内舆情监测——15人完整分工表（无空白最终版）</t>
  </si>
  <si>
    <t>公众舆情优先采集评论、留言、转发和用户原创内容；政府官网主要采集实施动态、意见征集、群众留言和公开答复，官方新闻稿不得直接当作公众正面舆情。公众号通过微信客户端“搜一搜—公众号/文章”进入，并核对认证主体。</t>
  </si>
  <si>
    <t>序号</t>
  </si>
  <si>
    <t>姓名</t>
  </si>
  <si>
    <t>分工方向</t>
  </si>
  <si>
    <t>监测平台、网站及入口（第一组）</t>
  </si>
  <si>
    <t>监测平台、网站及入口（第二组）</t>
  </si>
  <si>
    <t>公众号、视频号与微信内搜索词</t>
  </si>
  <si>
    <t>监测地区与语言</t>
  </si>
  <si>
    <t>监测关键词</t>
  </si>
  <si>
    <t>监测重点与执行说明</t>
  </si>
  <si>
    <t>任务分工</t>
  </si>
  <si>
    <t>11</t>
  </si>
  <si>
    <t>微博、热榜与综合搜索</t>
  </si>
  <si>
    <t>微博综合搜索：https://s.weibo.com/weibo
微博热搜榜：https://s.weibo.com/top/summary
百度搜索：https://www.baidu.com/
百度新闻搜索：https://www.baidu.com/s?tn=news</t>
  </si>
  <si>
    <t>百度热榜：https://top.baidu.com/board
360搜索：https://www.so.com/
搜狗搜索：https://www.sogou.com/</t>
  </si>
  <si>
    <t>不适用（该负责人不承担公众号或视频号专项监测）</t>
  </si>
  <si>
    <t>全国；普通话</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</si>
  <si>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组合示例：民族团结法+担心；民族团结法+不合理；民族团结法+形式主义；民族团结法+投诉
多语言内容处理：发现民族文字内容时，复制标题/话题词到《民族语言关键词参考》Sheet对照；不懂该语言时标记“需语言复核”，不要自行判断情感。</t>
  </si>
  <si>
    <t>采集原创博文、评论和转发观点；热榜只作发现入口。</t>
  </si>
  <si>
    <t>吴禾烨</t>
  </si>
  <si>
    <t>抖音及视频平台</t>
  </si>
  <si>
    <t>抖音：https://www.douyin.com/
抖音搜索：https://www.douyin.com/search/
西瓜视频：https://www.ixigua.com/</t>
  </si>
  <si>
    <t>好看视频：https://haokan.baidu.com/
腾讯视频：https://v.qq.com/</t>
  </si>
  <si>
    <t>全国及民族地区；普通话、民族语言口播/字幕</t>
  </si>
  <si>
    <r>
      <rPr>
        <sz val="16"/>
        <rFont val="Microsoft YaHei"/>
        <charset val="134"/>
      </rPr>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视频词：法律实施；政策影响；街访；群众反映；强制宣传；活动形式主义；官方回应
【多语言关键词补充】
多语种视频检索（可直接复制）：
维吾尔文：</t>
    </r>
    <r>
      <rPr>
        <sz val="16"/>
        <rFont val="Arial"/>
        <charset val="134"/>
      </rPr>
      <t>مىللەتلەر</t>
    </r>
    <r>
      <rPr>
        <sz val="16"/>
        <rFont val="Microsoft YaHei"/>
        <charset val="134"/>
      </rPr>
      <t xml:space="preserve"> </t>
    </r>
    <r>
      <rPr>
        <sz val="16"/>
        <rFont val="Arial"/>
        <charset val="134"/>
      </rPr>
      <t>ئىتتىپاقلىقى</t>
    </r>
    <r>
      <rPr>
        <sz val="16"/>
        <rFont val="Microsoft YaHei"/>
        <charset val="134"/>
      </rPr>
      <t xml:space="preserve"> - </t>
    </r>
    <r>
      <rPr>
        <sz val="16"/>
        <rFont val="Arial"/>
        <charset val="134"/>
      </rPr>
      <t>تەرەققىياتىنى</t>
    </r>
    <r>
      <rPr>
        <sz val="16"/>
        <rFont val="Microsoft YaHei"/>
        <charset val="134"/>
      </rPr>
      <t xml:space="preserve"> </t>
    </r>
    <r>
      <rPr>
        <sz val="16"/>
        <rFont val="Arial"/>
        <charset val="134"/>
      </rPr>
      <t>ئىلگىرى</t>
    </r>
    <r>
      <rPr>
        <sz val="16"/>
        <rFont val="Microsoft YaHei"/>
        <charset val="134"/>
      </rPr>
      <t xml:space="preserve"> </t>
    </r>
    <r>
      <rPr>
        <sz val="16"/>
        <rFont val="Arial"/>
        <charset val="134"/>
      </rPr>
      <t>سۈرۈش</t>
    </r>
    <r>
      <rPr>
        <sz val="16"/>
        <rFont val="Microsoft YaHei"/>
        <charset val="134"/>
      </rPr>
      <t xml:space="preserve"> </t>
    </r>
    <r>
      <rPr>
        <sz val="16"/>
        <rFont val="Arial"/>
        <charset val="134"/>
      </rPr>
      <t>قانۇنى</t>
    </r>
    <r>
      <rPr>
        <sz val="16"/>
        <rFont val="Microsoft YaHei"/>
        <charset val="134"/>
      </rPr>
      <t>；</t>
    </r>
    <r>
      <rPr>
        <sz val="16"/>
        <rFont val="Arial"/>
        <charset val="134"/>
      </rPr>
      <t>يولغا</t>
    </r>
    <r>
      <rPr>
        <sz val="16"/>
        <rFont val="Microsoft YaHei"/>
        <charset val="134"/>
      </rPr>
      <t xml:space="preserve"> </t>
    </r>
    <r>
      <rPr>
        <sz val="16"/>
        <rFont val="Arial"/>
        <charset val="134"/>
      </rPr>
      <t>قويۇش</t>
    </r>
    <r>
      <rPr>
        <sz val="16"/>
        <rFont val="Microsoft YaHei"/>
        <charset val="134"/>
      </rPr>
      <t>；</t>
    </r>
    <r>
      <rPr>
        <sz val="16"/>
        <rFont val="Arial"/>
        <charset val="134"/>
      </rPr>
      <t>تەسىر</t>
    </r>
    <r>
      <rPr>
        <sz val="16"/>
        <rFont val="Microsoft YaHei"/>
        <charset val="134"/>
      </rPr>
      <t>；</t>
    </r>
    <r>
      <rPr>
        <sz val="16"/>
        <rFont val="Arial"/>
        <charset val="134"/>
      </rPr>
      <t>ئەندىشە</t>
    </r>
    <r>
      <rPr>
        <sz val="16"/>
        <rFont val="Microsoft YaHei"/>
        <charset val="134"/>
      </rPr>
      <t>；</t>
    </r>
    <r>
      <rPr>
        <sz val="16"/>
        <rFont val="Arial"/>
        <charset val="134"/>
      </rPr>
      <t>ئەرز</t>
    </r>
    <r>
      <rPr>
        <sz val="16"/>
        <rFont val="Microsoft YaHei"/>
        <charset val="134"/>
      </rPr>
      <t>-</t>
    </r>
    <r>
      <rPr>
        <sz val="16"/>
        <rFont val="Arial"/>
        <charset val="134"/>
      </rPr>
      <t>شىكايەت</t>
    </r>
    <r>
      <rPr>
        <sz val="16"/>
        <rFont val="Microsoft YaHei"/>
        <charset val="134"/>
      </rPr>
      <t xml:space="preserve">
藏文：མི་རིགས་མཐུན་སྒྲིལ་ཡར་ཐོན；བཅའ་ཁྲིམས；ལག་བསྟར；སེམས་ཁྲལ；ཞུ་གཏུག
朝鲜文：</t>
    </r>
    <r>
      <rPr>
        <sz val="16"/>
        <rFont val="MS Gothic"/>
        <charset val="134"/>
      </rPr>
      <t>민족단결진보촉진법</t>
    </r>
    <r>
      <rPr>
        <sz val="16"/>
        <rFont val="Microsoft YaHei"/>
        <charset val="134"/>
      </rPr>
      <t>；</t>
    </r>
    <r>
      <rPr>
        <sz val="16"/>
        <rFont val="MS Gothic"/>
        <charset val="134"/>
      </rPr>
      <t>시행</t>
    </r>
    <r>
      <rPr>
        <sz val="16"/>
        <rFont val="Microsoft YaHei"/>
        <charset val="134"/>
      </rPr>
      <t>；</t>
    </r>
    <r>
      <rPr>
        <sz val="16"/>
        <rFont val="MS Gothic"/>
        <charset val="134"/>
      </rPr>
      <t>영향</t>
    </r>
    <r>
      <rPr>
        <sz val="16"/>
        <rFont val="Microsoft YaHei"/>
        <charset val="134"/>
      </rPr>
      <t>；</t>
    </r>
    <r>
      <rPr>
        <sz val="16"/>
        <rFont val="MS Gothic"/>
        <charset val="134"/>
      </rPr>
      <t>우려</t>
    </r>
    <r>
      <rPr>
        <sz val="16"/>
        <rFont val="Microsoft YaHei"/>
        <charset val="134"/>
      </rPr>
      <t>；</t>
    </r>
    <r>
      <rPr>
        <sz val="16"/>
        <rFont val="MS Gothic"/>
        <charset val="134"/>
      </rPr>
      <t>민원</t>
    </r>
    <r>
      <rPr>
        <sz val="16"/>
        <rFont val="Microsoft YaHei"/>
        <charset val="134"/>
      </rPr>
      <t>；</t>
    </r>
    <r>
      <rPr>
        <sz val="16"/>
        <rFont val="MS Gothic"/>
        <charset val="134"/>
      </rPr>
      <t>정부</t>
    </r>
    <r>
      <rPr>
        <sz val="16"/>
        <rFont val="Microsoft YaHei"/>
        <charset val="134"/>
      </rPr>
      <t xml:space="preserve"> </t>
    </r>
    <r>
      <rPr>
        <sz val="16"/>
        <rFont val="MS Gothic"/>
        <charset val="134"/>
      </rPr>
      <t>대응</t>
    </r>
    <r>
      <rPr>
        <sz val="16"/>
        <rFont val="Microsoft YaHei"/>
        <charset val="134"/>
      </rPr>
      <t xml:space="preserve">
蒙古文拆分词：</t>
    </r>
    <r>
      <rPr>
        <sz val="16"/>
        <rFont val="Mongolian Baiti"/>
        <charset val="134"/>
      </rPr>
      <t>ᠦᠨᠳᠦᠰᠦᠲᠡᠨ</t>
    </r>
    <r>
      <rPr>
        <sz val="16"/>
        <rFont val="Microsoft YaHei"/>
        <charset val="134"/>
      </rPr>
      <t>；</t>
    </r>
    <r>
      <rPr>
        <sz val="16"/>
        <rFont val="Mongolian Baiti"/>
        <charset val="134"/>
      </rPr>
      <t>ᠪᠦᠯᠬᠦᠮᠳᠡᠯ</t>
    </r>
    <r>
      <rPr>
        <sz val="16"/>
        <rFont val="Microsoft YaHei"/>
        <charset val="134"/>
      </rPr>
      <t>；</t>
    </r>
    <r>
      <rPr>
        <sz val="16"/>
        <rFont val="Mongolian Baiti"/>
        <charset val="134"/>
      </rPr>
      <t>ᠳᠠᠪᠰᠢᠯᠲᠠ</t>
    </r>
    <r>
      <rPr>
        <sz val="16"/>
        <rFont val="Microsoft YaHei"/>
        <charset val="134"/>
      </rPr>
      <t>；</t>
    </r>
    <r>
      <rPr>
        <sz val="16"/>
        <rFont val="Mongolian Baiti"/>
        <charset val="134"/>
      </rPr>
      <t>ᠬᠠᠤᠯᠢ</t>
    </r>
    <r>
      <rPr>
        <sz val="16"/>
        <rFont val="Microsoft YaHei"/>
        <charset val="134"/>
      </rPr>
      <t>；</t>
    </r>
    <r>
      <rPr>
        <sz val="16"/>
        <rFont val="Mongolian Baiti"/>
        <charset val="134"/>
      </rPr>
      <t>ᠬᠡᠷᠡᠭᠵᠢᠭᠦᠯᠬᠦ</t>
    </r>
    <r>
      <rPr>
        <sz val="16"/>
        <rFont val="Microsoft YaHei"/>
        <charset val="134"/>
      </rPr>
      <t xml:space="preserve">
更多组合见《民族语言关键词参考》Sheet。</t>
    </r>
  </si>
  <si>
    <t>记录视频标题、字幕、口播、高赞评论和原视频链接。</t>
  </si>
  <si>
    <t>张超然</t>
  </si>
  <si>
    <t>快手、长视频与音频</t>
  </si>
  <si>
    <t>快手：https://www.kuaishou.com/
快手视频搜索：https://www.kuaishou.com/search/video
优酷：https://www.youku.com/
爱奇艺：https://www.iqiyi.com/</t>
  </si>
  <si>
    <t>喜马拉雅：https://www.ximalaya.com/
小宇宙：https://www.xiaoyuzhoufm.com/
蜻蜓FM：https://www.qingting.fm/
荔枝：https://www.lizhi.fm/</t>
  </si>
  <si>
    <t>全国、县域及乡镇；普通话、地方语言、民族语言</t>
  </si>
  <si>
    <r>
      <rPr>
        <sz val="16"/>
        <rFont val="Microsoft YaHei"/>
        <charset val="134"/>
      </rPr>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组合示例：民族团结法+农村/社区；民族团结法+学校；民族团结法+基层；民族团结法+当地回应
【多语言关键词补充】
多语种视频/音频检索（可直接复制）：
维吾尔文：</t>
    </r>
    <r>
      <rPr>
        <sz val="16"/>
        <rFont val="Arial"/>
        <charset val="134"/>
      </rPr>
      <t>مىللەتلەر</t>
    </r>
    <r>
      <rPr>
        <sz val="16"/>
        <rFont val="Microsoft YaHei"/>
        <charset val="134"/>
      </rPr>
      <t xml:space="preserve"> </t>
    </r>
    <r>
      <rPr>
        <sz val="16"/>
        <rFont val="Arial"/>
        <charset val="134"/>
      </rPr>
      <t>ئىتتىپاقلىقى</t>
    </r>
    <r>
      <rPr>
        <sz val="16"/>
        <rFont val="Microsoft YaHei"/>
        <charset val="134"/>
      </rPr>
      <t xml:space="preserve"> - </t>
    </r>
    <r>
      <rPr>
        <sz val="16"/>
        <rFont val="Arial"/>
        <charset val="134"/>
      </rPr>
      <t>تەرەققىياتى</t>
    </r>
    <r>
      <rPr>
        <sz val="16"/>
        <rFont val="Microsoft YaHei"/>
        <charset val="134"/>
      </rPr>
      <t>；</t>
    </r>
    <r>
      <rPr>
        <sz val="16"/>
        <rFont val="Arial"/>
        <charset val="134"/>
      </rPr>
      <t>قانۇن</t>
    </r>
    <r>
      <rPr>
        <sz val="16"/>
        <rFont val="Microsoft YaHei"/>
        <charset val="134"/>
      </rPr>
      <t>；</t>
    </r>
    <r>
      <rPr>
        <sz val="16"/>
        <rFont val="Arial"/>
        <charset val="134"/>
      </rPr>
      <t>يولغا</t>
    </r>
    <r>
      <rPr>
        <sz val="16"/>
        <rFont val="Microsoft YaHei"/>
        <charset val="134"/>
      </rPr>
      <t xml:space="preserve"> </t>
    </r>
    <r>
      <rPr>
        <sz val="16"/>
        <rFont val="Arial"/>
        <charset val="134"/>
      </rPr>
      <t>قويۇش</t>
    </r>
    <r>
      <rPr>
        <sz val="16"/>
        <rFont val="Microsoft YaHei"/>
        <charset val="134"/>
      </rPr>
      <t>；</t>
    </r>
    <r>
      <rPr>
        <sz val="16"/>
        <rFont val="Arial"/>
        <charset val="134"/>
      </rPr>
      <t>تەسىر</t>
    </r>
    <r>
      <rPr>
        <sz val="16"/>
        <rFont val="Microsoft YaHei"/>
        <charset val="134"/>
      </rPr>
      <t>；</t>
    </r>
    <r>
      <rPr>
        <sz val="16"/>
        <rFont val="Arial"/>
        <charset val="134"/>
      </rPr>
      <t>شەكىلۋازلىق</t>
    </r>
    <r>
      <rPr>
        <sz val="16"/>
        <rFont val="Microsoft YaHei"/>
        <charset val="134"/>
      </rPr>
      <t>；</t>
    </r>
    <r>
      <rPr>
        <sz val="16"/>
        <rFont val="Arial"/>
        <charset val="134"/>
      </rPr>
      <t>مەجبۇرىي</t>
    </r>
    <r>
      <rPr>
        <sz val="16"/>
        <rFont val="Microsoft YaHei"/>
        <charset val="134"/>
      </rPr>
      <t xml:space="preserve">
藏文：མི་རིགས་མཐུན་སྒྲིལ་ཡར་ཐོན；བཅའ་ཁྲིམས；ཤུགས་རྐྱེན；སེམས་ཁྲལ
朝鲜文：</t>
    </r>
    <r>
      <rPr>
        <sz val="16"/>
        <rFont val="MS Gothic"/>
        <charset val="134"/>
      </rPr>
      <t>민족단결진보촉진법</t>
    </r>
    <r>
      <rPr>
        <sz val="16"/>
        <rFont val="Microsoft YaHei"/>
        <charset val="134"/>
      </rPr>
      <t>；</t>
    </r>
    <r>
      <rPr>
        <sz val="16"/>
        <rFont val="MS Gothic"/>
        <charset val="134"/>
      </rPr>
      <t>시행</t>
    </r>
    <r>
      <rPr>
        <sz val="16"/>
        <rFont val="Microsoft YaHei"/>
        <charset val="134"/>
      </rPr>
      <t>；</t>
    </r>
    <r>
      <rPr>
        <sz val="16"/>
        <rFont val="MS Gothic"/>
        <charset val="134"/>
      </rPr>
      <t>영향</t>
    </r>
    <r>
      <rPr>
        <sz val="16"/>
        <rFont val="Microsoft YaHei"/>
        <charset val="134"/>
      </rPr>
      <t>；</t>
    </r>
    <r>
      <rPr>
        <sz val="16"/>
        <rFont val="MS Gothic"/>
        <charset val="134"/>
      </rPr>
      <t>형식주의</t>
    </r>
    <r>
      <rPr>
        <sz val="16"/>
        <rFont val="Microsoft YaHei"/>
        <charset val="134"/>
      </rPr>
      <t>；</t>
    </r>
    <r>
      <rPr>
        <sz val="16"/>
        <rFont val="MS Gothic"/>
        <charset val="134"/>
      </rPr>
      <t>강제</t>
    </r>
    <r>
      <rPr>
        <sz val="16"/>
        <rFont val="Microsoft YaHei"/>
        <charset val="134"/>
      </rPr>
      <t>；</t>
    </r>
    <r>
      <rPr>
        <sz val="16"/>
        <rFont val="MS Gothic"/>
        <charset val="134"/>
      </rPr>
      <t>신고</t>
    </r>
    <r>
      <rPr>
        <sz val="16"/>
        <rFont val="Microsoft YaHei"/>
        <charset val="134"/>
      </rPr>
      <t xml:space="preserve">
蒙古文拆分词：</t>
    </r>
    <r>
      <rPr>
        <sz val="16"/>
        <rFont val="Mongolian Baiti"/>
        <charset val="134"/>
      </rPr>
      <t>ᠦᠨᠳᠦᠰᠦᠲᠡᠨ</t>
    </r>
    <r>
      <rPr>
        <sz val="16"/>
        <rFont val="Microsoft YaHei"/>
        <charset val="134"/>
      </rPr>
      <t>；</t>
    </r>
    <r>
      <rPr>
        <sz val="16"/>
        <rFont val="Mongolian Baiti"/>
        <charset val="134"/>
      </rPr>
      <t>ᠪᠦᠯᠬᠦᠮᠳᠡᠯ</t>
    </r>
    <r>
      <rPr>
        <sz val="16"/>
        <rFont val="Microsoft YaHei"/>
        <charset val="134"/>
      </rPr>
      <t>；</t>
    </r>
    <r>
      <rPr>
        <sz val="16"/>
        <rFont val="Mongolian Baiti"/>
        <charset val="134"/>
      </rPr>
      <t>ᠳᠠᠪᠰᠢᠯᠲᠠ</t>
    </r>
    <r>
      <rPr>
        <sz val="16"/>
        <rFont val="Microsoft YaHei"/>
        <charset val="134"/>
      </rPr>
      <t>；</t>
    </r>
    <r>
      <rPr>
        <sz val="16"/>
        <rFont val="Mongolian Baiti"/>
        <charset val="134"/>
      </rPr>
      <t>ᠬᠠᠤᠯᠢ</t>
    </r>
    <r>
      <rPr>
        <sz val="16"/>
        <rFont val="Microsoft YaHei"/>
        <charset val="134"/>
      </rPr>
      <t xml:space="preserve">
更多组合见《民族语言关键词参考》Sheet。</t>
    </r>
  </si>
  <si>
    <t>快手重点覆盖县域和民族地区；音频、长视频低频补充。</t>
  </si>
  <si>
    <t>胡苏琦</t>
  </si>
  <si>
    <t>小红书、豆瓣与兴趣社区</t>
  </si>
  <si>
    <t>小红书：https://www.xiaohongshu.com/
小红书搜索：https://www.xiaohongshu.com/search_result
豆瓣：https://www.douban.com/</t>
  </si>
  <si>
    <t>虎扑：https://www.hupu.com/
NGA玩家社区：https://bbs.nga.cn/</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</si>
  <si>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生活化词：普通人；学生；家长；工作；社区；宣传活动；亲身经历；是否影响
多语言内容处理：发现民族文字内容时，复制标题/话题词到《民族语言关键词参考》Sheet对照；不懂该语言时标记“需语言复核”，不要自行判断情感。</t>
  </si>
  <si>
    <t>优先采集真实体验、疑问和担忧；区分亲历与转述。</t>
  </si>
  <si>
    <t>曾睿莹</t>
  </si>
  <si>
    <t>知乎、B站与问答</t>
  </si>
  <si>
    <t>知乎搜索：https://www.zhihu.com/search
哔哩哔哩搜索：https://search.bilibili.com/all</t>
  </si>
  <si>
    <t>百度知道：https://zhidao.baidu.com/</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</si>
  <si>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分析词：法律解读；条款；适用范围；言论边界；实施细则；法律责任；是否合理
多语言内容处理：发现民族文字内容时，复制标题/话题词到《民族语言关键词参考》Sheet对照；不懂该语言时标记“需语言复核”，不要自行判断情感。</t>
  </si>
  <si>
    <t>摘录长回答或视频的核心观点，并同步记录高赞评论。</t>
  </si>
  <si>
    <t>毛维杰</t>
  </si>
  <si>
    <t>贴吧、头条与新闻评论</t>
  </si>
  <si>
    <t>百度贴吧：https://tieba.baidu.com/
百度贴吧搜索：https://tieba.baidu.com/f/search/res
今日头条：https://www.toutiao.com/
头条搜索：https://so.toutiao.com/search
腾讯新闻：https://news.qq.com/
网易新闻：https://news.163.com/
新浪新闻：https://news.sina.com.cn/
搜狐新闻：https://news.sohu.com/
凤凰网：https://www.ifeng.com/
澎湃新闻：https://www.thepaper.cn/
观察者网：https://www.guancha.cn/</t>
  </si>
  <si>
    <t>中国新闻网：https://www.chinanews.com.cn/
界面新闻：https://www.jiemian.com/
新京报：https://www.bjnews.com.cn/
南方都市报：https://www.oeeee.com/
封面新闻：https://www.thecover.cn/
上游新闻：https://www.cqcb.com/
极目新闻：https://www.ctdsb.net/
红星新闻：https://www.chengdu.cn/
一点资讯：https://www.yidianzixun.com/
ZAKER：https://www.myzaker.com/</t>
  </si>
  <si>
    <t>全国及地方贴吧；普通话</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</si>
  <si>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评论词：网友认为；评论区；争议；反对；质疑；投诉；当地回应；情况通报；网传；求证
多语言内容处理：发现民族文字内容时，复制标题/话题词到《民族语言关键词参考》Sheet对照；不懂该语言时标记“需语言复核”，不要自行判断情感。</t>
  </si>
  <si>
    <t>新闻正文与公众评论分开；同一新闻多站转载去重。</t>
  </si>
  <si>
    <t>黄晓明</t>
  </si>
  <si>
    <t>微信生态、中央官方与省级民族工作部门</t>
  </si>
  <si>
    <t>微信官网：https://weixin.qq.com/
微信视频号：https://channels.weixin.qq.com/
中国政府网：https://www.gov.cn/
中国人大网：https://www.npc.gov.cn/
司法部：https://www.moj.gov.cn/
国家民族事务委员会：https://www.neac.gov.cn/
人民网领导留言板：https://liuyan.people.com.cn/
国家信访局：https://www.gjxfj.gov.cn/
中国互联网联合辟谣平台：https://www.piyao.org.cn/
人民网：http://www.people.com.cn/
新华网：https://www.news.cn/
央视网：https://www.cctv.com/
中国民族报：https://www.mzb.com.cn/
民族团结杂志：http://www.56-china.com.cn/
中国民族语文翻译中心：http://www.mzywfyj.org.cn/
北京市民族宗教事务委员会：https://mzzjw.beijing.gov.cn/
天津市民族和宗教事务委员会：https://mzzj.tj.gov.cn/
河北省民族事务委员会：https://mw.hebei.gov.cn/
内蒙古自治区民族事务委员会：https://mw.nmg.gov.cn/
辽宁省民族和宗教事务委员会：https://mzw.ln.gov.cn/
吉林省民族事务委员会：https://mw.jl.gov.cn/
黑龙江省民族宗教事务委员会：https://mzw.hlj.gov.cn/
上海市民族和宗教事务局：https://mzzj.sh.gov.cn/</t>
  </si>
  <si>
    <t>江苏省民族宗教事务委员会：https://mzw.jiangsu.gov.cn/
浙江省民族宗教事务委员会：https://mzw.zj.gov.cn/
安徽省民族事务委员会：https://mwzjj.ah.gov.cn/
福建省民族与宗教事务厅：https://mzzjt.fujian.gov.cn/
江西省民族宗教事务局：https://mzj.jiangxi.gov.cn/
山东省民族宗教事务委员会：https://mzw.shandong.gov.cn/
河南省民族宗教事务委员会：https://hnsmzzjw.henan.gov.cn/
湖北省民族宗教事务委员会：https://mzw.hubei.gov.cn/
湖南省民族宗教事务委员会：https://mzw.hunan.gov.cn/
广东省民族宗教事务委员会：https://mzzjw.gd.gov.cn/
广西壮族自治区民族宗教事务委员会：https://mzw.gxzf.gov.cn/
海南省民族宗教事务委员会：https://smzw.hainan.gov.cn/
重庆市民族宗教事务委员会：https://mzzjw.cq.gov.cn/
四川省民族宗教事务委员会：https://mzw.sc.gov.cn/
贵州省民族宗教事务委员会：https://mzw.guizhou.gov.cn/
云南省民族事务委员会：https://mz.yn.gov.cn/
西藏自治区民族事务委员会：https://mw.xizang.gov.cn/
陕西省民族宗教事务委员会：https://mzzj.shaanxi.gov.cn/
甘肃省民族事务委员会：https://mzsw.gansu.gov.cn/
青海省民族宗教事务委员会：https://mzw.qinghai.gov.cn/
宁夏回族自治区民族事务委员会：https://mzzj.nx.gov.cn/
新疆维吾尔自治区民族事务委员会：https://mwzjswj.xinjiang.gov.cn/</t>
  </si>
  <si>
    <t>北京市民族宗教事务委员会：北京市民族宗教事务委员会；北京民宗；北京民委
天津市民族和宗教事务委员会：天津市民族和宗教事务委员会；天津民宗；天津民委
河北省民族事务委员会：河北省民族事务委员会；河北民宗；河北民委
内蒙古自治区民族事务委员会：内蒙古自治区民族事务委员会；内蒙古民宗；内蒙古民委
辽宁省民族和宗教事务委员会：辽宁省民族和宗教事务委员会；辽宁民宗；辽宁民委
吉林省民族事务委员会：吉林省民族事务委员会；吉林民宗；吉林民委
黑龙江省民族宗教事务委员会：黑龙江省民族宗教事务委员会；黑龙江民宗；黑龙江民委
上海市民族和宗教事务局：上海市民族和宗教事务局；上海民宗；上海民委
江苏省民族宗教事务委员会：江苏省民族宗教事务委员会；江苏民宗；江苏民委
浙江省民族宗教事务委员会：浙江省民族宗教事务委员会；浙江民宗；浙江民委
安徽省民族事务委员会：安徽省民族事务委员会；安徽民宗；安徽民委
福建省民族与宗教事务厅：福建省民族与宗教事务厅；福建民宗；福建民委
江西省民族宗教事务局：江西省民族宗教事务局；江西民宗；江西民委
山东省民族宗教事务委员会：山东省民族宗教事务委员会；山东民宗；山东民委
河南省民族宗教事务委员会：河南省民族宗教事务委员会；河南民宗；河南民委
湖北省民族宗教事务委员会：湖北省民族宗教事务委员会；湖北民宗；湖北民委
湖南省民族宗教事务委员会：湖南省民族宗教事务委员会；湖南民宗；湖南民委
广东省民族宗教事务委员会：广东省民族宗教事务委员会；广东民宗；广东民委
广西壮族自治区民族宗教事务委员会：广西壮族自治区民族宗教事务委员会；广西民宗；广西民委
海南省民族宗教事务委员会：海南省民族宗教事务委员会；海南民宗；海南民委
重庆市民族宗教事务委员会：重庆市民族宗教事务委员会；重庆民宗；重庆民委
四川省民族宗教事务委员会：四川省民族宗教事务委员会；四川民宗；四川民委
贵州省民族宗教事务委员会：贵州省民族宗教事务委员会；贵州民宗；贵州民委
云南省民族事务委员会：云南省民族事务委员会；云南民宗；云南民委
西藏自治区民族事务委员会：西藏自治区民族事务委员会；西藏民宗；西藏民委
陕西省民族宗教事务委员会：陕西省民族宗教事务委员会；陕西民宗；陕西民委
甘肃省民族事务委员会：甘肃省民族事务委员会；甘肃民宗；甘肃民委
青海省民族宗教事务委员会：青海省民族宗教事务委员会；青海民宗；青海民委
宁夏回族自治区民族事务委员会：宁夏回族自治区民族事务委员会；宁夏民宗；宁夏民委
新疆维吾尔自治区民族事务委员会：新疆维吾尔自治区民族事务委员会；新疆民宗；新疆民委</t>
  </si>
  <si>
    <t>全国；普通话及民族语言公众号/视频号</t>
  </si>
  <si>
    <r>
      <rPr>
        <sz val="16"/>
        <rFont val="Microsoft YaHei"/>
        <charset val="134"/>
      </rPr>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微信组合：法律全称/简称+地区；法律词+网友留言；法律词+群众反映；法律词+形式主义；法律词+有什么影响
【多语言关键词补充】
微信多语种检索（可直接复制）：
维吾尔文：</t>
    </r>
    <r>
      <rPr>
        <sz val="16"/>
        <rFont val="Arial"/>
        <charset val="134"/>
      </rPr>
      <t>مىللەتلەر</t>
    </r>
    <r>
      <rPr>
        <sz val="16"/>
        <rFont val="Microsoft YaHei"/>
        <charset val="134"/>
      </rPr>
      <t xml:space="preserve"> </t>
    </r>
    <r>
      <rPr>
        <sz val="16"/>
        <rFont val="Arial"/>
        <charset val="134"/>
      </rPr>
      <t>ئىتتىپاقلىقى</t>
    </r>
    <r>
      <rPr>
        <sz val="16"/>
        <rFont val="Microsoft YaHei"/>
        <charset val="134"/>
      </rPr>
      <t xml:space="preserve"> - </t>
    </r>
    <r>
      <rPr>
        <sz val="16"/>
        <rFont val="Arial"/>
        <charset val="134"/>
      </rPr>
      <t>تەرەققىياتىنى</t>
    </r>
    <r>
      <rPr>
        <sz val="16"/>
        <rFont val="Microsoft YaHei"/>
        <charset val="134"/>
      </rPr>
      <t xml:space="preserve"> </t>
    </r>
    <r>
      <rPr>
        <sz val="16"/>
        <rFont val="Arial"/>
        <charset val="134"/>
      </rPr>
      <t>ئىلگىرى</t>
    </r>
    <r>
      <rPr>
        <sz val="16"/>
        <rFont val="Microsoft YaHei"/>
        <charset val="134"/>
      </rPr>
      <t xml:space="preserve"> </t>
    </r>
    <r>
      <rPr>
        <sz val="16"/>
        <rFont val="Arial"/>
        <charset val="134"/>
      </rPr>
      <t>سۈرۈش</t>
    </r>
    <r>
      <rPr>
        <sz val="16"/>
        <rFont val="Microsoft YaHei"/>
        <charset val="134"/>
      </rPr>
      <t xml:space="preserve"> </t>
    </r>
    <r>
      <rPr>
        <sz val="16"/>
        <rFont val="Arial"/>
        <charset val="134"/>
      </rPr>
      <t>قانۇنى</t>
    </r>
    <r>
      <rPr>
        <sz val="16"/>
        <rFont val="Microsoft YaHei"/>
        <charset val="134"/>
      </rPr>
      <t>；</t>
    </r>
    <r>
      <rPr>
        <sz val="16"/>
        <rFont val="Arial"/>
        <charset val="134"/>
      </rPr>
      <t>يولغا</t>
    </r>
    <r>
      <rPr>
        <sz val="16"/>
        <rFont val="Microsoft YaHei"/>
        <charset val="134"/>
      </rPr>
      <t xml:space="preserve"> </t>
    </r>
    <r>
      <rPr>
        <sz val="16"/>
        <rFont val="Arial"/>
        <charset val="134"/>
      </rPr>
      <t>قويۇش</t>
    </r>
    <r>
      <rPr>
        <sz val="16"/>
        <rFont val="Microsoft YaHei"/>
        <charset val="134"/>
      </rPr>
      <t>；</t>
    </r>
    <r>
      <rPr>
        <sz val="16"/>
        <rFont val="Arial"/>
        <charset val="134"/>
      </rPr>
      <t>تەسىر</t>
    </r>
    <r>
      <rPr>
        <sz val="16"/>
        <rFont val="Microsoft YaHei"/>
        <charset val="134"/>
      </rPr>
      <t>；</t>
    </r>
    <r>
      <rPr>
        <sz val="16"/>
        <rFont val="Arial"/>
        <charset val="134"/>
      </rPr>
      <t>ئەندىشە</t>
    </r>
    <r>
      <rPr>
        <sz val="16"/>
        <rFont val="Microsoft YaHei"/>
        <charset val="134"/>
      </rPr>
      <t>；</t>
    </r>
    <r>
      <rPr>
        <sz val="16"/>
        <rFont val="Arial"/>
        <charset val="134"/>
      </rPr>
      <t>ئەرز</t>
    </r>
    <r>
      <rPr>
        <sz val="16"/>
        <rFont val="Microsoft YaHei"/>
        <charset val="134"/>
      </rPr>
      <t>-</t>
    </r>
    <r>
      <rPr>
        <sz val="16"/>
        <rFont val="Arial"/>
        <charset val="134"/>
      </rPr>
      <t>شىكايەت</t>
    </r>
    <r>
      <rPr>
        <sz val="16"/>
        <rFont val="Microsoft YaHei"/>
        <charset val="134"/>
      </rPr>
      <t>；</t>
    </r>
    <r>
      <rPr>
        <sz val="16"/>
        <rFont val="Arial"/>
        <charset val="134"/>
      </rPr>
      <t>ھۆكۈمەتنىڭ</t>
    </r>
    <r>
      <rPr>
        <sz val="16"/>
        <rFont val="Microsoft YaHei"/>
        <charset val="134"/>
      </rPr>
      <t xml:space="preserve"> </t>
    </r>
    <r>
      <rPr>
        <sz val="16"/>
        <rFont val="Arial"/>
        <charset val="134"/>
      </rPr>
      <t>ئىنكاسى</t>
    </r>
    <r>
      <rPr>
        <sz val="16"/>
        <rFont val="Microsoft YaHei"/>
        <charset val="134"/>
      </rPr>
      <t xml:space="preserve">
藏文：མི་རིགས་མཐུན་སྒྲིལ་ཡར་ཐོན་ལ་སྐུལ་སྤེལ་གཏོང་ཕྱོགས་སྐོར་གྱི་ཀྲུང་ཧྭ་མི་དམངས་སྤྱི་མཐུན་རྒྱལ་ཁབ་ཀྱི་བཅའ་ཁྲིམས།；ལག་བསྟར；ཞུ་གཏུག
朝鲜文：</t>
    </r>
    <r>
      <rPr>
        <sz val="16"/>
        <rFont val="MS Gothic"/>
        <charset val="134"/>
      </rPr>
      <t>중화인민공화국</t>
    </r>
    <r>
      <rPr>
        <sz val="16"/>
        <rFont val="Microsoft YaHei"/>
        <charset val="134"/>
      </rPr>
      <t xml:space="preserve"> </t>
    </r>
    <r>
      <rPr>
        <sz val="16"/>
        <rFont val="MS Gothic"/>
        <charset val="134"/>
      </rPr>
      <t>민족단결진보촉진법</t>
    </r>
    <r>
      <rPr>
        <sz val="16"/>
        <rFont val="Microsoft YaHei"/>
        <charset val="134"/>
      </rPr>
      <t>；</t>
    </r>
    <r>
      <rPr>
        <sz val="16"/>
        <rFont val="MS Gothic"/>
        <charset val="134"/>
      </rPr>
      <t>시행</t>
    </r>
    <r>
      <rPr>
        <sz val="16"/>
        <rFont val="Microsoft YaHei"/>
        <charset val="134"/>
      </rPr>
      <t>；</t>
    </r>
    <r>
      <rPr>
        <sz val="16"/>
        <rFont val="MS Gothic"/>
        <charset val="134"/>
      </rPr>
      <t>영향</t>
    </r>
    <r>
      <rPr>
        <sz val="16"/>
        <rFont val="Microsoft YaHei"/>
        <charset val="134"/>
      </rPr>
      <t>；</t>
    </r>
    <r>
      <rPr>
        <sz val="16"/>
        <rFont val="MS Gothic"/>
        <charset val="134"/>
      </rPr>
      <t>우려</t>
    </r>
    <r>
      <rPr>
        <sz val="16"/>
        <rFont val="Microsoft YaHei"/>
        <charset val="134"/>
      </rPr>
      <t>；</t>
    </r>
    <r>
      <rPr>
        <sz val="16"/>
        <rFont val="MS Gothic"/>
        <charset val="134"/>
      </rPr>
      <t>민원</t>
    </r>
    <r>
      <rPr>
        <sz val="16"/>
        <rFont val="Microsoft YaHei"/>
        <charset val="134"/>
      </rPr>
      <t>；</t>
    </r>
    <r>
      <rPr>
        <sz val="16"/>
        <rFont val="MS Gothic"/>
        <charset val="134"/>
      </rPr>
      <t>정부</t>
    </r>
    <r>
      <rPr>
        <sz val="16"/>
        <rFont val="Microsoft YaHei"/>
        <charset val="134"/>
      </rPr>
      <t xml:space="preserve"> </t>
    </r>
    <r>
      <rPr>
        <sz val="16"/>
        <rFont val="MS Gothic"/>
        <charset val="134"/>
      </rPr>
      <t>대응</t>
    </r>
    <r>
      <rPr>
        <sz val="16"/>
        <rFont val="Microsoft YaHei"/>
        <charset val="134"/>
      </rPr>
      <t xml:space="preserve">
蒙古文拆分词：</t>
    </r>
    <r>
      <rPr>
        <sz val="16"/>
        <rFont val="Mongolian Baiti"/>
        <charset val="134"/>
      </rPr>
      <t>ᠦᠨᠳᠦᠰᠦᠲᠡᠨ</t>
    </r>
    <r>
      <rPr>
        <sz val="16"/>
        <rFont val="Microsoft YaHei"/>
        <charset val="134"/>
      </rPr>
      <t>；</t>
    </r>
    <r>
      <rPr>
        <sz val="16"/>
        <rFont val="Mongolian Baiti"/>
        <charset val="134"/>
      </rPr>
      <t>ᠪᠦᠯᠬᠦᠮᠳᠡᠯ</t>
    </r>
    <r>
      <rPr>
        <sz val="16"/>
        <rFont val="Microsoft YaHei"/>
        <charset val="134"/>
      </rPr>
      <t>；</t>
    </r>
    <r>
      <rPr>
        <sz val="16"/>
        <rFont val="Mongolian Baiti"/>
        <charset val="134"/>
      </rPr>
      <t>ᠳᠠᠪᠰᠢᠯᠲᠠ</t>
    </r>
    <r>
      <rPr>
        <sz val="16"/>
        <rFont val="Microsoft YaHei"/>
        <charset val="134"/>
      </rPr>
      <t>；</t>
    </r>
    <r>
      <rPr>
        <sz val="16"/>
        <rFont val="Mongolian Baiti"/>
        <charset val="134"/>
      </rPr>
      <t>ᠬᠠᠤᠯᠢ</t>
    </r>
    <r>
      <rPr>
        <sz val="16"/>
        <rFont val="Microsoft YaHei"/>
        <charset val="134"/>
      </rPr>
      <t>；</t>
    </r>
    <r>
      <rPr>
        <sz val="16"/>
        <rFont val="Mongolian Baiti"/>
        <charset val="134"/>
      </rPr>
      <t>ᠰᠠᠨᠠᠯ</t>
    </r>
    <r>
      <rPr>
        <sz val="16"/>
        <rFont val="Microsoft YaHei"/>
        <charset val="134"/>
      </rPr>
      <t xml:space="preserve">
更多组合见《民族语言关键词参考》Sheet。</t>
    </r>
  </si>
  <si>
    <t>公众号必须核对认证主体；官方信息与公众意见分开；负责法律原文、误读和辟谣核验。</t>
  </si>
  <si>
    <t>袁欣怡、徐梓腾</t>
  </si>
  <si>
    <t>内蒙古、河北及东北民族地区</t>
  </si>
  <si>
    <t>内蒙古新闻网：https://www.nmgnews.com.cn/
内蒙古自治区：https://www.nmg.gov.cn/
延边朝鲜族自治州：https://www.yanbian.gov.cn/
青龙满族自治县：https://www.baidu.com/s?wd=%E9%9D%92%E9%BE%99%E6%BB%A1%E6%97%8F%E8%87%AA%E6%B2%BB%E5%8E%BF%20%E4%BA%BA%E6%B0%91%E6%94%BF%E5%BA%9C%20%E5%AE%98%E7%BD%91%20site%3Agov.cn
大厂回族自治县：https://www.baidu.com/s?wd=%E5%A4%A7%E5%8E%82%E5%9B%9E%E6%97%8F%E8%87%AA%E6%B2%BB%E5%8E%BF%20%E4%BA%BA%E6%B0%91%E6%94%BF%E5%BA%9C%20%E5%AE%98%E7%BD%91%20site%3Agov.cn
孟村回族自治县：https://www.baidu.com/s?wd=%E5%AD%9F%E6%9D%91%E5%9B%9E%E6%97%8F%E8%87%AA%E6%B2%BB%E5%8E%BF%20%E4%BA%BA%E6%B0%91%E6%94%BF%E5%BA%9C%20%E5%AE%98%E7%BD%91%20site%3Agov.cn
丰宁满族自治县：https://www.baidu.com/s?wd=%E4%B8%B0%E5%AE%81%E6%BB%A1%E6%97%8F%E8%87%AA%E6%B2%BB%E5%8E%BF%20%E4%BA%BA%E6%B0%91%E6%94%BF%E5%BA%9C%20%E5%AE%98%E7%BD%91%20site%3Agov.cn
围场满族蒙古族自治县：https://www.weichang.gov.cn/
宽城满族自治县：https://www.baidu.com/s?wd=%E5%AE%BD%E5%9F%8E%E6%BB%A1%E6%97%8F%E8%87%AA%E6%B2%BB%E5%8E%BF%20%E4%BA%BA%E6%B0%91%E6%94%BF%E5%BA%9C%20%E5%AE%98%E7%BD%91%20site%3Agov.cn
鄂伦春自治旗：https://www.elc.gov.cn/
莫力达瓦达斡尔族自治旗：https://www.mldw.gov.cn/
鄂温克族自治旗：https://www.ewenke.gov.cn/</t>
  </si>
  <si>
    <t>阜新蒙古族自治县：https://www.baidu.com/s?wd=%E9%98%9C%E6%96%B0%E8%92%99%E5%8F%A4%E6%97%8F%E8%87%AA%E6%B2%BB%E5%8E%BF%20%E4%BA%BA%E6%B0%91%E6%94%BF%E5%BA%9C%20%E5%AE%98%E7%BD%91%20site%3Agov.cn
喀喇沁左翼蒙古族自治县：https://www.kazuo.gov.cn/
岫岩满族自治县：https://www.baidu.com/s?wd=%E5%B2%AB%E5%B2%A9%E6%BB%A1%E6%97%8F%E8%87%AA%E6%B2%BB%E5%8E%BF%20%E4%BA%BA%E6%B0%91%E6%94%BF%E5%BA%9C%20%E5%AE%98%E7%BD%91%20site%3Agov.cn
新宾满族自治县：https://www.baidu.com/s?wd=%E6%96%B0%E5%AE%BE%E6%BB%A1%E6%97%8F%E8%87%AA%E6%B2%BB%E5%8E%BF%20%E4%BA%BA%E6%B0%91%E6%94%BF%E5%BA%9C%20%E5%AE%98%E7%BD%91%20site%3Agov.cn
清原满族自治县：https://www.baidu.com/s?wd=%E6%B8%85%E5%8E%9F%E6%BB%A1%E6%97%8F%E8%87%AA%E6%B2%BB%E5%8E%BF%20%E4%BA%BA%E6%B0%91%E6%94%BF%E5%BA%9C%20%E5%AE%98%E7%BD%91%20site%3Agov.cn
本溪满族自治县：https://www.baidu.com/s?wd=%E6%9C%AC%E6%BA%AA%E6%BB%A1%E6%97%8F%E8%87%AA%E6%B2%BB%E5%8E%BF%20%E4%BA%BA%E6%B0%91%E6%94%BF%E5%BA%9C%20%E5%AE%98%E7%BD%91%20site%3Agov.cn
桓仁满族自治县：https://www.baidu.com/s?wd=%E6%A1%93%E4%BB%81%E6%BB%A1%E6%97%8F%E8%87%AA%E6%B2%BB%E5%8E%BF%20%E4%BA%BA%E6%B0%91%E6%94%BF%E5%BA%9C%20%E5%AE%98%E7%BD%91%20site%3Agov.cn
宽甸满族自治县：https://www.baidu.com/s?wd=%E5%AE%BD%E7%94%B8%E6%BB%A1%E6%97%8F%E8%87%AA%E6%B2%BB%E5%8E%BF%20%E4%BA%BA%E6%B0%91%E6%94%BF%E5%BA%9C%20%E5%AE%98%E7%BD%91%20site%3Agov.cn
长白朝鲜族自治县：https://www.changbai.gov.cn/
前郭尔罗斯蒙古族自治县：https://www.baidu.com/s?wd=%E5%89%8D%E9%83%AD%E5%B0%94%E7%BD%97%E6%96%AF%E8%92%99%E5%8F%A4%E6%97%8F%E8%87%AA%E6%B2%BB%E5%8E%BF%20%E4%BA%BA%E6%B0%91%E6%94%BF%E5%BA%9C%20%E5%AE%98%E7%BD%91%20site%3Agov.cn
伊通满族自治县：https://www.yitong.gov.cn/
杜尔伯特蒙古族自治县：https://www.baidu.com/s?wd=%E6%9D%9C%E5%B0%94%E4%BC%AF%E7%89%B9%E8%92%99%E5%8F%A4%E6%97%8F%E8%87%AA%E6%B2%BB%E5%8E%BF%20%E4%BA%BA%E6%B0%91%E6%94%BF%E5%BA%9C%20%E5%AE%98%E7%BD%91%20site%3Agov.cn</t>
  </si>
  <si>
    <t>内蒙古自治区：内蒙古自治区人民政府发布；内蒙古日报；草原云
延边朝鲜族自治州：延边日报
青龙满族自治县：青龙满族自治县人民政府；青龙满族发布；青龙满族融媒；青龙满族日报
大厂回族自治县：大厂回族自治县人民政府；大厂回族发布；大厂回族融媒；大厂回族日报
孟村回族自治县：孟村回族自治县人民政府；孟村回族发布；孟村回族融媒；孟村回族日报
丰宁满族自治县：丰宁满族自治县人民政府；丰宁满族发布；丰宁满族融媒；丰宁满族日报
围场满族蒙古族自治县：围场融媒
宽城满族自治县：宽城满族自治县人民政府；宽城满族发布；宽城满族融媒；宽城满族日报
鄂伦春自治旗：鄂伦春自治旗人民政府；鄂伦春发布；鄂伦春融媒；鄂伦春日报
莫力达瓦达斡尔族自治旗：莫力达瓦达斡尔族自治旗人民政府；莫力达瓦达斡尔族发布；莫力达瓦达斡尔族融媒；莫力达瓦达斡尔族日报
鄂温克族自治旗：鄂温克族自治旗人民政府；鄂温克族发布；鄂温克族融媒；鄂温克族日报
阜新蒙古族自治县：阜新蒙古族自治县人民政府；阜新蒙古族发布；阜新蒙古族融媒；阜新蒙古族日报
喀喇沁左翼蒙古族自治县：喀喇沁左翼蒙古族自治县人民政府；喀喇沁左翼蒙古族发布；喀喇沁左翼蒙古族融媒；喀喇沁左翼蒙古族日报
岫岩满族自治县：岫岩满族自治县人民政府；岫岩满族发布；岫岩满族融媒；岫岩满族日报
新宾满族自治县：新宾满族自治县人民政府；新宾满族发布；新宾满族融媒；新宾满族日报
清原满族自治县：清原满族自治县人民政府；清原满族发布；清原满族融媒；清原满族日报
本溪满族自治县：本溪满族自治县人民政府；本溪满族发布；本溪满族融媒；本溪满族日报
桓仁满族自治县：桓仁满族自治县人民政府；桓仁满族发布；桓仁满族融媒；桓仁满族日报
宽甸满族自治县：宽甸满族自治县人民政府；宽甸满族发布；宽甸满族融媒；宽甸满族日报
长白朝鲜族自治县：长白朝鲜族自治县人民政府；长白朝鲜族发布；长白朝鲜族融媒；长白朝鲜族日报
前郭尔罗斯蒙古族自治县：前郭尔罗斯蒙古族自治县人民政府；前郭尔罗斯蒙古族发布；前郭尔罗斯蒙古族融媒；前郭尔罗斯蒙古族日报
伊通满族自治县：伊通满族自治县人民政府；伊通满族发布；伊通满族融媒；伊通满族日报
杜尔伯特蒙古族自治县：杜尔伯特蒙古族自治县人民政府；杜尔伯特蒙古族发布；杜尔伯特蒙古族融媒；杜尔伯特蒙古族日报</t>
  </si>
  <si>
    <t>内蒙古、河北、辽宁、吉林、黑龙江；普通话、蒙古文、朝鲜文及相关民族语言方向</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</si>
  <si>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地区组合：法律词+内蒙古/延边/长白/围场/鄂伦春/莫力达瓦/鄂温克；法律词+蒙古文/朝鲜文；法律词+语言文字/教育/基层落实/担心/投诉
【多语言关键词补充】
蒙古文与朝鲜文补充（直接复制）：
蒙古文拆分检索：ᠦᠨᠳᠦᠰᠦᠲᠡᠨ；ᠪᠦᠯᠬᠦᠮᠳᠡᠯ；ᠳᠠᠪᠰᠢᠯᠲᠠ；ᠬᠠᠤᠯᠢ；ᠬᠡᠷᠡᠭᠵᠢᠭᠦᠯᠬᠦ；ᠰᠠᠨᠠᠯ
推荐组合：ᠦᠨᠳᠦᠰᠦᠲᠡᠨ+ᠪᠦᠯᠬᠦᠮᠳᠡᠯ+ᠬᠠᠤᠯᠢ；ᠪᠦᠯᠬᠦᠮᠳᠡᠯ+ᠳᠠᠪᠰᠢᠯᠲᠠ+ᠬᠡᠷᠡᠭᠵᠢᠭᠦᠯᠬᠦ
朝鲜文：중화인민공화국 민족단결진보촉진법；민족단결진보촉진법；시행；영향；우려；불합리；형식주의；강제；민원；신고；정부 대응
其他语言方向：民族团结法+达斡尔语；+鄂温克语；+鄂伦春语；+满语；+对应县旗名称。</t>
  </si>
  <si>
    <t>自治区、州县网站轮查；重点看互动交流、留言答复及融媒体评论。</t>
  </si>
  <si>
    <t>谢依宸</t>
  </si>
  <si>
    <t>新疆民族地区</t>
  </si>
  <si>
    <t>天山网：https://www.ts.cn/
新疆维吾尔自治区：https://www.xinjiang.gov.cn/
伊犁哈萨克自治州：https://www.xjyl.gov.cn/
博尔塔拉蒙古自治州：https://www.xjboz.gov.cn/
昌吉回族自治州：https://www.cj.gov.cn/
巴音郭楞蒙古自治州：https://www.xjbz.gov.cn/
克孜勒苏柯尔克孜自治州：https://www.xjkz.gov.cn/</t>
  </si>
  <si>
    <t>巴里坤哈萨克自治县：https://www.baidu.com/s?wd=%E5%B7%B4%E9%87%8C%E5%9D%A4%E5%93%88%E8%90%A8%E5%85%8B%E8%87%AA%E6%B2%BB%E5%8E%BF%20%E4%BA%BA%E6%B0%91%E6%94%BF%E5%BA%9C%20%E5%AE%98%E7%BD%91%20site%3Agov.cn
塔什库尔干塔吉克自治县：https://www.tskeg.gov.cn/
木垒哈萨克自治县：https://www.mlx.gov.cn/
焉耆回族自治县：https://www.baidu.com/s?wd=%E7%84%89%E8%80%86%E5%9B%9E%E6%97%8F%E8%87%AA%E6%B2%BB%E5%8E%BF%20%E4%BA%BA%E6%B0%91%E6%94%BF%E5%BA%9C%20%E5%AE%98%E7%BD%91%20site%3Agov.cn
察布查尔锡伯自治县：https://www.xjcbcr.gov.cn/
和布克赛尔蒙古自治县：https://www.xjhbk.gov.cn/</t>
  </si>
  <si>
    <t>新疆维吾尔自治区：新疆政府网；新疆发布；新疆日报；石榴云
伊犁哈萨克自治州：伊犁政府网；伊犁零距离
博尔塔拉蒙古自治州：博州政府网
昌吉回族自治州：昌吉日报；i昌吉
巴音郭楞蒙古自治州：巴音郭楞日报；巴州文旅之声
克孜勒苏柯尔克孜自治州：克州零距离；克州政务服务
巴里坤哈萨克自治县：巴里坤哈萨克自治县人民政府；巴里坤哈萨克发布；巴里坤哈萨克融媒；巴里坤哈萨克日报
塔什库尔干塔吉克自治县：塔什库尔干塔吉克自治县人民政府；塔什库尔干塔吉克发布；塔什库尔干塔吉克融媒；塔什库尔干塔吉克日报
木垒哈萨克自治县：木垒零距离
焉耆回族自治县：焉耆回族自治县人民政府；焉耆回族发布；焉耆回族融媒；焉耆回族日报
察布查尔锡伯自治县：察布查尔县零距离；察布查尔好地方
和布克赛尔蒙古自治县：和布克赛尔蒙古自治县人民政府；和布克赛尔蒙古发布；和布克赛尔蒙古融媒；和布克赛尔蒙古日报</t>
  </si>
  <si>
    <t>新疆；普通话、维吾尔文、哈萨克文、柯尔克孜文、蒙古文、锡伯文、塔吉克语方向</t>
  </si>
  <si>
    <r>
      <rPr>
        <sz val="16"/>
        <rFont val="Microsoft YaHei"/>
        <charset val="134"/>
      </rPr>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地区组合：法律词+新疆/伊犁/昌吉/博州/巴州/克州/巴里坤/塔什库尔干/木垒/焉耆/察布查尔/和布克赛尔；法律词+维吾尔文/哈萨克文/柯尔克孜文/蒙古文/锡伯文/塔吉克语；法律词+学校/社区/基层/形式主义/投诉
【多语言关键词补充】
新疆多语种补充（可直接复制）：
维吾尔文：</t>
    </r>
    <r>
      <rPr>
        <sz val="16"/>
        <rFont val="Arial"/>
        <charset val="134"/>
      </rPr>
      <t>مىللەتلەر</t>
    </r>
    <r>
      <rPr>
        <sz val="16"/>
        <rFont val="Microsoft YaHei"/>
        <charset val="134"/>
      </rPr>
      <t xml:space="preserve"> </t>
    </r>
    <r>
      <rPr>
        <sz val="16"/>
        <rFont val="Arial"/>
        <charset val="134"/>
      </rPr>
      <t>ئىتتىپاقلىقى</t>
    </r>
    <r>
      <rPr>
        <sz val="16"/>
        <rFont val="Microsoft YaHei"/>
        <charset val="134"/>
      </rPr>
      <t xml:space="preserve"> - </t>
    </r>
    <r>
      <rPr>
        <sz val="16"/>
        <rFont val="Arial"/>
        <charset val="134"/>
      </rPr>
      <t>تەرەققىياتىنى</t>
    </r>
    <r>
      <rPr>
        <sz val="16"/>
        <rFont val="Microsoft YaHei"/>
        <charset val="134"/>
      </rPr>
      <t xml:space="preserve"> </t>
    </r>
    <r>
      <rPr>
        <sz val="16"/>
        <rFont val="Arial"/>
        <charset val="134"/>
      </rPr>
      <t>ئىلگىرى</t>
    </r>
    <r>
      <rPr>
        <sz val="16"/>
        <rFont val="Microsoft YaHei"/>
        <charset val="134"/>
      </rPr>
      <t xml:space="preserve"> </t>
    </r>
    <r>
      <rPr>
        <sz val="16"/>
        <rFont val="Arial"/>
        <charset val="134"/>
      </rPr>
      <t>سۈرۈش</t>
    </r>
    <r>
      <rPr>
        <sz val="16"/>
        <rFont val="Microsoft YaHei"/>
        <charset val="134"/>
      </rPr>
      <t xml:space="preserve"> </t>
    </r>
    <r>
      <rPr>
        <sz val="16"/>
        <rFont val="Arial"/>
        <charset val="134"/>
      </rPr>
      <t>قانۇنى</t>
    </r>
    <r>
      <rPr>
        <sz val="16"/>
        <rFont val="Microsoft YaHei"/>
        <charset val="134"/>
      </rPr>
      <t>；</t>
    </r>
    <r>
      <rPr>
        <sz val="16"/>
        <rFont val="Arial"/>
        <charset val="134"/>
      </rPr>
      <t>مىللەتلەر</t>
    </r>
    <r>
      <rPr>
        <sz val="16"/>
        <rFont val="Microsoft YaHei"/>
        <charset val="134"/>
      </rPr>
      <t xml:space="preserve"> </t>
    </r>
    <r>
      <rPr>
        <sz val="16"/>
        <rFont val="Arial"/>
        <charset val="134"/>
      </rPr>
      <t>ئىتتىپاقلىقى</t>
    </r>
    <r>
      <rPr>
        <sz val="16"/>
        <rFont val="Microsoft YaHei"/>
        <charset val="134"/>
      </rPr>
      <t xml:space="preserve"> - </t>
    </r>
    <r>
      <rPr>
        <sz val="16"/>
        <rFont val="Arial"/>
        <charset val="134"/>
      </rPr>
      <t>تەرەققىياتى</t>
    </r>
    <r>
      <rPr>
        <sz val="16"/>
        <rFont val="Microsoft YaHei"/>
        <charset val="134"/>
      </rPr>
      <t>；</t>
    </r>
    <r>
      <rPr>
        <sz val="16"/>
        <rFont val="Arial"/>
        <charset val="134"/>
      </rPr>
      <t>قانۇن</t>
    </r>
    <r>
      <rPr>
        <sz val="16"/>
        <rFont val="Microsoft YaHei"/>
        <charset val="134"/>
      </rPr>
      <t>；</t>
    </r>
    <r>
      <rPr>
        <sz val="16"/>
        <rFont val="Arial"/>
        <charset val="134"/>
      </rPr>
      <t>يولغا</t>
    </r>
    <r>
      <rPr>
        <sz val="16"/>
        <rFont val="Microsoft YaHei"/>
        <charset val="134"/>
      </rPr>
      <t xml:space="preserve"> </t>
    </r>
    <r>
      <rPr>
        <sz val="16"/>
        <rFont val="Arial"/>
        <charset val="134"/>
      </rPr>
      <t>قويۇش</t>
    </r>
    <r>
      <rPr>
        <sz val="16"/>
        <rFont val="Microsoft YaHei"/>
        <charset val="134"/>
      </rPr>
      <t>；</t>
    </r>
    <r>
      <rPr>
        <sz val="16"/>
        <rFont val="Arial"/>
        <charset val="134"/>
      </rPr>
      <t>تەسىر</t>
    </r>
    <r>
      <rPr>
        <sz val="16"/>
        <rFont val="Microsoft YaHei"/>
        <charset val="134"/>
      </rPr>
      <t>；</t>
    </r>
    <r>
      <rPr>
        <sz val="16"/>
        <rFont val="Arial"/>
        <charset val="134"/>
      </rPr>
      <t>ئەندىشە</t>
    </r>
    <r>
      <rPr>
        <sz val="16"/>
        <rFont val="Microsoft YaHei"/>
        <charset val="134"/>
      </rPr>
      <t>；</t>
    </r>
    <r>
      <rPr>
        <sz val="16"/>
        <rFont val="Arial"/>
        <charset val="134"/>
      </rPr>
      <t>مۇۋاپىق</t>
    </r>
    <r>
      <rPr>
        <sz val="16"/>
        <rFont val="Microsoft YaHei"/>
        <charset val="134"/>
      </rPr>
      <t xml:space="preserve"> </t>
    </r>
    <r>
      <rPr>
        <sz val="16"/>
        <rFont val="Arial"/>
        <charset val="134"/>
      </rPr>
      <t>ئەمەس</t>
    </r>
    <r>
      <rPr>
        <sz val="16"/>
        <rFont val="Microsoft YaHei"/>
        <charset val="134"/>
      </rPr>
      <t>；</t>
    </r>
    <r>
      <rPr>
        <sz val="16"/>
        <rFont val="Arial"/>
        <charset val="134"/>
      </rPr>
      <t>شەكىلۋازلىق</t>
    </r>
    <r>
      <rPr>
        <sz val="16"/>
        <rFont val="Microsoft YaHei"/>
        <charset val="134"/>
      </rPr>
      <t>；</t>
    </r>
    <r>
      <rPr>
        <sz val="16"/>
        <rFont val="Arial"/>
        <charset val="134"/>
      </rPr>
      <t>مەجبۇرىي</t>
    </r>
    <r>
      <rPr>
        <sz val="16"/>
        <rFont val="Microsoft YaHei"/>
        <charset val="134"/>
      </rPr>
      <t>；</t>
    </r>
    <r>
      <rPr>
        <sz val="16"/>
        <rFont val="Arial"/>
        <charset val="134"/>
      </rPr>
      <t>ئەرز</t>
    </r>
    <r>
      <rPr>
        <sz val="16"/>
        <rFont val="Microsoft YaHei"/>
        <charset val="134"/>
      </rPr>
      <t>-</t>
    </r>
    <r>
      <rPr>
        <sz val="16"/>
        <rFont val="Arial"/>
        <charset val="134"/>
      </rPr>
      <t>شىكايەت</t>
    </r>
    <r>
      <rPr>
        <sz val="16"/>
        <rFont val="Microsoft YaHei"/>
        <charset val="134"/>
      </rPr>
      <t>；</t>
    </r>
    <r>
      <rPr>
        <sz val="16"/>
        <rFont val="Arial"/>
        <charset val="134"/>
      </rPr>
      <t>ھۆكۈمەتنىڭ</t>
    </r>
    <r>
      <rPr>
        <sz val="16"/>
        <rFont val="Microsoft YaHei"/>
        <charset val="134"/>
      </rPr>
      <t xml:space="preserve"> </t>
    </r>
    <r>
      <rPr>
        <sz val="16"/>
        <rFont val="Arial"/>
        <charset val="134"/>
      </rPr>
      <t>ئىنكاسى</t>
    </r>
    <r>
      <rPr>
        <sz val="16"/>
        <rFont val="Microsoft YaHei"/>
        <charset val="134"/>
      </rPr>
      <t xml:space="preserve">
哈萨克语辅助：</t>
    </r>
    <r>
      <rPr>
        <sz val="16"/>
        <rFont val="宋体"/>
        <charset val="134"/>
      </rPr>
      <t>ұ</t>
    </r>
    <r>
      <rPr>
        <sz val="16"/>
        <rFont val="Microsoft YaHei"/>
        <charset val="134"/>
      </rPr>
      <t>лттар бірлігі；</t>
    </r>
    <r>
      <rPr>
        <sz val="16"/>
        <rFont val="宋体"/>
        <charset val="134"/>
      </rPr>
      <t>ұ</t>
    </r>
    <r>
      <rPr>
        <sz val="16"/>
        <rFont val="Microsoft YaHei"/>
        <charset val="134"/>
      </rPr>
      <t>лтты</t>
    </r>
    <r>
      <rPr>
        <sz val="16"/>
        <rFont val="宋体"/>
        <charset val="134"/>
      </rPr>
      <t>қ</t>
    </r>
    <r>
      <rPr>
        <sz val="16"/>
        <rFont val="Microsoft YaHei"/>
        <charset val="134"/>
      </rPr>
      <t xml:space="preserve"> бірлік；за</t>
    </r>
    <r>
      <rPr>
        <sz val="16"/>
        <rFont val="宋体"/>
        <charset val="134"/>
      </rPr>
      <t>ң</t>
    </r>
    <r>
      <rPr>
        <sz val="16"/>
        <rFont val="Microsoft YaHei"/>
        <charset val="134"/>
      </rPr>
      <t>；іске асыру；</t>
    </r>
    <r>
      <rPr>
        <sz val="16"/>
        <rFont val="宋体"/>
        <charset val="134"/>
      </rPr>
      <t>ә</t>
    </r>
    <r>
      <rPr>
        <sz val="16"/>
        <rFont val="Microsoft YaHei"/>
        <charset val="134"/>
      </rPr>
      <t>сер；ала</t>
    </r>
    <r>
      <rPr>
        <sz val="16"/>
        <rFont val="宋体"/>
        <charset val="134"/>
      </rPr>
      <t>ң</t>
    </r>
    <r>
      <rPr>
        <sz val="16"/>
        <rFont val="Microsoft YaHei"/>
        <charset val="134"/>
      </rPr>
      <t>дау；ша</t>
    </r>
    <r>
      <rPr>
        <sz val="16"/>
        <rFont val="宋体"/>
        <charset val="134"/>
      </rPr>
      <t>ғ</t>
    </r>
    <r>
      <rPr>
        <sz val="16"/>
        <rFont val="Microsoft YaHei"/>
        <charset val="134"/>
      </rPr>
      <t>ым；</t>
    </r>
    <r>
      <rPr>
        <sz val="16"/>
        <rFont val="宋体"/>
        <charset val="134"/>
      </rPr>
      <t>ү</t>
    </r>
    <r>
      <rPr>
        <sz val="16"/>
        <rFont val="Microsoft YaHei"/>
        <charset val="134"/>
      </rPr>
      <t>кімет жауабы
柯尔克孜语辅助：улуттардын ынтымагы；улуттук биримдик；мыйзам；ишке ашыруу；таасир；тынчсыздануу；арыз；</t>
    </r>
    <r>
      <rPr>
        <sz val="16"/>
        <rFont val="宋体"/>
        <charset val="134"/>
      </rPr>
      <t>ө</t>
    </r>
    <r>
      <rPr>
        <sz val="16"/>
        <rFont val="Microsoft YaHei"/>
        <charset val="134"/>
      </rPr>
      <t>км</t>
    </r>
    <r>
      <rPr>
        <sz val="16"/>
        <rFont val="宋体"/>
        <charset val="134"/>
      </rPr>
      <t>ө</t>
    </r>
    <r>
      <rPr>
        <sz val="16"/>
        <rFont val="Microsoft YaHei"/>
        <charset val="134"/>
      </rPr>
      <t>тт</t>
    </r>
    <r>
      <rPr>
        <sz val="16"/>
        <rFont val="宋体"/>
        <charset val="134"/>
      </rPr>
      <t>ү</t>
    </r>
    <r>
      <rPr>
        <sz val="16"/>
        <rFont val="Microsoft YaHei"/>
        <charset val="134"/>
      </rPr>
      <t>н жообу
塔吉克语辅助：ва</t>
    </r>
    <r>
      <rPr>
        <sz val="16"/>
        <rFont val="宋体"/>
        <charset val="134"/>
      </rPr>
      <t>ҳ</t>
    </r>
    <r>
      <rPr>
        <sz val="16"/>
        <rFont val="Microsoft YaHei"/>
        <charset val="134"/>
      </rPr>
      <t>дати милл</t>
    </r>
    <r>
      <rPr>
        <sz val="16"/>
        <rFont val="宋体"/>
        <charset val="134"/>
      </rPr>
      <t>ӣ</t>
    </r>
    <r>
      <rPr>
        <sz val="16"/>
        <rFont val="Microsoft YaHei"/>
        <charset val="134"/>
      </rPr>
      <t>；</t>
    </r>
    <r>
      <rPr>
        <sz val="16"/>
        <rFont val="宋体"/>
        <charset val="134"/>
      </rPr>
      <t>қ</t>
    </r>
    <r>
      <rPr>
        <sz val="16"/>
        <rFont val="Microsoft YaHei"/>
        <charset val="134"/>
      </rPr>
      <t>онун；татби</t>
    </r>
    <r>
      <rPr>
        <sz val="16"/>
        <rFont val="宋体"/>
        <charset val="134"/>
      </rPr>
      <t>қ</t>
    </r>
    <r>
      <rPr>
        <sz val="16"/>
        <rFont val="Microsoft YaHei"/>
        <charset val="134"/>
      </rPr>
      <t>；таъсир；нигарон</t>
    </r>
    <r>
      <rPr>
        <sz val="16"/>
        <rFont val="宋体"/>
        <charset val="134"/>
      </rPr>
      <t>ӣ</t>
    </r>
    <r>
      <rPr>
        <sz val="16"/>
        <rFont val="Microsoft YaHei"/>
        <charset val="134"/>
      </rPr>
      <t xml:space="preserve">；шикоят；посухи </t>
    </r>
    <r>
      <rPr>
        <sz val="16"/>
        <rFont val="宋体"/>
        <charset val="134"/>
      </rPr>
      <t>ҳ</t>
    </r>
    <r>
      <rPr>
        <sz val="16"/>
        <rFont val="Microsoft YaHei"/>
        <charset val="134"/>
      </rPr>
      <t>укумат
锡伯文方向：民族团结法+锡伯文；民族团结法+察布查尔；民族团结法+锡伯族。</t>
    </r>
  </si>
  <si>
    <t>多语种内容优先；州县网站、天山网、石榴云和当地公众号交叉检索。</t>
  </si>
  <si>
    <t>吕明鞠、郑程飞</t>
  </si>
  <si>
    <t>西藏与青海民族地区</t>
  </si>
  <si>
    <t>中国西藏网：https://www.tibet.cn/
西藏自治区：https://www.xizang.gov.cn/
海南藏族自治州：https://www.hainanzhou.gov.cn/
海北藏族自治州：https://www.haibei.gov.cn/
海西蒙古族藏族自治州：https://www.haixi.gov.cn/
黄南藏族自治州：http://www.huangnan.gov.cn/
果洛藏族自治州：https://www.guoluo.gov.cn/
玉树藏族自治州：http://www.yushuzhou.gov.cn/</t>
  </si>
  <si>
    <t>化隆回族自治县：https://www.baidu.com/s?wd=%E5%8C%96%E9%9A%86%E5%9B%9E%E6%97%8F%E8%87%AA%E6%B2%BB%E5%8E%BF%20%E4%BA%BA%E6%B0%91%E6%94%BF%E5%BA%9C%20%E5%AE%98%E7%BD%91%20site%3Agov.cn
互助土族自治县：https://www.huzhu.gov.cn/
循化撒拉族自治县：https://www.xunhua.gov.cn/
河南蒙古族自治县：https://www.baidu.com/s?wd=%E6%B2%B3%E5%8D%97%E8%92%99%E5%8F%A4%E6%97%8F%E8%87%AA%E6%B2%BB%E5%8E%BF%20%E4%BA%BA%E6%B0%91%E6%94%BF%E5%BA%9C%20%E5%AE%98%E7%BD%91%20site%3Agov.cn
门源回族自治县：https://www.baidu.com/s?wd=%E9%97%A8%E6%BA%90%E5%9B%9E%E6%97%8F%E8%87%AA%E6%B2%BB%E5%8E%BF%20%E4%BA%BA%E6%B0%91%E6%94%BF%E5%BA%9C%20%E5%AE%98%E7%BD%91%20site%3Agov.cn
大通回族土族自治县：https://www.baidu.com/s?wd=%E5%A4%A7%E9%80%9A%E5%9B%9E%E6%97%8F%E5%9C%9F%E6%97%8F%E8%87%AA%E6%B2%BB%E5%8E%BF%20%E4%BA%BA%E6%B0%91%E6%94%BF%E5%BA%9C%20%E5%AE%98%E7%BD%91%20site%3Agov.cn
民和回族土族自治县：https://www.baidu.com/s?wd=%E6%B0%91%E5%92%8C%E5%9B%9E%E6%97%8F%E5%9C%9F%E6%97%8F%E8%87%AA%E6%B2%BB%E5%8E%BF%20%E4%BA%BA%E6%B0%91%E6%94%BF%E5%BA%9C%20%E5%AE%98%E7%BD%91%20site%3Agov.cn</t>
  </si>
  <si>
    <t>西藏自治区：西藏自治区人民政府；西藏日报；文化西藏
海南藏族自治州：海南藏族自治州人民政府；海南藏族发布；海南藏族融媒；海南藏族日报
海北藏族自治州：海北藏族自治州人民政府；海北藏族发布；海北藏族融媒；海北藏族日报
海西蒙古族藏族自治州：海西政务；海西发布
黄南藏族自治州：黄南藏族自治州人民政府；黄南藏族发布；黄南藏族融媒；黄南藏族日报
果洛藏族自治州：果洛藏族自治州人民政府；果洛藏族发布；果洛藏族融媒；果洛藏族日报
玉树藏族自治州：玉树藏族自治州人民政府；玉树藏族发布；玉树藏族融媒；玉树藏族日报
化隆回族自治县：化隆回族自治县人民政府；化隆回族发布；化隆回族融媒；化隆回族日报
互助土族自治县：互助融媒；大美互助
循化撒拉族自治县：循化撒拉族自治县人民政府；循化撒拉族发布；循化撒拉族融媒；循化撒拉族日报
河南蒙古族自治县：河南蒙古族自治县人民政府；河南蒙古族发布；河南蒙古族融媒；河南蒙古族日报
门源回族自治县：门源回族自治县人民政府；门源回族发布；门源回族融媒；门源回族日报
大通回族土族自治县：大通回族土族自治县人民政府；大通回族土族发布；大通回族土族融媒；大通回族土族日报
民和回族土族自治县：民和回族土族自治县人民政府；民和回族土族发布；民和回族土族融媒；民和回族土族日报</t>
  </si>
  <si>
    <t>西藏、青海；普通话、藏文、蒙古文、土族语、撒拉语方向</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</si>
  <si>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地区组合：法律词+西藏/海北/黄南/海南州/果洛/玉树/海西/互助/循化；法律词+藏文/蒙古文/土族语/撒拉语；法律词+教育/公共服务/基层实施/担心/投诉
【多语言关键词补充】
藏文、蒙古文及青海语言补充（直接复制）：
藏文法律全称：མི་རིགས་མཐུན་སྒྲིལ་ཡར་ཐོན་ལ་སྐུལ་སྤེལ་གཏོང་ཕྱོགས་སྐོར་གྱི་ཀྲུང་ཧྭ་མི་དམངས་སྤྱི་མཐུན་རྒྱལ་ཁབ་ཀྱི་བཅའ་ཁྲིམས།
藏文意见词：ལག་བསྟར；ཤུགས་རྐྱེན；སེམས་ཁྲལ；ལུགས་མེད；བཙན་ཤེད；ཞུ་གཏུག；ལན་སློག
蒙古文拆分词：ᠦᠨᠳᠦᠰᠦᠲᠡᠨ；ᠪᠦᠯᠬᠦᠮᠳᠡᠯ；ᠳᠠᠪᠰᠢᠯᠲᠠ；ᠬᠠᠤᠯᠢ；ᠬᠡᠷᠡᠭᠵᠢᠭᠦᠯᠬᠦ
其他：民族团结法+土族语；+撒拉语；+互助；+循化；+河南蒙古族自治县。</t>
  </si>
  <si>
    <t>藏文内容与普通话报道对应核验；HTTP入口优先使用备用检索。</t>
  </si>
  <si>
    <t>徐安琪</t>
  </si>
  <si>
    <t>四川与甘肃民族地区</t>
  </si>
  <si>
    <t>阿坝藏族羌族自治州：https://www.abazhou.gov.cn/
凉山彝族自治州：https://www.lsz.gov.cn/
甘孜藏族自治州：https://www.gzz.gov.cn/
临夏回族自治州：https://www.linxia.gov.cn/
甘南藏族自治州：https://www.gnzrmzf.gov.cn/
木里藏族自治县：https://www.baidu.com/s?wd=%E6%9C%A8%E9%87%8C%E8%97%8F%E6%97%8F%E8%87%AA%E6%B2%BB%E5%8E%BF%20%E4%BA%BA%E6%B0%91%E6%94%BF%E5%BA%9C%20%E5%AE%98%E7%BD%91%20site%3Agov.cn
马边彝族自治县：https://www.baidu.com/s?wd=%E9%A9%AC%E8%BE%B9%E5%BD%9D%E6%97%8F%E8%87%AA%E6%B2%BB%E5%8E%BF%20%E4%BA%BA%E6%B0%91%E6%94%BF%E5%BA%9C%20%E5%AE%98%E7%BD%91%20site%3Agov.cn
峨边彝族自治县：https://www.eb.gov.cn/</t>
  </si>
  <si>
    <t>北川羌族自治县：https://mysbcx.sczwfw.gov.cn/
积石山保安族东乡族撒拉族自治县：https://www.baidu.com/s?wd=%E7%A7%AF%E7%9F%B3%E5%B1%B1%E4%BF%9D%E5%AE%89%E6%97%8F%E4%B8%9C%E4%B9%A1%E6%97%8F%E6%92%92%E6%8B%89%E6%97%8F%E8%87%AA%E6%B2%BB%E5%8E%BF%20%E4%BA%BA%E6%B0%91%E6%94%BF%E5%BA%9C%20%E5%AE%98%E7%BD%91%20site%3Agov.cn
张家川回族自治县：https://www.baidu.com/s?wd=%E5%BC%A0%E5%AE%B6%E5%B7%9D%E5%9B%9E%E6%97%8F%E8%87%AA%E6%B2%BB%E5%8E%BF%20%E4%BA%BA%E6%B0%91%E6%94%BF%E5%BA%9C%20%E5%AE%98%E7%BD%91%20site%3Agov.cn
天祝藏族自治县：https://www.baidu.com/s?wd=%E5%A4%A9%E7%A5%9D%E8%97%8F%E6%97%8F%E8%87%AA%E6%B2%BB%E5%8E%BF%20%E4%BA%BA%E6%B0%91%E6%94%BF%E5%BA%9C%20%E5%AE%98%E7%BD%91%20site%3Agov.cn
肃南裕固族自治县：http://www.gssn.gov.cn/
肃北蒙古族自治县：https://www.baidu.com/s?wd=%E8%82%83%E5%8C%97%E8%92%99%E5%8F%A4%E6%97%8F%E8%87%AA%E6%B2%BB%E5%8E%BF%20%E4%BA%BA%E6%B0%91%E6%94%BF%E5%BA%9C%20%E5%AE%98%E7%BD%91%20site%3Agov.cn
阿克塞哈萨克族自治县：https://www.baidu.com/s?wd=%E9%98%BF%E5%85%8B%E5%A1%9E%E5%93%88%E8%90%A8%E5%85%8B%E6%97%8F%E8%87%AA%E6%B2%BB%E5%8E%BF%20%E4%BA%BA%E6%B0%91%E6%94%BF%E5%BA%9C%20%E5%AE%98%E7%BD%91%20site%3Agov.cn
东乡族自治县：https://www.baidu.com/s?wd=%E4%B8%9C%E4%B9%A1%E6%97%8F%E8%87%AA%E6%B2%BB%E5%8E%BF%20%E4%BA%BA%E6%B0%91%E6%94%BF%E5%BA%9C%20%E5%AE%98%E7%BD%91%20site%3Agov.cn</t>
  </si>
  <si>
    <t>阿坝藏族羌族自治州：微阿坝
凉山彝族自治州：凉山日报；凉山发布
甘孜藏族自治州：中国甘孜
临夏回族自治州：临夏回族自治州人民政府办公室；临夏州民委
甘南藏族自治州：甘南头条；甘南融媒
木里藏族自治县：木里藏族自治县人民政府；木里藏族发布；木里藏族融媒；木里藏族日报
马边彝族自治县：马边彝族自治县人民政府；马边彝族发布；马边彝族融媒；马边彝族日报
峨边彝族自治县：峨边在线；爱峨边
北川羌族自治县：大爱北川
积石山保安族东乡族撒拉族自治县：积石山保安族东乡族撒拉族自治县人民政府；积石山保安族东乡族撒拉族发布；积石山保安族东乡族撒拉族融媒；积石山保安族东乡族撒拉族日报
张家川回族自治县：张家川回族自治县人民政府；张家川回族发布；张家川回族融媒；张家川回族日报
天祝藏族自治县：天祝藏族自治县人民政府；天祝藏族发布；天祝藏族融媒；天祝藏族日报
肃南裕固族自治县：肃南裕固族自治县人民政府；肃南裕固族发布；肃南裕固族融媒；肃南裕固族日报
肃北蒙古族自治县：肃北蒙古族自治县人民政府；肃北蒙古族发布；肃北蒙古族融媒；肃北蒙古族日报
阿克塞哈萨克族自治县：阿克塞哈萨克族自治县人民政府；阿克塞哈萨克族发布；阿克塞哈萨克族融媒；阿克塞哈萨克族日报
东乡族自治县：东乡族自治县人民政府；东乡族发布；东乡族融媒；东乡族日报</t>
  </si>
  <si>
    <t>四川、甘肃；普通话、藏文、彝文、羌语、蒙古语、哈萨克语、裕固语等方向</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</si>
  <si>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地区组合：法律词+阿坝/甘孜/凉山/临夏/甘南/北川/峨边/木里/肃南/肃北/阿克塞/积石山；法律词+藏文/彝文/羌语/裕固语/东乡语/保安语/撒拉语；法律词+宣传活动/学校/社区/强制/投诉
【多语言关键词补充】
四川、甘肃民族语言补充：
藏文：མི་རིགས་མཐུན་སྒྲིལ་ཡར་ཐོན；བཅའ་ཁྲིམས；ལག་བསྟར；སེམས་ཁྲལ；ཞུ་གཏུག
彝文方向：民族团结法+彝文；民族团结法+彝语；+凉山；+峨边；+马边
羌语方向：民族团结法+羌语；+北川；+阿坝
裕固语方向：民族团结法+裕固语；+肃南
东乡语/保安语/撒拉语：民族团结法+东乡语；+保安语；+撒拉语；+临夏；+积石山
蒙古语/哈萨克语：使用蒙古文拆分词或“ұлттар бірлігі；заң；іске асыру；шағым”。</t>
  </si>
  <si>
    <t>州级网站每日轮查，县级网站隔日轮查；公众意见优先于宣传稿。</t>
  </si>
  <si>
    <t>郑思语</t>
  </si>
  <si>
    <t>云南东中部民族地区</t>
  </si>
  <si>
    <t>楚雄彝族自治州：https://www.cxz.gov.cn/
红河哈尼族彝族自治州：https://www.hh.gov.cn/
文山壮族苗族自治州：https://www.ynws.gov.cn/
西双版纳傣族自治州：https://www.xsbn.gov.cn/
镇沅彝族哈尼族拉祜族自治县：https://www.baidu.com/s?wd=%E9%95%87%E6%B2%85%E5%BD%9D%E6%97%8F%E5%93%88%E5%B0%BC%E6%97%8F%E6%8B%89%E7%A5%9C%E6%97%8F%E8%87%AA%E6%B2%BB%E5%8E%BF%20%E4%BA%BA%E6%B0%91%E6%94%BF%E5%BA%9C%20%E5%AE%98%E7%BD%91%20site%3Agov.cn
双江拉祜族佤族布朗族傣族自治县：https://www.baidu.com/s?wd=%E5%8F%8C%E6%B1%9F%E6%8B%89%E7%A5%9C%E6%97%8F%E4%BD%A4%E6%97%8F%E5%B8%83%E6%9C%97%E6%97%8F%E5%82%A3%E6%97%8F%E8%87%AA%E6%B2%BB%E5%8E%BF%20%E4%BA%BA%E6%B0%91%E6%94%BF%E5%BA%9C%20%E5%AE%98%E7%BD%91%20site%3Agov.cn
峨山彝族自治县：https://www.baidu.com/s?wd=%E5%B3%A8%E5%B1%B1%E5%BD%9D%E6%97%8F%E8%87%AA%E6%B2%BB%E5%8E%BF%20%E4%BA%BA%E6%B0%91%E6%94%BF%E5%BA%9C%20%E5%AE%98%E7%BD%91%20site%3Agov.cn
石林彝族自治县：http://www.kmsl.gov.cn/
耿马傣族佤族自治县：https://www.baidu.com/s?wd=%E8%80%BF%E9%A9%AC%E5%82%A3%E6%97%8F%E4%BD%A4%E6%97%8F%E8%87%AA%E6%B2%BB%E5%8E%BF%20%E4%BA%BA%E6%B0%91%E6%94%BF%E5%BA%9C%20%E5%AE%98%E7%BD%91%20site%3Agov.cn
沧源佤族自治县：https://www.cangyuan.gov.cn/</t>
  </si>
  <si>
    <t>玉龙纳西族自治县：https://www.baidu.com/s?wd=%E7%8E%89%E9%BE%99%E7%BA%B3%E8%A5%BF%E6%97%8F%E8%87%AA%E6%B2%BB%E5%8E%BF%20%E4%BA%BA%E6%B0%91%E6%94%BF%E5%BA%9C%20%E5%AE%98%E7%BD%91%20site%3Agov.cn
宁蒗彝族自治县：https://www.baidu.com/s?wd=%E5%AE%81%E8%92%97%E5%BD%9D%E6%97%8F%E8%87%AA%E6%B2%BB%E5%8E%BF%20%E4%BA%BA%E6%B0%91%E6%94%BF%E5%BA%9C%20%E5%AE%98%E7%BD%91%20site%3Agov.cn
江城哈尼族彝族自治县：https://www.baidu.com/s?wd=%E6%B1%9F%E5%9F%8E%E5%93%88%E5%B0%BC%E6%97%8F%E5%BD%9D%E6%97%8F%E8%87%AA%E6%B2%BB%E5%8E%BF%20%E4%BA%BA%E6%B0%91%E6%94%BF%E5%BA%9C%20%E5%AE%98%E7%BD%91%20site%3Agov.cn
澜沧拉祜族自治县：https://www.baidu.com/s?wd=%E6%BE%9C%E6%B2%A7%E6%8B%89%E7%A5%9C%E6%97%8F%E8%87%AA%E6%B2%BB%E5%8E%BF%20%E4%BA%BA%E6%B0%91%E6%94%BF%E5%BA%9C%20%E5%AE%98%E7%BD%91%20site%3Agov.cn
孟连傣族拉祜族佤族自治县：http://www.menglian.gov.cn/
西盟佤族自治县：https://www.baidu.com/s?wd=%E8%A5%BF%E7%9B%9F%E4%BD%A4%E6%97%8F%E8%87%AA%E6%B2%BB%E5%8E%BF%20%E4%BA%BA%E6%B0%91%E6%94%BF%E5%BA%9C%20%E5%AE%98%E7%BD%91%20site%3Agov.cn
河口瑶族自治县：https://www.baidu.com/s?wd=%E6%B2%B3%E5%8F%A3%E7%91%B6%E6%97%8F%E8%87%AA%E6%B2%BB%E5%8E%BF%20%E4%BA%BA%E6%B0%91%E6%94%BF%E5%BA%9C%20%E5%AE%98%E7%BD%91%20site%3Agov.cn
屏边苗族自治县：https://www.baidu.com/s?wd=%E5%B1%8F%E8%BE%B9%E8%8B%97%E6%97%8F%E8%87%AA%E6%B2%BB%E5%8E%BF%20%E4%BA%BA%E6%B0%91%E6%94%BF%E5%BA%9C%20%E5%AE%98%E7%BD%91%20site%3Agov.cn
贡山独龙族怒族自治县：https://www.gongshan.gov.cn/</t>
  </si>
  <si>
    <t>楚雄彝族自治州：楚雄州人民政府；楚雄发布
红河哈尼族彝族自治州：红河州人民政府网；云南红河发布
文山壮族苗族自治州：文山发布
西双版纳傣族自治州：西双版纳发布；西双版纳文旅
镇沅彝族哈尼族拉祜族自治县：镇沅彝族哈尼族拉祜族自治县人民政府；镇沅彝族哈尼族拉祜族发布；镇沅彝族哈尼族拉祜族融媒；镇沅彝族哈尼族拉祜族日报
双江拉祜族佤族布朗族傣族自治县：双江拉祜族佤族布朗族傣族自治县人民政府；双江拉祜族佤族布朗族傣族发布；双江拉祜族佤族布朗族傣族融媒；双江拉祜族佤族布朗族傣族日报
峨山彝族自治县：峨山彝族自治县人民政府；峨山彝族发布；峨山彝族融媒；峨山彝族日报
石林彝族自治县：石林彝族自治县人民政府；石林彝族发布；石林彝族融媒；石林彝族日报
耿马傣族佤族自治县：耿马傣族佤族自治县人民政府；耿马傣族佤族发布；耿马傣族佤族融媒；耿马傣族佤族日报
沧源佤族自治县：沧源融媒
玉龙纳西族自治县：玉龙纳西族自治县人民政府；玉龙纳西族发布；玉龙纳西族融媒；玉龙纳西族日报
宁蒗彝族自治县：宁蒗彝族自治县人民政府；宁蒗彝族发布；宁蒗彝族融媒；宁蒗彝族日报
江城哈尼族彝族自治县：江城哈尼族彝族自治县人民政府；江城哈尼族彝族发布；江城哈尼族彝族融媒；江城哈尼族彝族日报
澜沧拉祜族自治县：澜沧拉祜族自治县人民政府；澜沧拉祜族发布；澜沧拉祜族融媒；澜沧拉祜族日报
孟连傣族拉祜族佤族自治县：孟连傣族拉祜族佤族自治县人民政府；孟连傣族拉祜族佤族发布；孟连傣族拉祜族佤族融媒；孟连傣族拉祜族佤族日报
西盟佤族自治县：西盟佤族自治县人民政府；西盟佤族发布；西盟佤族融媒；西盟佤族日报
河口瑶族自治县：河口瑶族自治县人民政府；河口瑶族发布；河口瑶族融媒；河口瑶族日报
屏边苗族自治县：屏边苗族自治县人民政府；屏边苗族发布；屏边苗族融媒；屏边苗族日报
贡山独龙族怒族自治县：贡山独龙族怒族自治县人民政府；贡山独龙族怒族发布；贡山独龙族怒族融媒；贡山独龙族怒族日报</t>
  </si>
  <si>
    <t>云南东中部；普通话、彝语、哈尼语、壮语、苗语、傣语等</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</si>
  <si>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地区组合：法律词+楚雄/红河/文山/西双版纳/石林/峨山/元江/新平；法律词+彝语/哈尼语/壮语/苗语/傣语；法律词+基层/学校/文化/担心/投诉
【多语言关键词补充】
云南东中部民族语言补充：
彝文/彝语：民族团结法+彝文；+彝语；+楚雄；+石林；+峨山
哈尼语：民族团结法+哈尼语；+红河；+元江；+墨江
壮文/壮语：民族团结法+壮文；+壮语；+文山
苗语：民族团结法+苗语；+文山；+屏边；+金平
傣文/傣语：民族团结法+傣文；+傣语；+西双版纳；+新平
操作要求：先用中文法律词+地区名找到双语账号，再复制当地标题中的民族文字反向搜索。</t>
  </si>
  <si>
    <t>州级入口与县级融媒体交叉检索；同一官方稿只保留一条。</t>
  </si>
  <si>
    <t>何睿</t>
  </si>
  <si>
    <t>云南西部民族地区</t>
  </si>
  <si>
    <t>大理白族自治州：https://www.dali.gov.cn/
德宏傣族景颇族自治州：https://www.dh.gov.cn/
怒江傈僳族自治州：https://www.nujiang.gov.cn/
迪庆藏族自治州：https://www.diqing.gov.cn/
巍山彝族回族自治县：https://www.baidu.com/s?wd=%E5%B7%8D%E5%B1%B1%E5%BD%9D%E6%97%8F%E5%9B%9E%E6%97%8F%E8%87%AA%E6%B2%BB%E5%8E%BF%20%E4%BA%BA%E6%B0%91%E6%94%BF%E5%BA%9C%20%E5%AE%98%E7%BD%91%20site%3Agov.cn
南涧彝族自治县：https://www.baidu.com/s?wd=%E5%8D%97%E6%B6%A7%E5%BD%9D%E6%97%8F%E8%87%AA%E6%B2%BB%E5%8E%BF%20%E4%BA%BA%E6%B0%91%E6%94%BF%E5%BA%9C%20%E5%AE%98%E7%BD%91%20site%3Agov.cn
寻甸回族彝族自治县：https://www.baidu.com/s?wd=%E5%AF%BB%E7%94%B8%E5%9B%9E%E6%97%8F%E5%BD%9D%E6%97%8F%E8%87%AA%E6%B2%BB%E5%8E%BF%20%E4%BA%BA%E6%B0%91%E6%94%BF%E5%BA%9C%20%E5%AE%98%E7%BD%91%20site%3Agov.cn
元江哈尼族彝族傣族自治县：https://www.baidu.com/s?wd=%E5%85%83%E6%B1%9F%E5%93%88%E5%B0%BC%E6%97%8F%E5%BD%9D%E6%97%8F%E5%82%A3%E6%97%8F%E8%87%AA%E6%B2%BB%E5%8E%BF%20%E4%BA%BA%E6%B0%91%E6%94%BF%E5%BA%9C%20%E5%AE%98%E7%BD%91%20site%3Agov.cn
新平彝族傣族自治县：https://www.baidu.com/s?wd=%E6%96%B0%E5%B9%B3%E5%BD%9D%E6%97%8F%E5%82%A3%E6%97%8F%E8%87%AA%E6%B2%BB%E5%8E%BF%20%E4%BA%BA%E6%B0%91%E6%94%BF%E5%BA%9C%20%E5%AE%98%E7%BD%91%20site%3Agov.cn</t>
  </si>
  <si>
    <t>墨江哈尼族自治县：https://www.baidu.com/s?wd=%E5%A2%A8%E6%B1%9F%E5%93%88%E5%B0%BC%E6%97%8F%E8%87%AA%E6%B2%BB%E5%8E%BF%20%E4%BA%BA%E6%B0%91%E6%94%BF%E5%BA%9C%20%E5%AE%98%E7%BD%91%20site%3Agov.cn
兰坪白族普米族自治县：https://www.baidu.com/s?wd=%E5%85%B0%E5%9D%AA%E7%99%BD%E6%97%8F%E6%99%AE%E7%B1%B3%E6%97%8F%E8%87%AA%E6%B2%BB%E5%8E%BF%20%E4%BA%BA%E6%B0%91%E6%94%BF%E5%BA%9C%20%E5%AE%98%E7%BD%91%20site%3Agov.cn
维西傈僳族自治县：https://www.baidu.com/s?wd=%E7%BB%B4%E8%A5%BF%E5%82%88%E5%83%B3%E6%97%8F%E8%87%AA%E6%B2%BB%E5%8E%BF%20%E4%BA%BA%E6%B0%91%E6%94%BF%E5%BA%9C%20%E5%AE%98%E7%BD%91%20site%3Agov.cn
景东彝族自治县：https://www.baidu.com/s?wd=%E6%99%AF%E4%B8%9C%E5%BD%9D%E6%97%8F%E8%87%AA%E6%B2%BB%E5%8E%BF%20%E4%BA%BA%E6%B0%91%E6%94%BF%E5%BA%9C%20%E5%AE%98%E7%BD%91%20site%3Agov.cn
景谷傣族彝族自治县：https://www.baidu.com/s?wd=%E6%99%AF%E8%B0%B7%E5%82%A3%E6%97%8F%E5%BD%9D%E6%97%8F%E8%87%AA%E6%B2%BB%E5%8E%BF%20%E4%BA%BA%E6%B0%91%E6%94%BF%E5%BA%9C%20%E5%AE%98%E7%BD%91%20site%3Agov.cn
宁洱哈尼族彝族自治县：https://www.baidu.com/s?wd=%E5%AE%81%E6%B4%B1%E5%93%88%E5%B0%BC%E6%97%8F%E5%BD%9D%E6%97%8F%E8%87%AA%E6%B2%BB%E5%8E%BF%20%E4%BA%BA%E6%B0%91%E6%94%BF%E5%BA%9C%20%E5%AE%98%E7%BD%91%20site%3Agov.cn
漾濞彝族自治县：https://www.baidu.com/s?wd=%E6%BC%BE%E6%BF%9E%E5%BD%9D%E6%97%8F%E8%87%AA%E6%B2%BB%E5%8E%BF%20%E4%BA%BA%E6%B0%91%E6%94%BF%E5%BA%9C%20%E5%AE%98%E7%BD%91%20site%3Agov.cn
禄劝彝族苗族自治县：https://www.baidu.com/s?wd=%E7%A6%84%E5%8A%9D%E5%BD%9D%E6%97%8F%E8%8B%97%E6%97%8F%E8%87%AA%E6%B2%BB%E5%8E%BF%20%E4%BA%BA%E6%B0%91%E6%94%BF%E5%BA%9C%20%E5%AE%98%E7%BD%91%20site%3Agov.cn
金平苗族瑶族傣族自治县：https://www.baidu.com/s?wd=%E9%87%91%E5%B9%B3%E8%8B%97%E6%97%8F%E7%91%B6%E6%97%8F%E5%82%A3%E6%97%8F%E8%87%AA%E6%B2%BB%E5%8E%BF%20%E4%BA%BA%E6%B0%91%E6%94%BF%E5%BA%9C%20%E5%AE%98%E7%BD%91%20site%3Agov.cn</t>
  </si>
  <si>
    <t>大理白族自治州：大理州人民政府网；大理政务；大理民族宗教
德宏傣族景颇族自治州：德宏政务；德宏发布；德宏融媒
怒江傈僳族自治州：怒江融媒
迪庆藏族自治州：迪庆藏族自治州人民政府网；世界的香格里拉
巍山彝族回族自治县：巍山彝族回族自治县人民政府；巍山彝族回族发布；巍山彝族回族融媒；巍山彝族回族日报
南涧彝族自治县：南涧彝族自治县人民政府；南涧彝族发布；南涧彝族融媒；南涧彝族日报
寻甸回族彝族自治县：寻甸回族彝族自治县人民政府；寻甸回族彝族发布；寻甸回族彝族融媒；寻甸回族彝族日报
元江哈尼族彝族傣族自治县：元江哈尼族彝族傣族自治县人民政府；元江哈尼族彝族傣族发布；元江哈尼族彝族傣族融媒；元江哈尼族彝族傣族日报
新平彝族傣族自治县：新平彝族傣族自治县人民政府；新平彝族傣族发布；新平彝族傣族融媒；新平彝族傣族日报
墨江哈尼族自治县：墨江哈尼族自治县人民政府；墨江哈尼族发布；墨江哈尼族融媒；墨江哈尼族日报
兰坪白族普米族自治县：兰坪白族普米族自治县人民政府；兰坪白族普米族发布；兰坪白族普米族融媒；兰坪白族普米族日报
维西傈僳族自治县：维西傈僳族自治县人民政府；维西傈僳族发布；维西傈僳族融媒；维西傈僳族日报
景东彝族自治县：景东彝族自治县人民政府；景东彝族发布；景东彝族融媒；景东彝族日报
景谷傣族彝族自治县：景谷傣族彝族自治县人民政府；景谷傣族彝族发布；景谷傣族彝族融媒；景谷傣族彝族日报
宁洱哈尼族彝族自治县：宁洱哈尼族彝族自治县人民政府；宁洱哈尼族彝族发布；宁洱哈尼族彝族融媒；宁洱哈尼族彝族日报
漾濞彝族自治县：漾濞彝族自治县人民政府；漾濞彝族发布；漾濞彝族融媒；漾濞彝族日报
禄劝彝族苗族自治县：禄劝彝族苗族自治县人民政府；禄劝彝族苗族发布；禄劝彝族苗族融媒；禄劝彝族苗族日报
金平苗族瑶族傣族自治县：金平苗族瑶族傣族自治县人民政府；金平苗族瑶族傣族发布；金平苗族瑶族傣族融媒；金平苗族瑶族傣族日报</t>
  </si>
  <si>
    <t>云南西部；普通话、白语、傣语、景颇语、傈僳语、藏文、佤语、纳西语等</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</si>
  <si>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地区组合：法律词+大理/德宏/怒江/迪庆/沧源/孟连/贡山/澜沧/西盟/维西/兰坪；法律词+白语/傣语/景颇语/傈僳语/藏文/佤语/纳西语；法律词+公共服务/文化/群众反映/投诉
【多语言关键词补充】
云南西部民族语言补充：
藏文：མི་རིགས་མཐུན་སྒྲིལ་ཡར་ཐོན；བཅའ་ཁྲིམས；ལག་བསྟར；སེམས་ཁྲལ；ཞུ་གཏུག
白语：民族团结法+白语；+大理；+洱源/剑川
傣语/景颇语：民族团结法+傣文；+傣语；+景颇语；+德宏
傈僳语/怒语/独龙语：民族团结法+傈僳语；+怒语；+独龙语；+怒江；+贡山
佤语/拉祜语/布朗语：民族团结法+佤语；+拉祜语；+布朗语；+沧源；+孟连；+澜沧
纳西语/普米语：民族团结法+纳西语；+普米语；+丽江；+兰坪；+维西。</t>
  </si>
  <si>
    <t>重点覆盖边境县和多语种传播；公众评论与官方稿分别记录。</t>
  </si>
  <si>
    <t>李梦颖</t>
  </si>
  <si>
    <t>广西、广东与海南民族地区</t>
  </si>
  <si>
    <t>广西新闻网：https://www.gxnews.com.cn/
广西壮族自治区：https://www.gxzf.gov.cn/
连南瑶族自治县：https://www.liannan.gov.cn/
连山壮族瑶族自治县：https://www.baidu.com/s?wd=%E8%BF%9E%E5%B1%B1%E5%A3%AE%E6%97%8F%E7%91%B6%E6%97%8F%E8%87%AA%E6%B2%BB%E5%8E%BF%20%E4%BA%BA%E6%B0%91%E6%94%BF%E5%BA%9C%20%E5%AE%98%E7%BD%91%20site%3Agov.cn
乳源瑶族自治县：https://www.baidu.com/s?wd=%E4%B9%B3%E6%BA%90%E7%91%B6%E6%97%8F%E8%87%AA%E6%B2%BB%E5%8E%BF%20%E4%BA%BA%E6%B0%91%E6%94%BF%E5%BA%9C%20%E5%AE%98%E7%BD%91%20site%3Agov.cn
都安瑶族自治县：https://www.baidu.com/s?wd=%E9%83%BD%E5%AE%89%E7%91%B6%E6%97%8F%E8%87%AA%E6%B2%BB%E5%8E%BF%20%E4%BA%BA%E6%B0%91%E6%94%BF%E5%BA%9C%20%E5%AE%98%E7%BD%91%20site%3Agov.cn
融水苗族自治县：https://www.baidu.com/s?wd=%E8%9E%8D%E6%B0%B4%E8%8B%97%E6%97%8F%E8%87%AA%E6%B2%BB%E5%8E%BF%20%E4%BA%BA%E6%B0%91%E6%94%BF%E5%BA%9C%20%E5%AE%98%E7%BD%91%20site%3Agov.cn
三江侗族自治县：https://www.baidu.com/s?wd=%E4%B8%89%E6%B1%9F%E4%BE%97%E6%97%8F%E8%87%AA%E6%B2%BB%E5%8E%BF%20%E4%BA%BA%E6%B0%91%E6%94%BF%E5%BA%9C%20%E5%AE%98%E7%BD%91%20site%3Agov.cn
隆林各族自治县：https://www.baidu.com/s?wd=%E9%9A%86%E6%9E%97%E5%90%84%E6%97%8F%E8%87%AA%E6%B2%BB%E5%8E%BF%20%E4%BA%BA%E6%B0%91%E6%94%BF%E5%BA%9C%20%E5%AE%98%E7%BD%91%20site%3Agov.cn
巴马瑶族自治县：https://www.baidu.com/s?wd=%E5%B7%B4%E9%A9%AC%E7%91%B6%E6%97%8F%E8%87%AA%E6%B2%BB%E5%8E%BF%20%E4%BA%BA%E6%B0%91%E6%94%BF%E5%BA%9C%20%E5%AE%98%E7%BD%91%20site%3Agov.cn
罗城仫佬族自治县：https://www.baidu.com/s?wd=%E7%BD%97%E5%9F%8E%E4%BB%AB%E4%BD%AC%E6%97%8F%E8%87%AA%E6%B2%BB%E5%8E%BF%20%E4%BA%BA%E6%B0%91%E6%94%BF%E5%BA%9C%20%E5%AE%98%E7%BD%91%20site%3Agov.cn
富川瑶族自治县：https://www.baidu.com/s?wd=%E5%AF%8C%E5%B7%9D%E7%91%B6%E6%97%8F%E8%87%AA%E6%B2%BB%E5%8E%BF%20%E4%BA%BA%E6%B0%91%E6%94%BF%E5%BA%9C%20%E5%AE%98%E7%BD%91%20site%3Agov.cn</t>
  </si>
  <si>
    <t>大化瑶族自治县：https://www.baidu.com/s?wd=%E5%A4%A7%E5%8C%96%E7%91%B6%E6%97%8F%E8%87%AA%E6%B2%BB%E5%8E%BF%20%E4%BA%BA%E6%B0%91%E6%94%BF%E5%BA%9C%20%E5%AE%98%E7%BD%91%20site%3Agov.cn
环江毛南族自治县：https://www.baidu.com/s?wd=%E7%8E%AF%E6%B1%9F%E6%AF%9B%E5%8D%97%E6%97%8F%E8%87%AA%E6%B2%BB%E5%8E%BF%20%E4%BA%BA%E6%B0%91%E6%94%BF%E5%BA%9C%20%E5%AE%98%E7%BD%91%20site%3Agov.cn
恭城瑶族自治县：https://www.baidu.com/s?wd=%E6%81%AD%E5%9F%8E%E7%91%B6%E6%97%8F%E8%87%AA%E6%B2%BB%E5%8E%BF%20%E4%BA%BA%E6%B0%91%E6%94%BF%E5%BA%9C%20%E5%AE%98%E7%BD%91%20site%3Agov.cn
金秀瑶族自治县：https://www.baidu.com/s?wd=%E9%87%91%E7%A7%80%E7%91%B6%E6%97%8F%E8%87%AA%E6%B2%BB%E5%8E%BF%20%E4%BA%BA%E6%B0%91%E6%94%BF%E5%BA%9C%20%E5%AE%98%E7%BD%91%20site%3Agov.cn
龙胜各族自治县：https://www.baidu.com/s?wd=%E9%BE%99%E8%83%9C%E5%90%84%E6%97%8F%E8%87%AA%E6%B2%BB%E5%8E%BF%20%E4%BA%BA%E6%B0%91%E6%94%BF%E5%BA%9C%20%E5%AE%98%E7%BD%91%20site%3Agov.cn
白沙黎族自治县：https://www.baidu.com/s?wd=%E7%99%BD%E6%B2%99%E9%BB%8E%E6%97%8F%E8%87%AA%E6%B2%BB%E5%8E%BF%20%E4%BA%BA%E6%B0%91%E6%94%BF%E5%BA%9C%20%E5%AE%98%E7%BD%91%20site%3Agov.cn
昌江黎族自治县：https://www.baidu.com/s?wd=%E6%98%8C%E6%B1%9F%E9%BB%8E%E6%97%8F%E8%87%AA%E6%B2%BB%E5%8E%BF%20%E4%BA%BA%E6%B0%91%E6%94%BF%E5%BA%9C%20%E5%AE%98%E7%BD%91%20site%3Agov.cn
乐东黎族自治县：https://www.baidu.com/s?wd=%E4%B9%90%E4%B8%9C%E9%BB%8E%E6%97%8F%E8%87%AA%E6%B2%BB%E5%8E%BF%20%E4%BA%BA%E6%B0%91%E6%94%BF%E5%BA%9C%20%E5%AE%98%E7%BD%91%20site%3Agov.cn
陵水黎族自治县：https://www.baidu.com/s?wd=%E9%99%B5%E6%B0%B4%E9%BB%8E%E6%97%8F%E8%87%AA%E6%B2%BB%E5%8E%BF%20%E4%BA%BA%E6%B0%91%E6%94%BF%E5%BA%9C%20%E5%AE%98%E7%BD%91%20site%3Agov.cn
保亭黎族苗族自治县：https://www.baidu.com/s?wd=%E4%BF%9D%E4%BA%AD%E9%BB%8E%E6%97%8F%E8%8B%97%E6%97%8F%E8%87%AA%E6%B2%BB%E5%8E%BF%20%E4%BA%BA%E6%B0%91%E6%94%BF%E5%BA%9C%20%E5%AE%98%E7%BD%91%20site%3Agov.cn
琼中黎族苗族自治县：https://qiongzhong.hainan.gov.cn/</t>
  </si>
  <si>
    <t>广西壮族自治区：广西发布；广西日报；广西云
连南瑶族自治县：连南发布；微说连南
连山壮族瑶族自治县：连山壮族瑶族自治县人民政府；连山壮族瑶族发布；连山壮族瑶族融媒；连山壮族瑶族日报
乳源瑶族自治县：乳源瑶族自治县人民政府；乳源瑶族发布；乳源瑶族融媒；乳源瑶族日报
都安瑶族自治县：都安瑶族自治县人民政府；都安瑶族发布；都安瑶族融媒；都安瑶族日报
融水苗族自治县：融水苗族自治县人民政府；融水苗族发布；融水苗族融媒；融水苗族日报
三江侗族自治县：三江侗族自治县人民政府；三江侗族发布；三江侗族融媒；三江侗族日报
隆林各族自治县：隆林各族自治县人民政府；隆林各族发布；隆林各族融媒；隆林各族日报
巴马瑶族自治县：巴马瑶族自治县人民政府；巴马瑶族发布；巴马瑶族融媒；巴马瑶族日报
罗城仫佬族自治县：罗城仫佬族自治县人民政府；罗城仫佬族发布；罗城仫佬族融媒；罗城仫佬族日报
富川瑶族自治县：富川瑶族自治县人民政府；富川瑶族发布；富川瑶族融媒；富川瑶族日报
大化瑶族自治县：大化瑶族自治县人民政府；大化瑶族发布；大化瑶族融媒；大化瑶族日报
环江毛南族自治县：环江毛南族自治县人民政府；环江毛南族发布；环江毛南族融媒；环江毛南族日报
恭城瑶族自治县：恭城瑶族自治县人民政府；恭城瑶族发布；恭城瑶族融媒；恭城瑶族日报
金秀瑶族自治县：金秀瑶族自治县人民政府；金秀瑶族发布；金秀瑶族融媒；金秀瑶族日报
龙胜各族自治县：龙胜各族自治县人民政府；龙胜各族发布；龙胜各族融媒；龙胜各族日报
白沙黎族自治县：白沙黎族自治县人民政府；白沙黎族发布；白沙黎族融媒；白沙黎族日报
昌江黎族自治县：昌江黎族自治县人民政府；昌江黎族发布；昌江黎族融媒；昌江黎族日报
乐东黎族自治县：乐东黎族自治县人民政府；乐东黎族发布；乐东黎族融媒；乐东黎族日报
陵水黎族自治县：陵水黎族自治县人民政府；陵水黎族发布；陵水黎族融媒；陵水黎族日报
保亭黎族苗族自治县：保亭黎族苗族自治县人民政府；保亭黎族苗族发布；保亭黎族苗族融媒；保亭黎族苗族日报
琼中黎族苗族自治县：琼中黎族苗族自治县人民政府；琼中黎族苗族发布；琼中黎族苗族融媒；琼中黎族苗族日报</t>
  </si>
  <si>
    <t>广西、广东、海南；普通话、壮文、苗语、侗语、瑶语、黎语等</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</si>
  <si>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地区组合：法律词+广西/文山/连南/连山/乳源/海南各自治县；法律词+壮文/苗语/侗语/瑶语/黎语/仫佬语/毛南语；法律词+学校/社区/公共服务/影响/投诉
【多语言关键词补充】
广西、广东、海南民族语言补充：
壮文/壮语：民族团结法+壮文；民族团结法+壮语；+广西；+文山；+隆林；+龙胜
苗语：民族团结法+苗语；+融水；+隆林；+海南
侗语：民族团结法+侗语；+三江；+龙胜
瑶语：民族团结法+瑶语；+都安；+富川；+金秀；+连南；+连山；+乳源
仫佬语/毛南语：民族团结法+仫佬语；+罗城；民族团结法+毛南语；+环江
黎语：民族团结法+黎语；+白沙；+昌江；+乐东；+陵水；+保亭；+琼中
操作要求：先搜中文法律词+县名，再复制官方双语标题或视频字幕中的民族文字继续搜索。</t>
  </si>
  <si>
    <t>广西县级地区较多，按县轮换；短视频和公众号评论优先。</t>
  </si>
  <si>
    <t>王璐</t>
  </si>
  <si>
    <t>宁夏、贵州、重庆、湖南、湖北与浙江民族地区</t>
  </si>
  <si>
    <t>宁夏新闻网：https://www.nxnews.net/
宁夏回族自治区：https://www.nx.gov.cn/
恩施土家族苗族自治州：https://www.enshi.gov.cn/
湘西土家族苗族自治州：https://www.xxz.gov.cn/
黔东南苗族侗族自治州：https://www.qdn.gov.cn/
黔南布依族苗族自治州：https://www.qiannan.gov.cn/
黔西南布依族苗族自治州：https://www.qxn.gov.cn/
景宁畲族自治县：https://www.jingning.gov.cn/
长阳土家族自治县：https://www.baidu.com/s?wd=%E9%95%BF%E9%98%B3%E5%9C%9F%E5%AE%B6%E6%97%8F%E8%87%AA%E6%B2%BB%E5%8E%BF%20%E4%BA%BA%E6%B0%91%E6%94%BF%E5%BA%9C%20%E5%AE%98%E7%BD%91%20site%3Agov.cn
五峰土家族自治县：https://www.baidu.com/s?wd=%E4%BA%94%E5%B3%B0%E5%9C%9F%E5%AE%B6%E6%97%8F%E8%87%AA%E6%B2%BB%E5%8E%BF%20%E4%BA%BA%E6%B0%91%E6%94%BF%E5%BA%9C%20%E5%AE%98%E7%BD%91%20site%3Agov.cn
江华瑶族自治县：https://www.baidu.com/s?wd=%E6%B1%9F%E5%8D%8E%E7%91%B6%E6%97%8F%E8%87%AA%E6%B2%BB%E5%8E%BF%20%E4%BA%BA%E6%B0%91%E6%94%BF%E5%BA%9C%20%E5%AE%98%E7%BD%91%20site%3Agov.cn
城步苗族自治县：https://www.baidu.com/s?wd=%E5%9F%8E%E6%AD%A5%E8%8B%97%E6%97%8F%E8%87%AA%E6%B2%BB%E5%8E%BF%20%E4%BA%BA%E6%B0%91%E6%94%BF%E5%BA%9C%20%E5%AE%98%E7%BD%91%20site%3Agov.cn
通道侗族自治县：https://www.baidu.com/s?wd=%E9%80%9A%E9%81%93%E4%BE%97%E6%97%8F%E8%87%AA%E6%B2%BB%E5%8E%BF%20%E4%BA%BA%E6%B0%91%E6%94%BF%E5%BA%9C%20%E5%AE%98%E7%BD%91%20site%3Agov.cn
新晃侗族自治县：https://www.baidu.com/s?wd=%E6%96%B0%E6%99%83%E4%BE%97%E6%97%8F%E8%87%AA%E6%B2%BB%E5%8E%BF%20%E4%BA%BA%E6%B0%91%E6%94%BF%E5%BA%9C%20%E5%AE%98%E7%BD%91%20site%3Agov.cn
芷江侗族自治县：https://www.chnzj.gov.cn/
靖州苗族侗族自治县：https://www.baidu.com/s?wd=%E9%9D%96%E5%B7%9E%E8%8B%97%E6%97%8F%E4%BE%97%E6%97%8F%E8%87%AA%E6%B2%BB%E5%8E%BF%20%E4%BA%BA%E6%B0%91%E6%94%BF%E5%BA%9C%20%E5%AE%98%E7%BD%91%20site%3Agov.cn</t>
  </si>
  <si>
    <t>麻阳苗族自治县：https://www.baidu.com/s?wd=%E9%BA%BB%E9%98%B3%E8%8B%97%E6%97%8F%E8%87%AA%E6%B2%BB%E5%8E%BF%20%E4%BA%BA%E6%B0%91%E6%94%BF%E5%BA%9C%20%E5%AE%98%E7%BD%91%20site%3Agov.cn
石柱土家族自治县：https://www.baidu.com/s?wd=%E7%9F%B3%E6%9F%B1%E5%9C%9F%E5%AE%B6%E6%97%8F%E8%87%AA%E6%B2%BB%E5%8E%BF%20%E4%BA%BA%E6%B0%91%E6%94%BF%E5%BA%9C%20%E5%AE%98%E7%BD%91%20site%3Agov.cn
秀山土家族苗族自治县：https://www.baidu.com/s?wd=%E7%A7%80%E5%B1%B1%E5%9C%9F%E5%AE%B6%E6%97%8F%E8%8B%97%E6%97%8F%E8%87%AA%E6%B2%BB%E5%8E%BF%20%E4%BA%BA%E6%B0%91%E6%94%BF%E5%BA%9C%20%E5%AE%98%E7%BD%91%20site%3Agov.cn
酉阳土家族苗族自治县：https://www.baidu.com/s?wd=%E9%85%89%E9%98%B3%E5%9C%9F%E5%AE%B6%E6%97%8F%E8%8B%97%E6%97%8F%E8%87%AA%E6%B2%BB%E5%8E%BF%20%E4%BA%BA%E6%B0%91%E6%94%BF%E5%BA%9C%20%E5%AE%98%E7%BD%91%20site%3Agov.cn
彭水苗族土家族自治县：https://www.baidu.com/s?wd=%E5%BD%AD%E6%B0%B4%E8%8B%97%E6%97%8F%E5%9C%9F%E5%AE%B6%E6%97%8F%E8%87%AA%E6%B2%BB%E5%8E%BF%20%E4%BA%BA%E6%B0%91%E6%94%BF%E5%BA%9C%20%E5%AE%98%E7%BD%91%20site%3Agov.cn
印江土家族苗族自治县：https://www.baidu.com/s?wd=%E5%8D%B0%E6%B1%9F%E5%9C%9F%E5%AE%B6%E6%97%8F%E8%8B%97%E6%97%8F%E8%87%AA%E6%B2%BB%E5%8E%BF%20%E4%BA%BA%E6%B0%91%E6%94%BF%E5%BA%9C%20%E5%AE%98%E7%BD%91%20site%3Agov.cn
道真仡佬族苗族自治县：https://www.baidu.com/s?wd=%E9%81%93%E7%9C%9F%E4%BB%A1%E4%BD%AC%E6%97%8F%E8%8B%97%E6%97%8F%E8%87%AA%E6%B2%BB%E5%8E%BF%20%E4%BA%BA%E6%B0%91%E6%94%BF%E5%BA%9C%20%E5%AE%98%E7%BD%91%20site%3Agov.cn
松桃苗族自治县：https://www.baidu.com/s?wd=%E6%9D%BE%E6%A1%83%E8%8B%97%E6%97%8F%E8%87%AA%E6%B2%BB%E5%8E%BF%20%E4%BA%BA%E6%B0%91%E6%94%BF%E5%BA%9C%20%E5%AE%98%E7%BD%91%20site%3Agov.cn
镇宁布依族苗族自治县：https://www.baidu.com/s?wd=%E9%95%87%E5%AE%81%E5%B8%83%E4%BE%9D%E6%97%8F%E8%8B%97%E6%97%8F%E8%87%AA%E6%B2%BB%E5%8E%BF%20%E4%BA%BA%E6%B0%91%E6%94%BF%E5%BA%9C%20%E5%AE%98%E7%BD%91%20site%3Agov.cn
紫云苗族布依族自治县：https://www.baidu.com/s?wd=%E7%B4%AB%E4%BA%91%E8%8B%97%E6%97%8F%E5%B8%83%E4%BE%9D%E6%97%8F%E8%87%AA%E6%B2%BB%E5%8E%BF%20%E4%BA%BA%E6%B0%91%E6%94%BF%E5%BA%9C%20%E5%AE%98%E7%BD%91%20site%3Agov.cn
威宁彝族回族苗族自治县：https://www.baidu.com/s?wd=%E5%A8%81%E5%AE%81%E5%BD%9D%E6%97%8F%E5%9B%9E%E6%97%8F%E8%8B%97%E6%97%8F%E8%87%AA%E6%B2%BB%E5%8E%BF%20%E4%BA%BA%E6%B0%91%E6%94%BF%E5%BA%9C%20%E5%AE%98%E7%BD%91%20site%3Agov.cn
关岭布依族苗族自治县：https://www.baidu.com/s?wd=%E5%85%B3%E5%B2%AD%E5%B8%83%E4%BE%9D%E6%97%8F%E8%8B%97%E6%97%8F%E8%87%AA%E6%B2%BB%E5%8E%BF%20%E4%BA%BA%E6%B0%91%E6%94%BF%E5%BA%9C%20%E5%AE%98%E7%BD%91%20site%3Agov.cn
三都水族自治县：https://www.sandu.gov.cn/
玉屏侗族自治县：https://www.baidu.com/s?wd=%E7%8E%89%E5%B1%8F%E4%BE%97%E6%97%8F%E8%87%AA%E6%B2%BB%E5%8E%BF%20%E4%BA%BA%E6%B0%91%E6%94%BF%E5%BA%9C%20%E5%AE%98%E7%BD%91%20site%3Agov.cn
务川仡佬族苗族自治县：https://www.baidu.com/s?wd=%E5%8A%A1%E5%B7%9D%E4%BB%A1%E4%BD%AC%E6%97%8F%E8%8B%97%E6%97%8F%E8%87%AA%E6%B2%BB%E5%8E%BF%20%E4%BA%BA%E6%B0%91%E6%94%BF%E5%BA%9C%20%E5%AE%98%E7%BD%91%20site%3Agov.cn
沿河土家族自治县：https://www.baidu.com/s?wd=%E6%B2%BF%E6%B2%B3%E5%9C%9F%E5%AE%B6%E6%97%8F%E8%87%AA%E6%B2%BB%E5%8E%BF%20%E4%BA%BA%E6%B0%91%E6%94%BF%E5%BA%9C%20%E5%AE%98%E7%BD%91%20site%3Agov.cn</t>
  </si>
  <si>
    <t>宁夏回族自治区：宁夏政府网；宁夏日报；宁夏政务服务
恩施土家族苗族自治州：云上恩施
湘西土家族苗族自治州：团结报
黔东南苗族侗族自治州：掌上黔东南
黔南布依族苗族自治州：云黔南；看黔南；掌上V黔南
黔西南布依族苗族自治州：中国黔西南
景宁畲族自治县：景宁畲族自治县人民政府；景宁畲族发布；景宁畲族融媒；景宁畲族日报
长阳土家族自治县：长阳土家族自治县人民政府；长阳土家族发布；长阳土家族融媒；长阳土家族日报
五峰土家族自治县：五峰土家族自治县人民政府；五峰土家族发布；五峰土家族融媒；五峰土家族日报
江华瑶族自治县：江华瑶族自治县人民政府；江华瑶族发布；江华瑶族融媒；江华瑶族日报
城步苗族自治县：城步苗族自治县人民政府；城步苗族发布；城步苗族融媒；城步苗族日报
通道侗族自治县：通道侗族自治县人民政府；通道侗族发布；通道侗族融媒；通道侗族日报
新晃侗族自治县：新晃侗族自治县人民政府；新晃侗族发布；新晃侗族融媒；新晃侗族日报
芷江侗族自治县：天下芷江；胜利芷江
靖州苗族侗族自治县：靖州苗族侗族自治县人民政府；靖州苗族侗族发布；靖州苗族侗族融媒；靖州苗族侗族日报
麻阳苗族自治县：麻阳苗族自治县人民政府；麻阳苗族发布；麻阳苗族融媒；麻阳苗族日报
石柱土家族自治县：石柱土家族自治县人民政府；石柱土家族发布；石柱土家族融媒；石柱土家族日报
秀山土家族苗族自治县：秀山土家族苗族自治县人民政府；秀山土家族苗族发布；秀山土家族苗族融媒；秀山土家族苗族日报
酉阳土家族苗族自治县：酉阳土家族苗族自治县人民政府；酉阳土家族苗族发布；酉阳土家族苗族融媒；酉阳土家族苗族日报
彭水苗族土家族自治县：彭水苗族土家族自治县人民政府；彭水苗族土家族发布；彭水苗族土家族融媒；彭水苗族土家族日报
印江土家族苗族自治县：印江土家族苗族自治县人民政府；印江土家族苗族发布；印江土家族苗族融媒；印江土家族苗族日报
道真仡佬族苗族自治县：道真仡佬族苗族自治县人民政府；道真仡佬族苗族发布；道真仡佬族苗族融媒；道真仡佬族苗族日报
松桃苗族自治县：松桃苗族自治县人民政府；松桃苗族发布；松桃苗族融媒；松桃苗族日报
镇宁布依族苗族自治县：镇宁布依族苗族自治县人民政府；镇宁布依族苗族发布；镇宁布依族苗族融媒；镇宁布依族苗族日报
紫云苗族布依族自治县：紫云苗族布依族自治县人民政府；紫云苗族布依族发布；紫云苗族布依族融媒；紫云苗族布依族日报
威宁彝族回族苗族自治县：威宁彝族回族苗族自治县人民政府；威宁彝族回族苗族发布；威宁彝族回族苗族融媒；威宁彝族回族苗族日报
关岭布依族苗族自治县：关岭布依族苗族自治县人民政府；关岭布依族苗族发布；关岭布依族苗族融媒；关岭布依族苗族日报
三都水族自治县：三都水族自治县人民政府；三都水族发布；三都水族融媒；三都水族日报
玉屏侗族自治县：玉屏侗族自治县人民政府；玉屏侗族发布；玉屏侗族融媒；玉屏侗族日报
务川仡佬族苗族自治县：务川仡佬族苗族自治县人民政府；务川仡佬族苗族发布；务川仡佬族苗族融媒；务川仡佬族苗族日报
沿河土家族自治县：沿河土家族自治县人民政府；沿河土家族发布；沿河土家族融媒；沿河土家族日报</t>
  </si>
  <si>
    <t>宁夏、贵州、重庆、湖南、湖北、浙江；普通话、朝鲜文、苗语、侗语、布依语、水语、土家族和畲族方向</t>
  </si>
  <si>
    <t>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地区组合：法律词+宁夏/黔东南/黔南/黔西南/湘西/恩施/景宁/重庆自治县；法律词+苗语/侗语/布依语/水语/土家语/畲语/仡佬语；法律词+公平/教育/公共服务/基层落实/投诉/政府回应
【多语言关键词补充】
宁夏、贵州、重庆、湖南、湖北、浙江语言补充：
朝鲜文：중화인민공화국 민족단결진보촉진법；민족단결진보촉진법；시행；영향；우려；불합리；형식주의；강제；민원；신고；정부 대응
苗语/侗语：民族团结法+苗语；+侗语；+黔东南；+湘西；+通道；+芷江
布依语/水语：民族团结法+布依语；+水语；+黔南；+黔西南；+三都
土家语：民族团结法+土家语；+恩施；+湘西；+石柱；+秀山；+酉阳；+彭水
畲语：民族团结法+畲语；+景宁
仡佬语：民族团结法+仡佬语；+道真；+务川
回族地区：民族团结法+宁夏；+临夏；+清真；+公共服务；+投诉。</t>
  </si>
  <si>
    <t>跨省任务按省份轮换；兼顾宁夏、延边和南方散杂居民族地区。</t>
  </si>
  <si>
    <t>何苑彤、钮乾航</t>
  </si>
  <si>
    <t>全部监测平台、官方网站、公众号搜索词与备用入口明细</t>
  </si>
  <si>
    <t>使用方法：按“负责人编号”筛选即可得到个人完整任务。直接入口能固定核验的均给出官网；县级域名可能因政府网站集约化迁移，因此每条自治县/自治旗同时提供官方站检索或360备用检索。公众号名称无法形成统一网页链接，须在微信客户端搜索并核对认证主体。</t>
  </si>
  <si>
    <t>链接编号</t>
  </si>
  <si>
    <t>负责人编号</t>
  </si>
  <si>
    <t>资源类别</t>
  </si>
  <si>
    <t>平台/地区名称</t>
  </si>
  <si>
    <t>层级</t>
  </si>
  <si>
    <t>省区</t>
  </si>
  <si>
    <t>直接入口/官方站检索URL</t>
  </si>
  <si>
    <t>备用检索URL</t>
  </si>
  <si>
    <t>公众号/视频号搜索词</t>
  </si>
  <si>
    <t>语言方向</t>
  </si>
  <si>
    <t>访问方式</t>
  </si>
  <si>
    <t>重点监测位置</t>
  </si>
  <si>
    <t>入口状态</t>
  </si>
  <si>
    <t>来源依据</t>
  </si>
  <si>
    <t>核验日期</t>
  </si>
  <si>
    <t>点击进入</t>
  </si>
  <si>
    <t>L001</t>
  </si>
  <si>
    <t>社交媒体</t>
  </si>
  <si>
    <t>微博综合搜索</t>
  </si>
  <si>
    <t>全国平台</t>
  </si>
  <si>
    <t>全国</t>
  </si>
  <si>
    <t>https://s.weibo.com/weibo</t>
  </si>
  <si>
    <t>普通话</t>
  </si>
  <si>
    <t>登录后检索更完整</t>
  </si>
  <si>
    <t>原创博文、话题、评论、转发语</t>
  </si>
  <si>
    <t>民族团结进步促进法；中华人民共和国民族团结进步促进法；民族团结法；民族团结促进法；民族团结新法；7月1日施行；7月1日民族新规；支持；赞成；什么意思；有什么影响；怎么执行；如何认定；担心；会不会；不合理；不公平；形式主义；一刀切；强制；执行过度；增加负担；区别对待；投诉；举报；回应；辟谣</t>
  </si>
  <si>
    <t>可访问；部分内容需登录</t>
  </si>
  <si>
    <t>2026-08-04</t>
  </si>
  <si>
    <t>L002</t>
  </si>
  <si>
    <t>热榜</t>
  </si>
  <si>
    <t>微博热搜榜</t>
  </si>
  <si>
    <t>https://s.weibo.com/top/summary</t>
  </si>
  <si>
    <t>公开访问/部分登录</t>
  </si>
  <si>
    <t>热搜词、关联话题和评论</t>
  </si>
  <si>
    <t>民族团结进步促进法；中华人民共和国民族团结进步促进法；民族团结法；民族团结促进法；民族团结新法；7月1日施行；7月1日民族新规；热搜；热议；回应</t>
  </si>
  <si>
    <t>L003</t>
  </si>
  <si>
    <t>搜索引擎</t>
  </si>
  <si>
    <t>百度搜索</t>
  </si>
  <si>
    <t>https://www.baidu.com/</t>
  </si>
  <si>
    <t>公开访问</t>
  </si>
  <si>
    <t>网页、新闻、百家号及跨平台线索</t>
  </si>
  <si>
    <t>L004</t>
  </si>
  <si>
    <t>新闻搜索</t>
  </si>
  <si>
    <t>百度新闻搜索</t>
  </si>
  <si>
    <t>https://www.baidu.com/s?tn=news</t>
  </si>
  <si>
    <t>新闻转载、地方媒体和评论线索</t>
  </si>
  <si>
    <t>民族团结进步促进法；中华人民共和国民族团结进步促进法；民族团结法；民族团结促进法；民族团结新法；7月1日施行；7月1日民族新规；实施；争议；回应</t>
  </si>
  <si>
    <t>L005</t>
  </si>
  <si>
    <t>百度热榜</t>
  </si>
  <si>
    <t>https://top.baidu.com/board</t>
  </si>
  <si>
    <t>热点升温与跨平台传播</t>
  </si>
  <si>
    <t>民族团结进步促进法；中华人民共和国民族团结进步促进法；民族团结法；民族团结促进法；民族团结新法；7月1日施行；7月1日民族新规；民族政策；7月1日</t>
  </si>
  <si>
    <t>L006</t>
  </si>
  <si>
    <t>360搜索</t>
  </si>
  <si>
    <t>https://www.so.com/</t>
  </si>
  <si>
    <t>网站、新闻及长尾内容</t>
  </si>
  <si>
    <t>L007</t>
  </si>
  <si>
    <t>搜狗搜索</t>
  </si>
  <si>
    <t>https://www.sogou.com/</t>
  </si>
  <si>
    <t>网页和公众号线索补充</t>
  </si>
  <si>
    <t>民族团结进步促进法；中华人民共和国民族团结进步促进法；民族团结法；民族团结促进法；民族团结新法；7月1日施行；7月1日民族新规；公众号；群众反映</t>
  </si>
  <si>
    <t>L008</t>
  </si>
  <si>
    <t>短视频</t>
  </si>
  <si>
    <t>抖音</t>
  </si>
  <si>
    <t>https://www.douyin.com/</t>
  </si>
  <si>
    <t>普通话；民族语言口播/字幕</t>
  </si>
  <si>
    <t>手机号或扫码登录</t>
  </si>
  <si>
    <t>视频、评论、直播切片、政务号</t>
  </si>
  <si>
    <t>民族团结进步促进法；中华人民共和国民族团结进步促进法；民族团结法；民族团结促进法；民族团结新法；7月1日施行；7月1日民族新规；政策影响；街访；群众反映；形式主义；强制宣传</t>
  </si>
  <si>
    <t>L009</t>
  </si>
  <si>
    <t>短视频搜索</t>
  </si>
  <si>
    <t>抖音搜索</t>
  </si>
  <si>
    <t>https://www.douyin.com/search/</t>
  </si>
  <si>
    <t>登录后检索</t>
  </si>
  <si>
    <t>标题、话题、字幕、高赞评论</t>
  </si>
  <si>
    <t>民族团结进步促进法；中华人民共和国民族团结进步促进法；民族团结法；民族团结促进法；民族团结新法；7月1日施行；7月1日民族新规；有什么影响；怎么执行；当地回应</t>
  </si>
  <si>
    <t>L010</t>
  </si>
  <si>
    <t>视频平台</t>
  </si>
  <si>
    <t>西瓜视频</t>
  </si>
  <si>
    <t>https://www.ixigua.com/</t>
  </si>
  <si>
    <t>公开访问/登录互动</t>
  </si>
  <si>
    <t>视频及评论</t>
  </si>
  <si>
    <t>民族团结进步促进法；中华人民共和国民族团结进步促进法；民族团结法；民族团结促进法；民族团结新法；7月1日施行；7月1日民族新规；政策解读；评论区</t>
  </si>
  <si>
    <t>L011</t>
  </si>
  <si>
    <t>好看视频</t>
  </si>
  <si>
    <t>https://haokan.baidu.com/</t>
  </si>
  <si>
    <t>地方新闻视频和评论</t>
  </si>
  <si>
    <t>民族团结进步促进法；中华人民共和国民族团结进步促进法；民族团结法；民族团结促进法；民族团结新法；7月1日施行；7月1日民族新规；实施；群众意见</t>
  </si>
  <si>
    <t>L012</t>
  </si>
  <si>
    <t>腾讯视频</t>
  </si>
  <si>
    <t>https://v.qq.com/</t>
  </si>
  <si>
    <t>公开访问/登录评论</t>
  </si>
  <si>
    <t>专题、新闻视频及评论</t>
  </si>
  <si>
    <t>民族团结进步促进法；中华人民共和国民族团结进步促进法；民族团结法；民族团结促进法；民族团结新法；7月1日施行；7月1日民族新规；法律解读；评论</t>
  </si>
  <si>
    <t>L013</t>
  </si>
  <si>
    <t>快手</t>
  </si>
  <si>
    <t>https://www.kuaishou.com/</t>
  </si>
  <si>
    <t>普通话；地方语言；民族语言</t>
  </si>
  <si>
    <t>县域、乡镇视频和评论</t>
  </si>
  <si>
    <t>民族团结进步促进法；中华人民共和国民族团结进步促进法；民族团结法；民族团结促进法；民族团结新法；7月1日施行；7月1日民族新规；基层；农村；社区；学校；投诉</t>
  </si>
  <si>
    <t>L014</t>
  </si>
  <si>
    <t>快手视频搜索</t>
  </si>
  <si>
    <t>https://www.kuaishou.com/search/video</t>
  </si>
  <si>
    <t>视频、评论、地方融媒体号</t>
  </si>
  <si>
    <t>民族团结进步促进法；中华人民共和国民族团结进步促进法；民族团结法；民族团结促进法；民族团结新法；7月1日施行；7月1日民族新规；当地回应；基层落实</t>
  </si>
  <si>
    <t>L015</t>
  </si>
  <si>
    <t>优酷</t>
  </si>
  <si>
    <t>https://www.youku.com/</t>
  </si>
  <si>
    <t>新闻专题和评论</t>
  </si>
  <si>
    <t>民族团结进步促进法；中华人民共和国民族团结进步促进法；民族团结法；民族团结促进法；民族团结新法；7月1日施行；7月1日民族新规；政策解读</t>
  </si>
  <si>
    <t>L016</t>
  </si>
  <si>
    <t>爱奇艺</t>
  </si>
  <si>
    <t>https://www.iqiyi.com/</t>
  </si>
  <si>
    <t>新闻视频和评论</t>
  </si>
  <si>
    <t>L017</t>
  </si>
  <si>
    <t>音频平台</t>
  </si>
  <si>
    <t>喜马拉雅</t>
  </si>
  <si>
    <t>https://www.ximalaya.com/</t>
  </si>
  <si>
    <t>政策访谈、播客和评论</t>
  </si>
  <si>
    <t>民族团结进步促进法；中华人民共和国民族团结进步促进法；民族团结法；民族团结促进法；民族团结新法；7月1日施行；7月1日民族新规；法律解读；影响</t>
  </si>
  <si>
    <t>L018</t>
  </si>
  <si>
    <t>播客平台</t>
  </si>
  <si>
    <t>小宇宙</t>
  </si>
  <si>
    <t>https://www.xiaoyuzhoufm.com/</t>
  </si>
  <si>
    <t>公开访问/客户端互动</t>
  </si>
  <si>
    <t>播客节目、评论</t>
  </si>
  <si>
    <t>民族团结进步促进法；中华人民共和国民族团结进步促进法；民族团结法；民族团结促进法；民族团结新法；7月1日施行；7月1日民族新规；民族政策；公共讨论</t>
  </si>
  <si>
    <t>L019</t>
  </si>
  <si>
    <t>蜻蜓FM</t>
  </si>
  <si>
    <t>https://www.qingting.fm/</t>
  </si>
  <si>
    <t>广播节目、访谈</t>
  </si>
  <si>
    <t>民族团结进步促进法；中华人民共和国民族团结进步促进法；民族团结法；民族团结促进法；民族团结新法；7月1日施行；7月1日民族新规；实施；解读</t>
  </si>
  <si>
    <t>L020</t>
  </si>
  <si>
    <t>荔枝</t>
  </si>
  <si>
    <t>https://www.lizhi.fm/</t>
  </si>
  <si>
    <t>音频节目、评论</t>
  </si>
  <si>
    <t>民族团结进步促进法；中华人民共和国民族团结进步促进法；民族团结法；民族团结促进法；民族团结新法；7月1日施行；7月1日民族新规；民族政策</t>
  </si>
  <si>
    <t>L021</t>
  </si>
  <si>
    <t>内容社区</t>
  </si>
  <si>
    <t>小红书</t>
  </si>
  <si>
    <t>https://www.xiaohongshu.com/</t>
  </si>
  <si>
    <t>笔记、评论、生活化体验</t>
  </si>
  <si>
    <t>民族团结进步促进法；中华人民共和国民族团结进步促进法；民族团结法；民族团结促进法；民族团结新法；7月1日施行；7月1日民族新规；普通人；学生；家长；工作；社区；亲身经历；担心</t>
  </si>
  <si>
    <t>L022</t>
  </si>
  <si>
    <t>内容社区搜索</t>
  </si>
  <si>
    <t>小红书搜索</t>
  </si>
  <si>
    <t>https://www.xiaohongshu.com/search_result</t>
  </si>
  <si>
    <t>笔记和评论</t>
  </si>
  <si>
    <t>民族团结进步促进法；中华人民共和国民族团结进步促进法；民族团结法；民族团结促进法；民族团结新法；7月1日施行；7月1日民族新规；不合理；形式主义；有什么影响</t>
  </si>
  <si>
    <t>L023</t>
  </si>
  <si>
    <t>兴趣社区</t>
  </si>
  <si>
    <t>豆瓣</t>
  </si>
  <si>
    <t>https://www.douban.com/</t>
  </si>
  <si>
    <t>登录后查看小组</t>
  </si>
  <si>
    <t>小组帖、评论、文化议题</t>
  </si>
  <si>
    <t>民族团结进步促进法；中华人民共和国民族团结进步促进法；民族团结法；民族团结促进法；民族团结新法；7月1日施行；7月1日民族新规；政策影响；文化</t>
  </si>
  <si>
    <t>L024</t>
  </si>
  <si>
    <t>社区论坛</t>
  </si>
  <si>
    <t>虎扑</t>
  </si>
  <si>
    <t>https://www.hupu.com/</t>
  </si>
  <si>
    <t>公共议题讨论和评论</t>
  </si>
  <si>
    <t>民族团结进步促进法；中华人民共和国民族团结进步促进法；民族团结法；民族团结促进法；民族团结新法；7月1日施行；7月1日民族新规；支持；反对；争议</t>
  </si>
  <si>
    <t>L025</t>
  </si>
  <si>
    <t>NGA玩家社区</t>
  </si>
  <si>
    <t>https://bbs.nga.cn/</t>
  </si>
  <si>
    <t>登录后部分版块可见</t>
  </si>
  <si>
    <t>长帖和评论</t>
  </si>
  <si>
    <t>民族团结进步促进法；中华人民共和国民族团结进步促进法；民族团结法；民族团结促进法；民族团结新法；7月1日施行；7月1日民族新规；争议；网友观点</t>
  </si>
  <si>
    <t>L026</t>
  </si>
  <si>
    <t>问答社区</t>
  </si>
  <si>
    <t>知乎搜索</t>
  </si>
  <si>
    <t>https://www.zhihu.com/search</t>
  </si>
  <si>
    <t>问题、回答、评论</t>
  </si>
  <si>
    <t>民族团结进步促进法；中华人民共和国民族团结进步促进法；民族团结法；民族团结促进法；民族团结新法；7月1日施行；7月1日民族新规；条款；适用范围；言论边界；法律责任；是否合理</t>
  </si>
  <si>
    <t>L027</t>
  </si>
  <si>
    <t>视频社区</t>
  </si>
  <si>
    <t>哔哩哔哩搜索</t>
  </si>
  <si>
    <t>https://search.bilibili.com/all</t>
  </si>
  <si>
    <t>公开搜索/登录互动</t>
  </si>
  <si>
    <t>视频、动态、弹幕和评论</t>
  </si>
  <si>
    <t>民族团结进步促进法；中华人民共和国民族团结进步促进法；民族团结法；民族团结促进法；民族团结新法；7月1日施行；7月1日民族新规；法律解读；评论区；担心</t>
  </si>
  <si>
    <t>L028</t>
  </si>
  <si>
    <t>问答平台</t>
  </si>
  <si>
    <t>百度知道</t>
  </si>
  <si>
    <t>https://zhidao.baidu.com/</t>
  </si>
  <si>
    <t>问题和回答</t>
  </si>
  <si>
    <t>民族团结进步促进法；中华人民共和国民族团结进步促进法；民族团结法；民族团结促进法；民族团结新法；7月1日施行；7月1日民族新规；什么意思；怎么执行；有什么影响</t>
  </si>
  <si>
    <t>L029</t>
  </si>
  <si>
    <t>论坛</t>
  </si>
  <si>
    <t>百度贴吧</t>
  </si>
  <si>
    <t>https://tieba.baidu.com/</t>
  </si>
  <si>
    <t>登录后检索和互动</t>
  </si>
  <si>
    <t>地区吧、民族地区吧、帖子和评论</t>
  </si>
  <si>
    <t>民族团结进步促进法；中华人民共和国民族团结进步促进法；民族团结法；民族团结促进法；民族团结新法；7月1日施行；7月1日民族新规；当地名称；投诉；争议</t>
  </si>
  <si>
    <t>L030</t>
  </si>
  <si>
    <t>论坛搜索</t>
  </si>
  <si>
    <t>百度贴吧搜索</t>
  </si>
  <si>
    <t>https://tieba.baidu.com/f/search/res</t>
  </si>
  <si>
    <t>帖子和评论</t>
  </si>
  <si>
    <t>L031</t>
  </si>
  <si>
    <t>资讯聚合</t>
  </si>
  <si>
    <t>今日头条</t>
  </si>
  <si>
    <t>https://www.toutiao.com/</t>
  </si>
  <si>
    <t>登录后评论更完整</t>
  </si>
  <si>
    <t>文章、视频、评论、自媒体号</t>
  </si>
  <si>
    <t>民族团结进步促进法；中华人民共和国民族团结进步促进法；民族团结法；民族团结促进法；民族团结新法；7月1日施行；7月1日民族新规；网友认为；评论区；当地回应</t>
  </si>
  <si>
    <t>L032</t>
  </si>
  <si>
    <t>资讯搜索</t>
  </si>
  <si>
    <t>头条搜索</t>
  </si>
  <si>
    <t>https://so.toutiao.com/search</t>
  </si>
  <si>
    <t>跨账号内容和评论</t>
  </si>
  <si>
    <t>民族团结进步促进法；中华人民共和国民族团结进步促进法；民族团结法；民族团结促进法；民族团结新法；7月1日施行；7月1日民族新规；争议；投诉</t>
  </si>
  <si>
    <t>L033</t>
  </si>
  <si>
    <t>新闻门户</t>
  </si>
  <si>
    <t>腾讯新闻</t>
  </si>
  <si>
    <t>https://news.qq.com/</t>
  </si>
  <si>
    <t>公开访问/客户端评论</t>
  </si>
  <si>
    <t>新闻、地方频道和评论</t>
  </si>
  <si>
    <t>民族团结进步促进法；中华人民共和国民族团结进步促进法；民族团结法；民族团结促进法；民族团结新法；7月1日施行；7月1日民族新规；实施；评论</t>
  </si>
  <si>
    <t>L034</t>
  </si>
  <si>
    <t>网易新闻</t>
  </si>
  <si>
    <t>https://news.163.com/</t>
  </si>
  <si>
    <t>新闻跟帖和观点</t>
  </si>
  <si>
    <t>民族团结进步促进法；中华人民共和国民族团结进步促进法；民族团结法；民族团结促进法；民族团结新法；7月1日施行；7月1日民族新规；跟帖；质疑</t>
  </si>
  <si>
    <t>L035</t>
  </si>
  <si>
    <t>新浪新闻</t>
  </si>
  <si>
    <t>https://news.sina.com.cn/</t>
  </si>
  <si>
    <t>新闻专题和微博联动</t>
  </si>
  <si>
    <t>民族团结进步促进法；中华人民共和国民族团结进步促进法；民族团结法；民族团结促进法；民族团结新法；7月1日施行；7月1日民族新规；实施；回应</t>
  </si>
  <si>
    <t>L036</t>
  </si>
  <si>
    <t>搜狐新闻</t>
  </si>
  <si>
    <t>https://news.sohu.com/</t>
  </si>
  <si>
    <t>搜狐号、新闻和评论</t>
  </si>
  <si>
    <t>民族团结进步促进法；中华人民共和国民族团结进步促进法；民族团结法；民族团结促进法；民族团结新法；7月1日施行；7月1日民族新规；公众意见</t>
  </si>
  <si>
    <t>L037</t>
  </si>
  <si>
    <t>凤凰网</t>
  </si>
  <si>
    <t>https://www.ifeng.com/</t>
  </si>
  <si>
    <t>时政专题和评论</t>
  </si>
  <si>
    <t>民族团结进步促进法；中华人民共和国民族团结进步促进法；民族团结法；民族团结促进法；民族团结新法；7月1日施行；7月1日民族新规；争议；政策解读</t>
  </si>
  <si>
    <t>L038</t>
  </si>
  <si>
    <t>新闻媒体</t>
  </si>
  <si>
    <t>澎湃新闻</t>
  </si>
  <si>
    <t>https://www.thepaper.cn/</t>
  </si>
  <si>
    <t>报道、问政和评论</t>
  </si>
  <si>
    <t>民族团结进步促进法；中华人民共和国民族团结进步促进法；民族团结法；民族团结促进法；民族团结新法；7月1日施行；7月1日民族新规；问政；投诉；回应</t>
  </si>
  <si>
    <t>L039</t>
  </si>
  <si>
    <t>时政社区</t>
  </si>
  <si>
    <t>观察者网</t>
  </si>
  <si>
    <t>https://www.guancha.cn/</t>
  </si>
  <si>
    <t>文章和评论</t>
  </si>
  <si>
    <t>民族团结进步促进法；中华人民共和国民族团结进步促进法；民族团结法；民族团结促进法；民族团结新法；7月1日施行；7月1日民族新规；支持；反对；公平</t>
  </si>
  <si>
    <t>L040</t>
  </si>
  <si>
    <t>中国新闻网</t>
  </si>
  <si>
    <t>https://www.chinanews.com.cn/</t>
  </si>
  <si>
    <t>民族地区新闻和专题</t>
  </si>
  <si>
    <t>民族团结进步促进法；中华人民共和国民族团结进步促进法；民族团结法；民族团结促进法；民族团结新法；7月1日施行；7月1日民族新规；地方实施</t>
  </si>
  <si>
    <t>L041</t>
  </si>
  <si>
    <t>财经新闻</t>
  </si>
  <si>
    <t>界面新闻</t>
  </si>
  <si>
    <t>https://www.jiemian.com/</t>
  </si>
  <si>
    <t>社会新闻和政策报道</t>
  </si>
  <si>
    <t>民族团结进步促进法；中华人民共和国民族团结进步促进法；民族团结法；民族团结促进法；民族团结新法；7月1日施行；7月1日民族新规；社会影响</t>
  </si>
  <si>
    <t>L042</t>
  </si>
  <si>
    <t>新京报</t>
  </si>
  <si>
    <t>https://www.bjnews.com.cn/</t>
  </si>
  <si>
    <t>调查报道和评论线索</t>
  </si>
  <si>
    <t>民族团结进步促进法；中华人民共和国民族团结进步促进法；民族团结法；民族团结促进法；民族团结新法；7月1日施行；7月1日民族新规；调查；回应</t>
  </si>
  <si>
    <t>L043</t>
  </si>
  <si>
    <t>南方都市报</t>
  </si>
  <si>
    <t>https://www.oeeee.com/</t>
  </si>
  <si>
    <t>社会报道和评论线索</t>
  </si>
  <si>
    <t>民族团结进步促进法；中华人民共和国民族团结进步促进法；民族团结法；民族团结促进法；民族团结新法；7月1日施行；7月1日民族新规；群众反映</t>
  </si>
  <si>
    <t>L044</t>
  </si>
  <si>
    <t>封面新闻</t>
  </si>
  <si>
    <t>https://www.thecover.cn/</t>
  </si>
  <si>
    <t>西部地区新闻和评论</t>
  </si>
  <si>
    <t>民族团结进步促进法；中华人民共和国民族团结进步促进法；民族团结法；民族团结促进法；民族团结新法；7月1日施行；7月1日民族新规；四川；民族地区</t>
  </si>
  <si>
    <t>L045</t>
  </si>
  <si>
    <t>上游新闻</t>
  </si>
  <si>
    <t>https://www.cqcb.com/</t>
  </si>
  <si>
    <t>重庆及西部新闻</t>
  </si>
  <si>
    <t>民族团结进步促进法；中华人民共和国民族团结进步促进法；民族团结法；民族团结促进法；民族团结新法；7月1日施行；7月1日民族新规；重庆；民族地区</t>
  </si>
  <si>
    <t>L046</t>
  </si>
  <si>
    <t>极目新闻</t>
  </si>
  <si>
    <t>https://www.ctdsb.net/</t>
  </si>
  <si>
    <t>湖北及全国社会新闻</t>
  </si>
  <si>
    <t>民族团结进步促进法；中华人民共和国民族团结进步促进法；民族团结法；民族团结促进法；民族团结新法；7月1日施行；7月1日民族新规；湖北；恩施</t>
  </si>
  <si>
    <t>L047</t>
  </si>
  <si>
    <t>红星新闻</t>
  </si>
  <si>
    <t>https://www.chengdu.cn/</t>
  </si>
  <si>
    <t>四川及全国社会新闻</t>
  </si>
  <si>
    <t>民族团结进步促进法；中华人民共和国民族团结进步促进法；民族团结法；民族团结促进法；民族团结新法；7月1日施行；7月1日民族新规；四川；藏区；彝区</t>
  </si>
  <si>
    <t>L048</t>
  </si>
  <si>
    <t>资讯平台</t>
  </si>
  <si>
    <t>一点资讯</t>
  </si>
  <si>
    <t>https://www.yidianzixun.com/</t>
  </si>
  <si>
    <t>资讯聚合和评论</t>
  </si>
  <si>
    <t>民族团结进步促进法；中华人民共和国民族团结进步促进法；民族团结法；民族团结促进法；民族团结新法；7月1日施行；7月1日民族新规；热点</t>
  </si>
  <si>
    <t>L049</t>
  </si>
  <si>
    <t>ZAKER</t>
  </si>
  <si>
    <t>https://www.myzaker.com/</t>
  </si>
  <si>
    <t>地方资讯和评论</t>
  </si>
  <si>
    <t>民族团结进步促进法；中华人民共和国民族团结进步促进法；民族团结法；民族团结促进法；民族团结新法；7月1日施行；7月1日民族新规；地区实施</t>
  </si>
  <si>
    <t>L050</t>
  </si>
  <si>
    <t>微信生态</t>
  </si>
  <si>
    <t>微信官网</t>
  </si>
  <si>
    <t>https://weixin.qq.com/</t>
  </si>
  <si>
    <t>普通话及民族语言</t>
  </si>
  <si>
    <t>微信客户端登录</t>
  </si>
  <si>
    <t>搜一搜—公众号/文章</t>
  </si>
  <si>
    <t>民族团结进步促进法；中华人民共和国民族团结进步促进法；民族团结法；民族团结促进法；民族团结新法；7月1日施行；7月1日民族新规；公众号；网友留言；群众反映</t>
  </si>
  <si>
    <t>L051</t>
  </si>
  <si>
    <t>微信视频号</t>
  </si>
  <si>
    <t>https://channels.weixin.qq.com/</t>
  </si>
  <si>
    <t>微信扫码登录</t>
  </si>
  <si>
    <t>视频号视频、直播和评论</t>
  </si>
  <si>
    <t>民族团结进步促进法；中华人民共和国民族团结进步促进法；民族团结法；民族团结促进法；民族团结新法；7月1日施行；7月1日民族新规；实施；评论；当地发布</t>
  </si>
  <si>
    <t>L052</t>
  </si>
  <si>
    <t>中央政府</t>
  </si>
  <si>
    <t>中国政府网</t>
  </si>
  <si>
    <t>https://www.gov.cn/</t>
  </si>
  <si>
    <t>政策、实施动态和地方链接</t>
  </si>
  <si>
    <t>民族团结进步促进法；中华人民共和国民族团结进步促进法；民族团结法；民族团结促进法；民族团结新法；7月1日施行；7月1日民族新规；政策解读；地方落实</t>
  </si>
  <si>
    <t>L053</t>
  </si>
  <si>
    <t>立法机关</t>
  </si>
  <si>
    <t>中国人大网</t>
  </si>
  <si>
    <t>https://www.npc.gov.cn/</t>
  </si>
  <si>
    <t>法律原文、立法解释</t>
  </si>
  <si>
    <t>民族团结进步促进法；中华人民共和国民族团结进步促进法；民族团结法；民族团结促进法；民族团结新法；7月1日施行；7月1日民族新规；法律全文；条款</t>
  </si>
  <si>
    <t>L054</t>
  </si>
  <si>
    <t>司法行政</t>
  </si>
  <si>
    <t>司法部</t>
  </si>
  <si>
    <t>https://www.moj.gov.cn/</t>
  </si>
  <si>
    <t>法律解读、普法信息</t>
  </si>
  <si>
    <t>民族团结进步促进法；中华人民共和国民族团结进步促进法；民族团结法；民族团结促进法；民族团结新法；7月1日施行；7月1日民族新规；普法；实施</t>
  </si>
  <si>
    <t>L055</t>
  </si>
  <si>
    <t>民族工作</t>
  </si>
  <si>
    <t>国家民族事务委员会</t>
  </si>
  <si>
    <t>https://www.neac.gov.cn/</t>
  </si>
  <si>
    <t>民族工作、地方实施和政策资料</t>
  </si>
  <si>
    <t>民族团结进步促进法；中华人民共和国民族团结进步促进法；民族团结法；民族团结促进法；民族团结新法；7月1日施行；7月1日民族新规；贯彻；地方动态</t>
  </si>
  <si>
    <t>L056</t>
  </si>
  <si>
    <t>群众留言</t>
  </si>
  <si>
    <t>人民网领导留言板</t>
  </si>
  <si>
    <t>https://liuyan.people.com.cn/</t>
  </si>
  <si>
    <t>实名登录留言/公开查看</t>
  </si>
  <si>
    <t>群众诉求和政府答复</t>
  </si>
  <si>
    <t>民族团结进步促进法；中华人民共和国民族团结进步促进法；民族团结法；民族团结促进法；民族团结新法；7月1日施行；7月1日民族新规；投诉；建议；政府回复</t>
  </si>
  <si>
    <t>L057</t>
  </si>
  <si>
    <t>信访</t>
  </si>
  <si>
    <t>国家信访局</t>
  </si>
  <si>
    <t>https://www.gjxfj.gov.cn/</t>
  </si>
  <si>
    <t>公开访问/业务需登录</t>
  </si>
  <si>
    <t>信访政策和公开信息</t>
  </si>
  <si>
    <t>民族团结进步促进法；中华人民共和国民族团结进步促进法；民族团结法；民族团结促进法；民族团结新法；7月1日施行；7月1日民族新规；信访；投诉</t>
  </si>
  <si>
    <t>L058</t>
  </si>
  <si>
    <t>辟谣</t>
  </si>
  <si>
    <t>中国互联网联合辟谣平台</t>
  </si>
  <si>
    <t>https://www.piyao.org.cn/</t>
  </si>
  <si>
    <t>网传信息、误读和辟谣</t>
  </si>
  <si>
    <t>民族团结进步促进法；中华人民共和国民族团结进步促进法；民族团结法；民族团结促进法；民族团结新法；7月1日施行；7月1日民族新规；网传；求证；情况不实；误读</t>
  </si>
  <si>
    <t>L059</t>
  </si>
  <si>
    <t>中央媒体</t>
  </si>
  <si>
    <t>人民网</t>
  </si>
  <si>
    <t>http://www.people.com.cn/</t>
  </si>
  <si>
    <t>中央及地方报道</t>
  </si>
  <si>
    <t>L060</t>
  </si>
  <si>
    <t>新华网</t>
  </si>
  <si>
    <t>https://www.news.cn/</t>
  </si>
  <si>
    <t>政策发布和地方报道</t>
  </si>
  <si>
    <t>L061</t>
  </si>
  <si>
    <t>央视网</t>
  </si>
  <si>
    <t>https://www.cctv.com/</t>
  </si>
  <si>
    <t>视频报道和专题</t>
  </si>
  <si>
    <t>L062</t>
  </si>
  <si>
    <t>民族媒体</t>
  </si>
  <si>
    <t>中国民族报</t>
  </si>
  <si>
    <t>https://www.mzb.com.cn/</t>
  </si>
  <si>
    <t>民族工作专业报道</t>
  </si>
  <si>
    <t>民族团结进步促进法；中华人民共和国民族团结进步促进法；民族团结法；民族团结促进法；民族团结新法；7月1日施行；7月1日民族新规；民族地区；实施</t>
  </si>
  <si>
    <t>L063</t>
  </si>
  <si>
    <t>民族团结杂志</t>
  </si>
  <si>
    <t>http://www.56-china.com.cn/</t>
  </si>
  <si>
    <t>民族团结专题内容</t>
  </si>
  <si>
    <t>民族团结进步促进法；中华人民共和国民族团结进步促进法；民族团结法；民族团结促进法；民族团结新法；7月1日施行；7月1日民族新规；专题；基层实践</t>
  </si>
  <si>
    <t>L064</t>
  </si>
  <si>
    <t>民族语文</t>
  </si>
  <si>
    <t>中国民族语文翻译中心</t>
  </si>
  <si>
    <t>http://www.mzywfyj.org.cn/</t>
  </si>
  <si>
    <t>多民族语言</t>
  </si>
  <si>
    <t>民族语文翻译和术语</t>
  </si>
  <si>
    <t>民族团结进步促进法；中华人民共和国民族团结进步促进法；民族团结法；民族团结促进法；民族团结新法；7月1日施行；7月1日民族新规；民族语言名称和译法</t>
  </si>
  <si>
    <t>L065</t>
  </si>
  <si>
    <t>地方媒体</t>
  </si>
  <si>
    <t>内蒙古新闻网</t>
  </si>
  <si>
    <t>内蒙古</t>
  </si>
  <si>
    <t>https://www.nmgnews.com.cn/</t>
  </si>
  <si>
    <t>https://www.baidu.com/s?wd=%E5%86%85%E8%92%99%E5%8F%A4%E6%96%B0%E9%97%BB%E7%BD%91%20%E4%BA%BA%E6%B0%91%E6%94%BF%E5%BA%9C%20%E5%AE%98%E7%BD%91%20site%3Agov.cn</t>
  </si>
  <si>
    <t>普通话；蒙古文方向</t>
  </si>
  <si>
    <t>报道、专题、评论及转载</t>
  </si>
  <si>
    <t>民族团结进步促进法；中华人民共和国民族团结进步促进法；民族团结法；民族团结促进法；民族团结新法；7月1日施行；7月1日民族新规；内蒙古；群众意见；评论区</t>
  </si>
  <si>
    <t>已提供直达入口</t>
  </si>
  <si>
    <t>L066</t>
  </si>
  <si>
    <t>天山网</t>
  </si>
  <si>
    <t>新疆</t>
  </si>
  <si>
    <t>https://www.ts.cn/</t>
  </si>
  <si>
    <t>https://www.baidu.com/s?wd=%E5%A4%A9%E5%B1%B1%E7%BD%91%20%E4%BA%BA%E6%B0%91%E6%94%BF%E5%BA%9C%20%E5%AE%98%E7%BD%91%20site%3Agov.cn</t>
  </si>
  <si>
    <t>普通话；维吾尔文；哈萨克文；蒙古文方向</t>
  </si>
  <si>
    <t>民族团结进步促进法；中华人民共和国民族团结进步促进法；民族团结法；民族团结促进法；民族团结新法；7月1日施行；7月1日民族新规；新疆；群众意见；评论区</t>
  </si>
  <si>
    <t>L067</t>
  </si>
  <si>
    <t>民族地区媒体</t>
  </si>
  <si>
    <t>中国西藏网</t>
  </si>
  <si>
    <t>西藏及藏区</t>
  </si>
  <si>
    <t>https://www.tibet.cn/</t>
  </si>
  <si>
    <t>https://www.baidu.com/s?wd=%E4%B8%AD%E5%9B%BD%E8%A5%BF%E8%97%8F%E7%BD%91%20%E4%BA%BA%E6%B0%91%E6%94%BF%E5%BA%9C%20%E5%AE%98%E7%BD%91%20site%3Agov.cn</t>
  </si>
  <si>
    <t>普通话；藏文方向</t>
  </si>
  <si>
    <t>民族团结进步促进法；中华人民共和国民族团结进步促进法；民族团结法；民族团结促进法；民族团结新法；7月1日施行；7月1日民族新规；西藏及藏区；群众意见；评论区</t>
  </si>
  <si>
    <t>L068</t>
  </si>
  <si>
    <t>广西新闻网</t>
  </si>
  <si>
    <t>广西</t>
  </si>
  <si>
    <t>https://www.gxnews.com.cn/</t>
  </si>
  <si>
    <t>https://www.baidu.com/s?wd=%E5%B9%BF%E8%A5%BF%E6%96%B0%E9%97%BB%E7%BD%91%20%E4%BA%BA%E6%B0%91%E6%94%BF%E5%BA%9C%20%E5%AE%98%E7%BD%91%20site%3Agov.cn</t>
  </si>
  <si>
    <t>普通话；壮文方向</t>
  </si>
  <si>
    <t>民族团结进步促进法；中华人民共和国民族团结进步促进法；民族团结法；民族团结促进法；民族团结新法；7月1日施行；7月1日民族新规；广西；群众意见；评论区</t>
  </si>
  <si>
    <t>L069</t>
  </si>
  <si>
    <t>宁夏新闻网</t>
  </si>
  <si>
    <t>宁夏</t>
  </si>
  <si>
    <t>https://www.nxnews.net/</t>
  </si>
  <si>
    <t>https://www.baidu.com/s?wd=%E5%AE%81%E5%A4%8F%E6%96%B0%E9%97%BB%E7%BD%91%20%E4%BA%BA%E6%B0%91%E6%94%BF%E5%BA%9C%20%E5%AE%98%E7%BD%91%20site%3Agov.cn</t>
  </si>
  <si>
    <t>民族团结进步促进法；中华人民共和国民族团结进步促进法；民族团结法；民族团结促进法；民族团结新法；7月1日施行；7月1日民族新规；宁夏；群众意见；评论区</t>
  </si>
  <si>
    <t>L070</t>
  </si>
  <si>
    <t>自治区人民政府</t>
  </si>
  <si>
    <t>内蒙古自治区</t>
  </si>
  <si>
    <t>自治区</t>
  </si>
  <si>
    <t>https://www.nmg.gov.cn/</t>
  </si>
  <si>
    <t>https://www.baidu.com/s?wd=%E5%86%85%E8%92%99%E5%8F%A4%E8%87%AA%E6%B2%BB%E5%8C%BA%20%E4%BA%BA%E6%B0%91%E6%94%BF%E5%BA%9C%20%E5%AE%98%E7%BD%91%20site%3Agov.cn</t>
  </si>
  <si>
    <t>内蒙古自治区人民政府发布；内蒙古日报；草原云</t>
  </si>
  <si>
    <t>普通话；蒙古文；达斡尔语；鄂温克语；鄂伦春语方向</t>
  </si>
  <si>
    <t>公开浏览；互动/留言可能需实名登录</t>
  </si>
  <si>
    <t>政策文件、实施动态、意见征集、互动交流、群众留言和公开答复</t>
  </si>
  <si>
    <t>民族团结进步促进法；中华人民共和国民族团结进步促进法；民族团结法；民族团结促进法；民族团结新法；7月1日施行；7月1日民族新规；内蒙古自治区；实施方案；政策解读；群众反映；投诉；回应</t>
  </si>
  <si>
    <t>已提供政府官网直达和备用检索</t>
  </si>
  <si>
    <t>https://www.neac.gov.cn/seac/ztzl/mzzzdf/index.shtml</t>
  </si>
  <si>
    <t>L071</t>
  </si>
  <si>
    <t>西藏自治区</t>
  </si>
  <si>
    <t>西藏</t>
  </si>
  <si>
    <t>https://www.xizang.gov.cn/</t>
  </si>
  <si>
    <t>https://www.baidu.com/s?wd=%E8%A5%BF%E8%97%8F%E8%87%AA%E6%B2%BB%E5%8C%BA%20%E4%BA%BA%E6%B0%91%E6%94%BF%E5%BA%9C%20%E5%AE%98%E7%BD%91%20site%3Agov.cn</t>
  </si>
  <si>
    <t>西藏自治区人民政府；西藏日报；文化西藏</t>
  </si>
  <si>
    <t>普通话；藏文</t>
  </si>
  <si>
    <t>民族团结进步促进法；中华人民共和国民族团结进步促进法；民族团结法；民族团结促进法；民族团结新法；7月1日施行；7月1日民族新规；西藏自治区；实施方案；政策解读；群众反映；投诉；回应</t>
  </si>
  <si>
    <t>L072</t>
  </si>
  <si>
    <t>宁夏回族自治区</t>
  </si>
  <si>
    <t>https://www.nx.gov.cn/</t>
  </si>
  <si>
    <t>https://www.baidu.com/s?wd=%E5%AE%81%E5%A4%8F%E5%9B%9E%E6%97%8F%E8%87%AA%E6%B2%BB%E5%8C%BA%20%E4%BA%BA%E6%B0%91%E6%94%BF%E5%BA%9C%20%E5%AE%98%E7%BD%91%20site%3Agov.cn</t>
  </si>
  <si>
    <t>宁夏政府网；宁夏日报；宁夏政务服务</t>
  </si>
  <si>
    <t>普通话；回族相关议题</t>
  </si>
  <si>
    <t>民族团结进步促进法；中华人民共和国民族团结进步促进法；民族团结法；民族团结促进法；民族团结新法；7月1日施行；7月1日民族新规；宁夏回族自治区；实施方案；政策解读；群众反映；投诉；回应</t>
  </si>
  <si>
    <t>L073</t>
  </si>
  <si>
    <t>新疆维吾尔自治区</t>
  </si>
  <si>
    <t>https://www.xinjiang.gov.cn/</t>
  </si>
  <si>
    <t>https://www.baidu.com/s?wd=%E6%96%B0%E7%96%86%E7%BB%B4%E5%90%BE%E5%B0%94%E8%87%AA%E6%B2%BB%E5%8C%BA%20%E4%BA%BA%E6%B0%91%E6%94%BF%E5%BA%9C%20%E5%AE%98%E7%BD%91%20site%3Agov.cn</t>
  </si>
  <si>
    <t>新疆政府网；新疆发布；新疆日报；石榴云</t>
  </si>
  <si>
    <t>普通话；维吾尔文；哈萨克文；柯尔克孜文；蒙古文；锡伯文；塔吉克语方向</t>
  </si>
  <si>
    <t>民族团结进步促进法；中华人民共和国民族团结进步促进法；民族团结法；民族团结促进法；民族团结新法；7月1日施行；7月1日民族新规；新疆维吾尔自治区；实施方案；政策解读；群众反映；投诉；回应</t>
  </si>
  <si>
    <t>L074</t>
  </si>
  <si>
    <t>广西壮族自治区</t>
  </si>
  <si>
    <t>https://www.gxzf.gov.cn/</t>
  </si>
  <si>
    <t>https://www.baidu.com/s?wd=%E5%B9%BF%E8%A5%BF%E5%A3%AE%E6%97%8F%E8%87%AA%E6%B2%BB%E5%8C%BA%20%E4%BA%BA%E6%B0%91%E6%94%BF%E5%BA%9C%20%E5%AE%98%E7%BD%91%20site%3Agov.cn</t>
  </si>
  <si>
    <t>广西发布；广西日报；广西云</t>
  </si>
  <si>
    <t>普通话；壮文；瑶语；苗语；侗语方向</t>
  </si>
  <si>
    <t>民族团结进步促进法；中华人民共和国民族团结进步促进法；民族团结法；民族团结促进法；民族团结新法；7月1日施行；7月1日民族新规；广西壮族自治区；实施方案；政策解读；群众反映；投诉；回应</t>
  </si>
  <si>
    <t>L075</t>
  </si>
  <si>
    <t>自治州人民政府</t>
  </si>
  <si>
    <t>延边朝鲜族自治州</t>
  </si>
  <si>
    <t>自治州</t>
  </si>
  <si>
    <t>吉林</t>
  </si>
  <si>
    <t>https://www.yanbian.gov.cn/</t>
  </si>
  <si>
    <t>https://www.baidu.com/s?wd=%E5%BB%B6%E8%BE%B9%E6%9C%9D%E9%B2%9C%E6%97%8F%E8%87%AA%E6%B2%BB%E5%B7%9E%20%E4%BA%BA%E6%B0%91%E6%94%BF%E5%BA%9C%20%E5%AE%98%E7%BD%91%20site%3Agov.cn</t>
  </si>
  <si>
    <t>延边日报</t>
  </si>
  <si>
    <t>普通话；朝鲜文</t>
  </si>
  <si>
    <t>公开浏览；互动/留言可能需登录</t>
  </si>
  <si>
    <t>州政府动态、实施方案、互动交流、所属县市信息和融媒体传播</t>
  </si>
  <si>
    <t>民族团结进步促进法；中华人民共和国民族团结进步促进法；民族团结法；民族团结促进法；民族团结新法；7月1日施行；7月1日民族新规；延边朝鲜族自治州；基层落实；学校；社区；投诉；政府回应</t>
  </si>
  <si>
    <t>L076</t>
  </si>
  <si>
    <t>恩施土家族苗族自治州</t>
  </si>
  <si>
    <t>湖北</t>
  </si>
  <si>
    <t>https://www.enshi.gov.cn/</t>
  </si>
  <si>
    <t>https://www.baidu.com/s?wd=%E6%81%A9%E6%96%BD%E5%9C%9F%E5%AE%B6%E6%97%8F%E8%8B%97%E6%97%8F%E8%87%AA%E6%B2%BB%E5%B7%9E%20%E4%BA%BA%E6%B0%91%E6%94%BF%E5%BA%9C%20%E5%AE%98%E7%BD%91%20site%3Agov.cn</t>
  </si>
  <si>
    <t>云上恩施</t>
  </si>
  <si>
    <t>普通话；土家族、苗族议题</t>
  </si>
  <si>
    <t>民族团结进步促进法；中华人民共和国民族团结进步促进法；民族团结法；民族团结促进法；民族团结新法；7月1日施行；7月1日民族新规；恩施土家族苗族自治州；基层落实；学校；社区；投诉；政府回应</t>
  </si>
  <si>
    <t>L077</t>
  </si>
  <si>
    <t>湘西土家族苗族自治州</t>
  </si>
  <si>
    <t>湖南</t>
  </si>
  <si>
    <t>https://www.xxz.gov.cn/</t>
  </si>
  <si>
    <t>https://www.baidu.com/s?wd=%E6%B9%98%E8%A5%BF%E5%9C%9F%E5%AE%B6%E6%97%8F%E8%8B%97%E6%97%8F%E8%87%AA%E6%B2%BB%E5%B7%9E%20%E4%BA%BA%E6%B0%91%E6%94%BF%E5%BA%9C%20%E5%AE%98%E7%BD%91%20site%3Agov.cn</t>
  </si>
  <si>
    <t>团结报</t>
  </si>
  <si>
    <t>民族团结进步促进法；中华人民共和国民族团结进步促进法；民族团结法；民族团结促进法；民族团结新法；7月1日施行；7月1日民族新规；湘西土家族苗族自治州；基层落实；学校；社区；投诉；政府回应</t>
  </si>
  <si>
    <t>L078</t>
  </si>
  <si>
    <t>阿坝藏族羌族自治州</t>
  </si>
  <si>
    <t>四川</t>
  </si>
  <si>
    <t>https://www.abazhou.gov.cn/</t>
  </si>
  <si>
    <t>https://www.baidu.com/s?wd=%E9%98%BF%E5%9D%9D%E8%97%8F%E6%97%8F%E7%BE%8C%E6%97%8F%E8%87%AA%E6%B2%BB%E5%B7%9E%20%E4%BA%BA%E6%B0%91%E6%94%BF%E5%BA%9C%20%E5%AE%98%E7%BD%91%20site%3Agov.cn</t>
  </si>
  <si>
    <t>微阿坝</t>
  </si>
  <si>
    <t>普通话；藏文；羌语方向</t>
  </si>
  <si>
    <t>民族团结进步促进法；中华人民共和国民族团结进步促进法；民族团结法；民族团结促进法；民族团结新法；7月1日施行；7月1日民族新规；阿坝藏族羌族自治州；基层落实；学校；社区；投诉；政府回应</t>
  </si>
  <si>
    <t>L079</t>
  </si>
  <si>
    <t>凉山彝族自治州</t>
  </si>
  <si>
    <t>https://www.lsz.gov.cn/</t>
  </si>
  <si>
    <t>https://www.baidu.com/s?wd=%E5%87%89%E5%B1%B1%E5%BD%9D%E6%97%8F%E8%87%AA%E6%B2%BB%E5%B7%9E%20%E4%BA%BA%E6%B0%91%E6%94%BF%E5%BA%9C%20%E5%AE%98%E7%BD%91%20site%3Agov.cn</t>
  </si>
  <si>
    <t>凉山日报；凉山发布</t>
  </si>
  <si>
    <t>普通话；彝文</t>
  </si>
  <si>
    <t>民族团结进步促进法；中华人民共和国民族团结进步促进法；民族团结法；民族团结促进法；民族团结新法；7月1日施行；7月1日民族新规；凉山彝族自治州；基层落实；学校；社区；投诉；政府回应</t>
  </si>
  <si>
    <t>L080</t>
  </si>
  <si>
    <t>甘孜藏族自治州</t>
  </si>
  <si>
    <t>https://www.gzz.gov.cn/</t>
  </si>
  <si>
    <t>https://www.baidu.com/s?wd=%E7%94%98%E5%AD%9C%E8%97%8F%E6%97%8F%E8%87%AA%E6%B2%BB%E5%B7%9E%20%E4%BA%BA%E6%B0%91%E6%94%BF%E5%BA%9C%20%E5%AE%98%E7%BD%91%20site%3Agov.cn</t>
  </si>
  <si>
    <t>中国甘孜</t>
  </si>
  <si>
    <t>民族团结进步促进法；中华人民共和国民族团结进步促进法；民族团结法；民族团结促进法；民族团结新法；7月1日施行；7月1日民族新规；甘孜藏族自治州；基层落实；学校；社区；投诉；政府回应</t>
  </si>
  <si>
    <t>L081</t>
  </si>
  <si>
    <t>黔东南苗族侗族自治州</t>
  </si>
  <si>
    <t>贵州</t>
  </si>
  <si>
    <t>https://www.qdn.gov.cn/</t>
  </si>
  <si>
    <t>https://www.baidu.com/s?wd=%E9%BB%94%E4%B8%9C%E5%8D%97%E8%8B%97%E6%97%8F%E4%BE%97%E6%97%8F%E8%87%AA%E6%B2%BB%E5%B7%9E%20%E4%BA%BA%E6%B0%91%E6%94%BF%E5%BA%9C%20%E5%AE%98%E7%BD%91%20site%3Agov.cn</t>
  </si>
  <si>
    <t>掌上黔东南</t>
  </si>
  <si>
    <t>普通话；苗语；侗语方向</t>
  </si>
  <si>
    <t>民族团结进步促进法；中华人民共和国民族团结进步促进法；民族团结法；民族团结促进法；民族团结新法；7月1日施行；7月1日民族新规；黔东南苗族侗族自治州；基层落实；学校；社区；投诉；政府回应</t>
  </si>
  <si>
    <t>L082</t>
  </si>
  <si>
    <t>黔南布依族苗族自治州</t>
  </si>
  <si>
    <t>https://www.qiannan.gov.cn/</t>
  </si>
  <si>
    <t>https://www.baidu.com/s?wd=%E9%BB%94%E5%8D%97%E5%B8%83%E4%BE%9D%E6%97%8F%E8%8B%97%E6%97%8F%E8%87%AA%E6%B2%BB%E5%B7%9E%20%E4%BA%BA%E6%B0%91%E6%94%BF%E5%BA%9C%20%E5%AE%98%E7%BD%91%20site%3Agov.cn</t>
  </si>
  <si>
    <t>云黔南；看黔南；掌上V黔南</t>
  </si>
  <si>
    <t>普通话；布依语；苗语方向</t>
  </si>
  <si>
    <t>民族团结进步促进法；中华人民共和国民族团结进步促进法；民族团结法；民族团结促进法；民族团结新法；7月1日施行；7月1日民族新规；黔南布依族苗族自治州；基层落实；学校；社区；投诉；政府回应</t>
  </si>
  <si>
    <t>L083</t>
  </si>
  <si>
    <t>黔西南布依族苗族自治州</t>
  </si>
  <si>
    <t>https://www.qxn.gov.cn/</t>
  </si>
  <si>
    <t>https://www.baidu.com/s?wd=%E9%BB%94%E8%A5%BF%E5%8D%97%E5%B8%83%E4%BE%9D%E6%97%8F%E8%8B%97%E6%97%8F%E8%87%AA%E6%B2%BB%E5%B7%9E%20%E4%BA%BA%E6%B0%91%E6%94%BF%E5%BA%9C%20%E5%AE%98%E7%BD%91%20site%3Agov.cn</t>
  </si>
  <si>
    <t>中国黔西南</t>
  </si>
  <si>
    <t>民族团结进步促进法；中华人民共和国民族团结进步促进法；民族团结法；民族团结促进法；民族团结新法；7月1日施行；7月1日民族新规；黔西南布依族苗族自治州；基层落实；学校；社区；投诉；政府回应</t>
  </si>
  <si>
    <t>L084</t>
  </si>
  <si>
    <t>楚雄彝族自治州</t>
  </si>
  <si>
    <t>云南</t>
  </si>
  <si>
    <t>https://www.cxz.gov.cn/</t>
  </si>
  <si>
    <t>https://www.baidu.com/s?wd=%E6%A5%9A%E9%9B%84%E5%BD%9D%E6%97%8F%E8%87%AA%E6%B2%BB%E5%B7%9E%20%E4%BA%BA%E6%B0%91%E6%94%BF%E5%BA%9C%20%E5%AE%98%E7%BD%91%20site%3Agov.cn</t>
  </si>
  <si>
    <t>楚雄州人民政府；楚雄发布</t>
  </si>
  <si>
    <t>普通话；彝语方向</t>
  </si>
  <si>
    <t>民族团结进步促进法；中华人民共和国民族团结进步促进法；民族团结法；民族团结促进法；民族团结新法；7月1日施行；7月1日民族新规；楚雄彝族自治州；基层落实；学校；社区；投诉；政府回应</t>
  </si>
  <si>
    <t>L085</t>
  </si>
  <si>
    <t>红河哈尼族彝族自治州</t>
  </si>
  <si>
    <t>https://www.hh.gov.cn/</t>
  </si>
  <si>
    <t>https://www.baidu.com/s?wd=%E7%BA%A2%E6%B2%B3%E5%93%88%E5%B0%BC%E6%97%8F%E5%BD%9D%E6%97%8F%E8%87%AA%E6%B2%BB%E5%B7%9E%20%E4%BA%BA%E6%B0%91%E6%94%BF%E5%BA%9C%20%E5%AE%98%E7%BD%91%20site%3Agov.cn</t>
  </si>
  <si>
    <t>红河州人民政府网；云南红河发布</t>
  </si>
  <si>
    <t>普通话；哈尼语；彝语方向</t>
  </si>
  <si>
    <t>民族团结进步促进法；中华人民共和国民族团结进步促进法；民族团结法；民族团结促进法；民族团结新法；7月1日施行；7月1日民族新规；红河哈尼族彝族自治州；基层落实；学校；社区；投诉；政府回应</t>
  </si>
  <si>
    <t>L086</t>
  </si>
  <si>
    <t>文山壮族苗族自治州</t>
  </si>
  <si>
    <t>https://www.ynws.gov.cn/</t>
  </si>
  <si>
    <t>https://www.baidu.com/s?wd=%E6%96%87%E5%B1%B1%E5%A3%AE%E6%97%8F%E8%8B%97%E6%97%8F%E8%87%AA%E6%B2%BB%E5%B7%9E%20%E4%BA%BA%E6%B0%91%E6%94%BF%E5%BA%9C%20%E5%AE%98%E7%BD%91%20site%3Agov.cn</t>
  </si>
  <si>
    <t>文山发布</t>
  </si>
  <si>
    <t>普通话；壮语；苗语方向</t>
  </si>
  <si>
    <t>民族团结进步促进法；中华人民共和国民族团结进步促进法；民族团结法；民族团结促进法；民族团结新法；7月1日施行；7月1日民族新规；文山壮族苗族自治州；基层落实；学校；社区；投诉；政府回应</t>
  </si>
  <si>
    <t>L087</t>
  </si>
  <si>
    <t>西双版纳傣族自治州</t>
  </si>
  <si>
    <t>https://www.xsbn.gov.cn/</t>
  </si>
  <si>
    <t>https://www.baidu.com/s?wd=%E8%A5%BF%E5%8F%8C%E7%89%88%E7%BA%B3%E5%82%A3%E6%97%8F%E8%87%AA%E6%B2%BB%E5%B7%9E%20%E4%BA%BA%E6%B0%91%E6%94%BF%E5%BA%9C%20%E5%AE%98%E7%BD%91%20site%3Agov.cn</t>
  </si>
  <si>
    <t>西双版纳发布；西双版纳文旅</t>
  </si>
  <si>
    <t>普通话；傣语方向</t>
  </si>
  <si>
    <t>民族团结进步促进法；中华人民共和国民族团结进步促进法；民族团结法；民族团结促进法；民族团结新法；7月1日施行；7月1日民族新规；西双版纳傣族自治州；基层落实；学校；社区；投诉；政府回应</t>
  </si>
  <si>
    <t>L088</t>
  </si>
  <si>
    <t>大理白族自治州</t>
  </si>
  <si>
    <t>https://www.dali.gov.cn/</t>
  </si>
  <si>
    <t>https://www.baidu.com/s?wd=%E5%A4%A7%E7%90%86%E7%99%BD%E6%97%8F%E8%87%AA%E6%B2%BB%E5%B7%9E%20%E4%BA%BA%E6%B0%91%E6%94%BF%E5%BA%9C%20%E5%AE%98%E7%BD%91%20site%3Agov.cn</t>
  </si>
  <si>
    <t>大理州人民政府网；大理政务；大理民族宗教</t>
  </si>
  <si>
    <t>普通话；白语方向</t>
  </si>
  <si>
    <t>民族团结进步促进法；中华人民共和国民族团结进步促进法；民族团结法；民族团结促进法；民族团结新法；7月1日施行；7月1日民族新规；大理白族自治州；基层落实；学校；社区；投诉；政府回应</t>
  </si>
  <si>
    <t>L089</t>
  </si>
  <si>
    <t>德宏傣族景颇族自治州</t>
  </si>
  <si>
    <t>https://www.dh.gov.cn/</t>
  </si>
  <si>
    <t>https://www.baidu.com/s?wd=%E5%BE%B7%E5%AE%8F%E5%82%A3%E6%97%8F%E6%99%AF%E9%A2%87%E6%97%8F%E8%87%AA%E6%B2%BB%E5%B7%9E%20%E4%BA%BA%E6%B0%91%E6%94%BF%E5%BA%9C%20%E5%AE%98%E7%BD%91%20site%3Agov.cn</t>
  </si>
  <si>
    <t>德宏政务；德宏发布；德宏融媒</t>
  </si>
  <si>
    <t>普通话；傣语；景颇语方向</t>
  </si>
  <si>
    <t>民族团结进步促进法；中华人民共和国民族团结进步促进法；民族团结法；民族团结促进法；民族团结新法；7月1日施行；7月1日民族新规；德宏傣族景颇族自治州；基层落实；学校；社区；投诉；政府回应</t>
  </si>
  <si>
    <t>L090</t>
  </si>
  <si>
    <t>怒江傈僳族自治州</t>
  </si>
  <si>
    <t>https://www.nujiang.gov.cn/</t>
  </si>
  <si>
    <t>https://www.baidu.com/s?wd=%E6%80%92%E6%B1%9F%E5%82%88%E5%83%B3%E6%97%8F%E8%87%AA%E6%B2%BB%E5%B7%9E%20%E4%BA%BA%E6%B0%91%E6%94%BF%E5%BA%9C%20%E5%AE%98%E7%BD%91%20site%3Agov.cn</t>
  </si>
  <si>
    <t>怒江融媒</t>
  </si>
  <si>
    <t>普通话；傈僳语；怒语方向</t>
  </si>
  <si>
    <t>民族团结进步促进法；中华人民共和国民族团结进步促进法；民族团结法；民族团结促进法；民族团结新法；7月1日施行；7月1日民族新规；怒江傈僳族自治州；基层落实；学校；社区；投诉；政府回应</t>
  </si>
  <si>
    <t>L091</t>
  </si>
  <si>
    <t>迪庆藏族自治州</t>
  </si>
  <si>
    <t>https://www.diqing.gov.cn/</t>
  </si>
  <si>
    <t>https://www.baidu.com/s?wd=%E8%BF%AA%E5%BA%86%E8%97%8F%E6%97%8F%E8%87%AA%E6%B2%BB%E5%B7%9E%20%E4%BA%BA%E6%B0%91%E6%94%BF%E5%BA%9C%20%E5%AE%98%E7%BD%91%20site%3Agov.cn</t>
  </si>
  <si>
    <t>迪庆藏族自治州人民政府网；世界的香格里拉</t>
  </si>
  <si>
    <t>民族团结进步促进法；中华人民共和国民族团结进步促进法；民族团结法；民族团结促进法；民族团结新法；7月1日施行；7月1日民族新规；迪庆藏族自治州；基层落实；学校；社区；投诉；政府回应</t>
  </si>
  <si>
    <t>L092</t>
  </si>
  <si>
    <t>临夏回族自治州</t>
  </si>
  <si>
    <t>甘肃</t>
  </si>
  <si>
    <t>https://www.linxia.gov.cn/</t>
  </si>
  <si>
    <t>https://www.baidu.com/s?wd=%E4%B8%B4%E5%A4%8F%E5%9B%9E%E6%97%8F%E8%87%AA%E6%B2%BB%E5%B7%9E%20%E4%BA%BA%E6%B0%91%E6%94%BF%E5%BA%9C%20%E5%AE%98%E7%BD%91%20site%3Agov.cn</t>
  </si>
  <si>
    <t>临夏回族自治州人民政府办公室；临夏州民委</t>
  </si>
  <si>
    <t>普通话；回族、东乡族、保安族议题</t>
  </si>
  <si>
    <t>民族团结进步促进法；中华人民共和国民族团结进步促进法；民族团结法；民族团结促进法；民族团结新法；7月1日施行；7月1日民族新规；临夏回族自治州；基层落实；学校；社区；投诉；政府回应</t>
  </si>
  <si>
    <t>L093</t>
  </si>
  <si>
    <t>甘南藏族自治州</t>
  </si>
  <si>
    <t>https://www.gnzrmzf.gov.cn/</t>
  </si>
  <si>
    <t>https://www.baidu.com/s?wd=%E7%94%98%E5%8D%97%E8%97%8F%E6%97%8F%E8%87%AA%E6%B2%BB%E5%B7%9E%20%E4%BA%BA%E6%B0%91%E6%94%BF%E5%BA%9C%20%E5%AE%98%E7%BD%91%20site%3Agov.cn</t>
  </si>
  <si>
    <t>甘南头条；甘南融媒</t>
  </si>
  <si>
    <t>民族团结进步促进法；中华人民共和国民族团结进步促进法；民族团结法；民族团结促进法；民族团结新法；7月1日施行；7月1日民族新规；甘南藏族自治州；基层落实；学校；社区；投诉；政府回应</t>
  </si>
  <si>
    <t>L094</t>
  </si>
  <si>
    <t>海南藏族自治州</t>
  </si>
  <si>
    <t>青海</t>
  </si>
  <si>
    <t>https://www.hainanzhou.gov.cn/</t>
  </si>
  <si>
    <t>https://www.baidu.com/s?wd=%E6%B5%B7%E5%8D%97%E8%97%8F%E6%97%8F%E8%87%AA%E6%B2%BB%E5%B7%9E%20%E4%BA%BA%E6%B0%91%E6%94%BF%E5%BA%9C%20%E5%AE%98%E7%BD%91%20site%3Agov.cn</t>
  </si>
  <si>
    <t>海南藏族自治州人民政府；海南藏族发布；海南藏族融媒；海南藏族日报</t>
  </si>
  <si>
    <t>民族团结进步促进法；中华人民共和国民族团结进步促进法；民族团结法；民族团结促进法；民族团结新法；7月1日施行；7月1日民族新规；海南藏族自治州；基层落实；学校；社区；投诉；政府回应</t>
  </si>
  <si>
    <t>L095</t>
  </si>
  <si>
    <t>海北藏族自治州</t>
  </si>
  <si>
    <t>https://www.haibei.gov.cn/</t>
  </si>
  <si>
    <t>https://www.baidu.com/s?wd=%E6%B5%B7%E5%8C%97%E8%97%8F%E6%97%8F%E8%87%AA%E6%B2%BB%E5%B7%9E%20%E4%BA%BA%E6%B0%91%E6%94%BF%E5%BA%9C%20%E5%AE%98%E7%BD%91%20site%3Agov.cn</t>
  </si>
  <si>
    <t>海北藏族自治州人民政府；海北藏族发布；海北藏族融媒；海北藏族日报</t>
  </si>
  <si>
    <t>普通话；藏文；蒙古文</t>
  </si>
  <si>
    <t>民族团结进步促进法；中华人民共和国民族团结进步促进法；民族团结法；民族团结促进法；民族团结新法；7月1日施行；7月1日民族新规；海北藏族自治州；基层落实；学校；社区；投诉；政府回应</t>
  </si>
  <si>
    <t>L096</t>
  </si>
  <si>
    <t>海西蒙古族藏族自治州</t>
  </si>
  <si>
    <t>https://www.haixi.gov.cn/</t>
  </si>
  <si>
    <t>https://www.baidu.com/s?wd=%E6%B5%B7%E8%A5%BF%E8%92%99%E5%8F%A4%E6%97%8F%E8%97%8F%E6%97%8F%E8%87%AA%E6%B2%BB%E5%B7%9E%20%E4%BA%BA%E6%B0%91%E6%94%BF%E5%BA%9C%20%E5%AE%98%E7%BD%91%20site%3Agov.cn</t>
  </si>
  <si>
    <t>海西政务；海西发布</t>
  </si>
  <si>
    <t>普通话；蒙古文；藏文</t>
  </si>
  <si>
    <t>民族团结进步促进法；中华人民共和国民族团结进步促进法；民族团结法；民族团结促进法；民族团结新法；7月1日施行；7月1日民族新规；海西蒙古族藏族自治州；基层落实；学校；社区；投诉；政府回应</t>
  </si>
  <si>
    <t>L097</t>
  </si>
  <si>
    <t>黄南藏族自治州</t>
  </si>
  <si>
    <t>http://www.huangnan.gov.cn/</t>
  </si>
  <si>
    <t>https://www.baidu.com/s?wd=%E9%BB%84%E5%8D%97%E8%97%8F%E6%97%8F%E8%87%AA%E6%B2%BB%E5%B7%9E%20%E4%BA%BA%E6%B0%91%E6%94%BF%E5%BA%9C%20%E5%AE%98%E7%BD%91%20site%3Agov.cn</t>
  </si>
  <si>
    <t>黄南藏族自治州人民政府；黄南藏族发布；黄南藏族融媒；黄南藏族日报</t>
  </si>
  <si>
    <t>民族团结进步促进法；中华人民共和国民族团结进步促进法；民族团结法；民族团结促进法；民族团结新法；7月1日施行；7月1日民族新规；黄南藏族自治州；基层落实；学校；社区；投诉；政府回应</t>
  </si>
  <si>
    <t>L098</t>
  </si>
  <si>
    <t>果洛藏族自治州</t>
  </si>
  <si>
    <t>https://www.guoluo.gov.cn/</t>
  </si>
  <si>
    <t>https://www.baidu.com/s?wd=%E6%9E%9C%E6%B4%9B%E8%97%8F%E6%97%8F%E8%87%AA%E6%B2%BB%E5%B7%9E%20%E4%BA%BA%E6%B0%91%E6%94%BF%E5%BA%9C%20%E5%AE%98%E7%BD%91%20site%3Agov.cn</t>
  </si>
  <si>
    <t>果洛藏族自治州人民政府；果洛藏族发布；果洛藏族融媒；果洛藏族日报</t>
  </si>
  <si>
    <t>民族团结进步促进法；中华人民共和国民族团结进步促进法；民族团结法；民族团结促进法；民族团结新法；7月1日施行；7月1日民族新规；果洛藏族自治州；基层落实；学校；社区；投诉；政府回应</t>
  </si>
  <si>
    <t>L099</t>
  </si>
  <si>
    <t>玉树藏族自治州</t>
  </si>
  <si>
    <t>http://www.yushuzhou.gov.cn/</t>
  </si>
  <si>
    <t>https://www.baidu.com/s?wd=%E7%8E%89%E6%A0%91%E8%97%8F%E6%97%8F%E8%87%AA%E6%B2%BB%E5%B7%9E%20%E4%BA%BA%E6%B0%91%E6%94%BF%E5%BA%9C%20%E5%AE%98%E7%BD%91%20site%3Agov.cn</t>
  </si>
  <si>
    <t>玉树藏族自治州人民政府；玉树藏族发布；玉树藏族融媒；玉树藏族日报</t>
  </si>
  <si>
    <t>民族团结进步促进法；中华人民共和国民族团结进步促进法；民族团结法；民族团结促进法；民族团结新法；7月1日施行；7月1日民族新规；玉树藏族自治州；基层落实；学校；社区；投诉；政府回应</t>
  </si>
  <si>
    <t>L100</t>
  </si>
  <si>
    <t>伊犁哈萨克自治州</t>
  </si>
  <si>
    <t>https://www.xjyl.gov.cn/</t>
  </si>
  <si>
    <t>https://www.baidu.com/s?wd=%E4%BC%8A%E7%8A%81%E5%93%88%E8%90%A8%E5%85%8B%E8%87%AA%E6%B2%BB%E5%B7%9E%20%E4%BA%BA%E6%B0%91%E6%94%BF%E5%BA%9C%20%E5%AE%98%E7%BD%91%20site%3Agov.cn</t>
  </si>
  <si>
    <t>伊犁政府网；伊犁零距离</t>
  </si>
  <si>
    <t>普通话；哈萨克文；维吾尔文；锡伯文</t>
  </si>
  <si>
    <t>民族团结进步促进法；中华人民共和国民族团结进步促进法；民族团结法；民族团结促进法；民族团结新法；7月1日施行；7月1日民族新规；伊犁哈萨克自治州；基层落实；学校；社区；投诉；政府回应</t>
  </si>
  <si>
    <t>L101</t>
  </si>
  <si>
    <t>博尔塔拉蒙古自治州</t>
  </si>
  <si>
    <t>https://www.xjboz.gov.cn/</t>
  </si>
  <si>
    <t>https://www.baidu.com/s?wd=%E5%8D%9A%E5%B0%94%E5%A1%94%E6%8B%89%E8%92%99%E5%8F%A4%E8%87%AA%E6%B2%BB%E5%B7%9E%20%E4%BA%BA%E6%B0%91%E6%94%BF%E5%BA%9C%20%E5%AE%98%E7%BD%91%20site%3Agov.cn</t>
  </si>
  <si>
    <t>博州政府网</t>
  </si>
  <si>
    <t>普通话；蒙古文；哈萨克文</t>
  </si>
  <si>
    <t>民族团结进步促进法；中华人民共和国民族团结进步促进法；民族团结法；民族团结促进法；民族团结新法；7月1日施行；7月1日民族新规；博尔塔拉蒙古自治州；基层落实；学校；社区；投诉；政府回应</t>
  </si>
  <si>
    <t>L102</t>
  </si>
  <si>
    <t>昌吉回族自治州</t>
  </si>
  <si>
    <t>https://www.cj.gov.cn/</t>
  </si>
  <si>
    <t>https://www.baidu.com/s?wd=%E6%98%8C%E5%90%89%E5%9B%9E%E6%97%8F%E8%87%AA%E6%B2%BB%E5%B7%9E%20%E4%BA%BA%E6%B0%91%E6%94%BF%E5%BA%9C%20%E5%AE%98%E7%BD%91%20site%3Agov.cn</t>
  </si>
  <si>
    <t>昌吉日报；i昌吉</t>
  </si>
  <si>
    <t>普通话；哈萨克文方向</t>
  </si>
  <si>
    <t>民族团结进步促进法；中华人民共和国民族团结进步促进法；民族团结法；民族团结促进法；民族团结新法；7月1日施行；7月1日民族新规；昌吉回族自治州；基层落实；学校；社区；投诉；政府回应</t>
  </si>
  <si>
    <t>L103</t>
  </si>
  <si>
    <t>巴音郭楞蒙古自治州</t>
  </si>
  <si>
    <t>https://www.xjbz.gov.cn/</t>
  </si>
  <si>
    <t>https://www.baidu.com/s?wd=%E5%B7%B4%E9%9F%B3%E9%83%AD%E6%A5%9E%E8%92%99%E5%8F%A4%E8%87%AA%E6%B2%BB%E5%B7%9E%20%E4%BA%BA%E6%B0%91%E6%94%BF%E5%BA%9C%20%E5%AE%98%E7%BD%91%20site%3Agov.cn</t>
  </si>
  <si>
    <t>巴音郭楞日报；巴州文旅之声</t>
  </si>
  <si>
    <t>普通话；蒙古文；维吾尔文</t>
  </si>
  <si>
    <t>民族团结进步促进法；中华人民共和国民族团结进步促进法；民族团结法；民族团结促进法；民族团结新法；7月1日施行；7月1日民族新规；巴音郭楞蒙古自治州；基层落实；学校；社区；投诉；政府回应</t>
  </si>
  <si>
    <t>L104</t>
  </si>
  <si>
    <t>克孜勒苏柯尔克孜自治州</t>
  </si>
  <si>
    <t>https://www.xjkz.gov.cn/</t>
  </si>
  <si>
    <t>https://www.baidu.com/s?wd=%E5%85%8B%E5%AD%9C%E5%8B%92%E8%8B%8F%E6%9F%AF%E5%B0%94%E5%85%8B%E5%AD%9C%E8%87%AA%E6%B2%BB%E5%B7%9E%20%E4%BA%BA%E6%B0%91%E6%94%BF%E5%BA%9C%20%E5%AE%98%E7%BD%91%20site%3Agov.cn</t>
  </si>
  <si>
    <t>克州零距离；克州政务服务</t>
  </si>
  <si>
    <t>普通话；柯尔克孜文；维吾尔文</t>
  </si>
  <si>
    <t>民族团结进步促进法；中华人民共和国民族团结进步促进法；民族团结法；民族团结促进法；民族团结新法；7月1日施行；7月1日民族新规；克孜勒苏柯尔克孜自治州；基层落实；学校；社区；投诉；政府回应</t>
  </si>
  <si>
    <t>L105</t>
  </si>
  <si>
    <t>自治县/自治旗人民政府</t>
  </si>
  <si>
    <t>青龙满族自治县</t>
  </si>
  <si>
    <t>自治县/自治旗</t>
  </si>
  <si>
    <t>河北</t>
  </si>
  <si>
    <t>https://www.baidu.com/s?wd=%E9%9D%92%E9%BE%99%E6%BB%A1%E6%97%8F%E8%87%AA%E6%B2%BB%E5%8E%BF%20%E4%BA%BA%E6%B0%91%E6%94%BF%E5%BA%9C%20%E5%AE%98%E7%BD%91%20site%3Agov.cn</t>
  </si>
  <si>
    <t>https://www.so.com/s?q=%E9%9D%92%E9%BE%99%E6%BB%A1%E6%97%8F%E8%87%AA%E6%B2%BB%E5%8E%BF%20%E4%BA%BA%E6%B0%91%E6%94%BF%E5%BA%9C%20%E5%AE%98%E7%BD%91%20site%3Agov.cn</t>
  </si>
  <si>
    <t>青龙满族自治县人民政府；青龙满族发布；青龙满族融媒；青龙满族日报</t>
  </si>
  <si>
    <t>普通话；满族、回族、蒙古族议题</t>
  </si>
  <si>
    <t>政府站公开浏览；微信内容需客户端登录</t>
  </si>
  <si>
    <t>县级实施动态、社区/学校活动、意见征集、群众留言、融媒体文章和评论</t>
  </si>
  <si>
    <t>民族团结进步促进法；中华人民共和国民族团结进步促进法；民族团结法；民族团结促进法；民族团结新法；7月1日施行；7月1日民族新规；青龙满族自治县；有什么影响；怎么执行；形式主义；一刀切；投诉；回应</t>
  </si>
  <si>
    <t>提供官方站检索入口；县级域名迁移时仍可进入最新官方站</t>
  </si>
  <si>
    <t>L106</t>
  </si>
  <si>
    <t>大厂回族自治县</t>
  </si>
  <si>
    <t>https://www.baidu.com/s?wd=%E5%A4%A7%E5%8E%82%E5%9B%9E%E6%97%8F%E8%87%AA%E6%B2%BB%E5%8E%BF%20%E4%BA%BA%E6%B0%91%E6%94%BF%E5%BA%9C%20%E5%AE%98%E7%BD%91%20site%3Agov.cn</t>
  </si>
  <si>
    <t>https://www.so.com/s?q=%E5%A4%A7%E5%8E%82%E5%9B%9E%E6%97%8F%E8%87%AA%E6%B2%BB%E5%8E%BF%20%E4%BA%BA%E6%B0%91%E6%94%BF%E5%BA%9C%20%E5%AE%98%E7%BD%91%20site%3Agov.cn</t>
  </si>
  <si>
    <t>大厂回族自治县人民政府；大厂回族发布；大厂回族融媒；大厂回族日报</t>
  </si>
  <si>
    <t>民族团结进步促进法；中华人民共和国民族团结进步促进法；民族团结法；民族团结促进法；民族团结新法；7月1日施行；7月1日民族新规；大厂回族自治县；有什么影响；怎么执行；形式主义；一刀切；投诉；回应</t>
  </si>
  <si>
    <t>L107</t>
  </si>
  <si>
    <t>孟村回族自治县</t>
  </si>
  <si>
    <t>https://www.baidu.com/s?wd=%E5%AD%9F%E6%9D%91%E5%9B%9E%E6%97%8F%E8%87%AA%E6%B2%BB%E5%8E%BF%20%E4%BA%BA%E6%B0%91%E6%94%BF%E5%BA%9C%20%E5%AE%98%E7%BD%91%20site%3Agov.cn</t>
  </si>
  <si>
    <t>https://www.so.com/s?q=%E5%AD%9F%E6%9D%91%E5%9B%9E%E6%97%8F%E8%87%AA%E6%B2%BB%E5%8E%BF%20%E4%BA%BA%E6%B0%91%E6%94%BF%E5%BA%9C%20%E5%AE%98%E7%BD%91%20site%3Agov.cn</t>
  </si>
  <si>
    <t>孟村回族自治县人民政府；孟村回族发布；孟村回族融媒；孟村回族日报</t>
  </si>
  <si>
    <t>民族团结进步促进法；中华人民共和国民族团结进步促进法；民族团结法；民族团结促进法；民族团结新法；7月1日施行；7月1日民族新规；孟村回族自治县；有什么影响；怎么执行；形式主义；一刀切；投诉；回应</t>
  </si>
  <si>
    <t>L108</t>
  </si>
  <si>
    <t>丰宁满族自治县</t>
  </si>
  <si>
    <t>https://www.baidu.com/s?wd=%E4%B8%B0%E5%AE%81%E6%BB%A1%E6%97%8F%E8%87%AA%E6%B2%BB%E5%8E%BF%20%E4%BA%BA%E6%B0%91%E6%94%BF%E5%BA%9C%20%E5%AE%98%E7%BD%91%20site%3Agov.cn</t>
  </si>
  <si>
    <t>https://www.so.com/s?q=%E4%B8%B0%E5%AE%81%E6%BB%A1%E6%97%8F%E8%87%AA%E6%B2%BB%E5%8E%BF%20%E4%BA%BA%E6%B0%91%E6%94%BF%E5%BA%9C%20%E5%AE%98%E7%BD%91%20site%3Agov.cn</t>
  </si>
  <si>
    <t>丰宁满族自治县人民政府；丰宁满族发布；丰宁满族融媒；丰宁满族日报</t>
  </si>
  <si>
    <t>民族团结进步促进法；中华人民共和国民族团结进步促进法；民族团结法；民族团结促进法；民族团结新法；7月1日施行；7月1日民族新规；丰宁满族自治县；有什么影响；怎么执行；形式主义；一刀切；投诉；回应</t>
  </si>
  <si>
    <t>L109</t>
  </si>
  <si>
    <t>围场满族蒙古族自治县</t>
  </si>
  <si>
    <t>https://www.weichang.gov.cn/</t>
  </si>
  <si>
    <t>https://www.so.com/s?q=%E5%9B%B4%E5%9C%BA%E6%BB%A1%E6%97%8F%E8%92%99%E5%8F%A4%E6%97%8F%E8%87%AA%E6%B2%BB%E5%8E%BF%20%E4%BA%BA%E6%B0%91%E6%94%BF%E5%BA%9C%20%E5%AE%98%E7%BD%91%20site%3Agov.cn</t>
  </si>
  <si>
    <t>围场融媒</t>
  </si>
  <si>
    <t>民族团结进步促进法；中华人民共和国民族团结进步促进法；民族团结法；民族团结促进法；民族团结新法；7月1日施行；7月1日民族新规；围场满族蒙古族自治县；有什么影响；怎么执行；形式主义；一刀切；投诉；回应</t>
  </si>
  <si>
    <t>L110</t>
  </si>
  <si>
    <t>宽城满族自治县</t>
  </si>
  <si>
    <t>https://www.baidu.com/s?wd=%E5%AE%BD%E5%9F%8E%E6%BB%A1%E6%97%8F%E8%87%AA%E6%B2%BB%E5%8E%BF%20%E4%BA%BA%E6%B0%91%E6%94%BF%E5%BA%9C%20%E5%AE%98%E7%BD%91%20site%3Agov.cn</t>
  </si>
  <si>
    <t>https://www.so.com/s?q=%E5%AE%BD%E5%9F%8E%E6%BB%A1%E6%97%8F%E8%87%AA%E6%B2%BB%E5%8E%BF%20%E4%BA%BA%E6%B0%91%E6%94%BF%E5%BA%9C%20%E5%AE%98%E7%BD%91%20site%3Agov.cn</t>
  </si>
  <si>
    <t>宽城满族自治县人民政府；宽城满族发布；宽城满族融媒；宽城满族日报</t>
  </si>
  <si>
    <t>民族团结进步促进法；中华人民共和国民族团结进步促进法；民族团结法；民族团结促进法；民族团结新法；7月1日施行；7月1日民族新规；宽城满族自治县；有什么影响；怎么执行；形式主义；一刀切；投诉；回应</t>
  </si>
  <si>
    <t>L111</t>
  </si>
  <si>
    <t>鄂伦春自治旗</t>
  </si>
  <si>
    <t>https://www.elc.gov.cn/</t>
  </si>
  <si>
    <t>https://www.so.com/s?q=%E9%84%82%E4%BC%A6%E6%98%A5%E8%87%AA%E6%B2%BB%E6%97%97%20%E4%BA%BA%E6%B0%91%E6%94%BF%E5%BA%9C%20%E5%AE%98%E7%BD%91%20site%3Agov.cn</t>
  </si>
  <si>
    <t>鄂伦春自治旗人民政府；鄂伦春发布；鄂伦春融媒；鄂伦春日报</t>
  </si>
  <si>
    <t>民族团结进步促进法；中华人民共和国民族团结进步促进法；民族团结法；民族团结促进法；民族团结新法；7月1日施行；7月1日民族新规；鄂伦春自治旗；有什么影响；怎么执行；形式主义；一刀切；投诉；回应</t>
  </si>
  <si>
    <t>L112</t>
  </si>
  <si>
    <t>莫力达瓦达斡尔族自治旗</t>
  </si>
  <si>
    <t>https://www.mldw.gov.cn/</t>
  </si>
  <si>
    <t>https://www.so.com/s?q=%E8%8E%AB%E5%8A%9B%E8%BE%BE%E7%93%A6%E8%BE%BE%E6%96%A1%E5%B0%94%E6%97%8F%E8%87%AA%E6%B2%BB%E6%97%97%20%E4%BA%BA%E6%B0%91%E6%94%BF%E5%BA%9C%20%E5%AE%98%E7%BD%91%20site%3Agov.cn</t>
  </si>
  <si>
    <t>莫力达瓦达斡尔族自治旗人民政府；莫力达瓦达斡尔族发布；莫力达瓦达斡尔族融媒；莫力达瓦达斡尔族日报</t>
  </si>
  <si>
    <t>民族团结进步促进法；中华人民共和国民族团结进步促进法；民族团结法；民族团结促进法；民族团结新法；7月1日施行；7月1日民族新规；莫力达瓦达斡尔族自治旗；有什么影响；怎么执行；形式主义；一刀切；投诉；回应</t>
  </si>
  <si>
    <t>L113</t>
  </si>
  <si>
    <t>鄂温克族自治旗</t>
  </si>
  <si>
    <t>https://www.ewenke.gov.cn/</t>
  </si>
  <si>
    <t>https://www.so.com/s?q=%E9%84%82%E6%B8%A9%E5%85%8B%E6%97%8F%E8%87%AA%E6%B2%BB%E6%97%97%20%E4%BA%BA%E6%B0%91%E6%94%BF%E5%BA%9C%20%E5%AE%98%E7%BD%91%20site%3Agov.cn</t>
  </si>
  <si>
    <t>鄂温克族自治旗人民政府；鄂温克族发布；鄂温克族融媒；鄂温克族日报</t>
  </si>
  <si>
    <t>民族团结进步促进法；中华人民共和国民族团结进步促进法；民族团结法；民族团结促进法；民族团结新法；7月1日施行；7月1日民族新规；鄂温克族自治旗；有什么影响；怎么执行；形式主义；一刀切；投诉；回应</t>
  </si>
  <si>
    <t>L114</t>
  </si>
  <si>
    <t>阜新蒙古族自治县</t>
  </si>
  <si>
    <t>辽宁</t>
  </si>
  <si>
    <t>https://www.baidu.com/s?wd=%E9%98%9C%E6%96%B0%E8%92%99%E5%8F%A4%E6%97%8F%E8%87%AA%E6%B2%BB%E5%8E%BF%20%E4%BA%BA%E6%B0%91%E6%94%BF%E5%BA%9C%20%E5%AE%98%E7%BD%91%20site%3Agov.cn</t>
  </si>
  <si>
    <t>https://www.so.com/s?q=%E9%98%9C%E6%96%B0%E8%92%99%E5%8F%A4%E6%97%8F%E8%87%AA%E6%B2%BB%E5%8E%BF%20%E4%BA%BA%E6%B0%91%E6%94%BF%E5%BA%9C%20%E5%AE%98%E7%BD%91%20site%3Agov.cn</t>
  </si>
  <si>
    <t>阜新蒙古族自治县人民政府；阜新蒙古族发布；阜新蒙古族融媒；阜新蒙古族日报</t>
  </si>
  <si>
    <t>普通话；蒙古族、满族议题</t>
  </si>
  <si>
    <t>民族团结进步促进法；中华人民共和国民族团结进步促进法；民族团结法；民族团结促进法；民族团结新法；7月1日施行；7月1日民族新规；阜新蒙古族自治县；有什么影响；怎么执行；形式主义；一刀切；投诉；回应</t>
  </si>
  <si>
    <t>L115</t>
  </si>
  <si>
    <t>喀喇沁左翼蒙古族自治县</t>
  </si>
  <si>
    <t>https://www.kazuo.gov.cn/</t>
  </si>
  <si>
    <t>https://www.so.com/s?q=%E5%96%80%E5%96%87%E6%B2%81%E5%B7%A6%E7%BF%BC%E8%92%99%E5%8F%A4%E6%97%8F%E8%87%AA%E6%B2%BB%E5%8E%BF%20%E4%BA%BA%E6%B0%91%E6%94%BF%E5%BA%9C%20%E5%AE%98%E7%BD%91%20site%3Agov.cn</t>
  </si>
  <si>
    <t>喀喇沁左翼蒙古族自治县人民政府；喀喇沁左翼蒙古族发布；喀喇沁左翼蒙古族融媒；喀喇沁左翼蒙古族日报</t>
  </si>
  <si>
    <t>民族团结进步促进法；中华人民共和国民族团结进步促进法；民族团结法；民族团结促进法；民族团结新法；7月1日施行；7月1日民族新规；喀喇沁左翼蒙古族自治县；有什么影响；怎么执行；形式主义；一刀切；投诉；回应</t>
  </si>
  <si>
    <t>L116</t>
  </si>
  <si>
    <t>岫岩满族自治县</t>
  </si>
  <si>
    <t>https://www.baidu.com/s?wd=%E5%B2%AB%E5%B2%A9%E6%BB%A1%E6%97%8F%E8%87%AA%E6%B2%BB%E5%8E%BF%20%E4%BA%BA%E6%B0%91%E6%94%BF%E5%BA%9C%20%E5%AE%98%E7%BD%91%20site%3Agov.cn</t>
  </si>
  <si>
    <t>https://www.so.com/s?q=%E5%B2%AB%E5%B2%A9%E6%BB%A1%E6%97%8F%E8%87%AA%E6%B2%BB%E5%8E%BF%20%E4%BA%BA%E6%B0%91%E6%94%BF%E5%BA%9C%20%E5%AE%98%E7%BD%91%20site%3Agov.cn</t>
  </si>
  <si>
    <t>岫岩满族自治县人民政府；岫岩满族发布；岫岩满族融媒；岫岩满族日报</t>
  </si>
  <si>
    <t>民族团结进步促进法；中华人民共和国民族团结进步促进法；民族团结法；民族团结促进法；民族团结新法；7月1日施行；7月1日民族新规；岫岩满族自治县；有什么影响；怎么执行；形式主义；一刀切；投诉；回应</t>
  </si>
  <si>
    <t>L117</t>
  </si>
  <si>
    <t>新宾满族自治县</t>
  </si>
  <si>
    <t>https://www.baidu.com/s?wd=%E6%96%B0%E5%AE%BE%E6%BB%A1%E6%97%8F%E8%87%AA%E6%B2%BB%E5%8E%BF%20%E4%BA%BA%E6%B0%91%E6%94%BF%E5%BA%9C%20%E5%AE%98%E7%BD%91%20site%3Agov.cn</t>
  </si>
  <si>
    <t>https://www.so.com/s?q=%E6%96%B0%E5%AE%BE%E6%BB%A1%E6%97%8F%E8%87%AA%E6%B2%BB%E5%8E%BF%20%E4%BA%BA%E6%B0%91%E6%94%BF%E5%BA%9C%20%E5%AE%98%E7%BD%91%20site%3Agov.cn</t>
  </si>
  <si>
    <t>新宾满族自治县人民政府；新宾满族发布；新宾满族融媒；新宾满族日报</t>
  </si>
  <si>
    <t>民族团结进步促进法；中华人民共和国民族团结进步促进法；民族团结法；民族团结促进法；民族团结新法；7月1日施行；7月1日民族新规；新宾满族自治县；有什么影响；怎么执行；形式主义；一刀切；投诉；回应</t>
  </si>
  <si>
    <t>L118</t>
  </si>
  <si>
    <t>清原满族自治县</t>
  </si>
  <si>
    <t>https://www.baidu.com/s?wd=%E6%B8%85%E5%8E%9F%E6%BB%A1%E6%97%8F%E8%87%AA%E6%B2%BB%E5%8E%BF%20%E4%BA%BA%E6%B0%91%E6%94%BF%E5%BA%9C%20%E5%AE%98%E7%BD%91%20site%3Agov.cn</t>
  </si>
  <si>
    <t>https://www.so.com/s?q=%E6%B8%85%E5%8E%9F%E6%BB%A1%E6%97%8F%E8%87%AA%E6%B2%BB%E5%8E%BF%20%E4%BA%BA%E6%B0%91%E6%94%BF%E5%BA%9C%20%E5%AE%98%E7%BD%91%20site%3Agov.cn</t>
  </si>
  <si>
    <t>清原满族自治县人民政府；清原满族发布；清原满族融媒；清原满族日报</t>
  </si>
  <si>
    <t>民族团结进步促进法；中华人民共和国民族团结进步促进法；民族团结法；民族团结促进法；民族团结新法；7月1日施行；7月1日民族新规；清原满族自治县；有什么影响；怎么执行；形式主义；一刀切；投诉；回应</t>
  </si>
  <si>
    <t>L119</t>
  </si>
  <si>
    <t>本溪满族自治县</t>
  </si>
  <si>
    <t>https://www.baidu.com/s?wd=%E6%9C%AC%E6%BA%AA%E6%BB%A1%E6%97%8F%E8%87%AA%E6%B2%BB%E5%8E%BF%20%E4%BA%BA%E6%B0%91%E6%94%BF%E5%BA%9C%20%E5%AE%98%E7%BD%91%20site%3Agov.cn</t>
  </si>
  <si>
    <t>https://www.so.com/s?q=%E6%9C%AC%E6%BA%AA%E6%BB%A1%E6%97%8F%E8%87%AA%E6%B2%BB%E5%8E%BF%20%E4%BA%BA%E6%B0%91%E6%94%BF%E5%BA%9C%20%E5%AE%98%E7%BD%91%20site%3Agov.cn</t>
  </si>
  <si>
    <t>本溪满族自治县人民政府；本溪满族发布；本溪满族融媒；本溪满族日报</t>
  </si>
  <si>
    <t>民族团结进步促进法；中华人民共和国民族团结进步促进法；民族团结法；民族团结促进法；民族团结新法；7月1日施行；7月1日民族新规；本溪满族自治县；有什么影响；怎么执行；形式主义；一刀切；投诉；回应</t>
  </si>
  <si>
    <t>L120</t>
  </si>
  <si>
    <t>桓仁满族自治县</t>
  </si>
  <si>
    <t>https://www.baidu.com/s?wd=%E6%A1%93%E4%BB%81%E6%BB%A1%E6%97%8F%E8%87%AA%E6%B2%BB%E5%8E%BF%20%E4%BA%BA%E6%B0%91%E6%94%BF%E5%BA%9C%20%E5%AE%98%E7%BD%91%20site%3Agov.cn</t>
  </si>
  <si>
    <t>https://www.so.com/s?q=%E6%A1%93%E4%BB%81%E6%BB%A1%E6%97%8F%E8%87%AA%E6%B2%BB%E5%8E%BF%20%E4%BA%BA%E6%B0%91%E6%94%BF%E5%BA%9C%20%E5%AE%98%E7%BD%91%20site%3Agov.cn</t>
  </si>
  <si>
    <t>桓仁满族自治县人民政府；桓仁满族发布；桓仁满族融媒；桓仁满族日报</t>
  </si>
  <si>
    <t>民族团结进步促进法；中华人民共和国民族团结进步促进法；民族团结法；民族团结促进法；民族团结新法；7月1日施行；7月1日民族新规；桓仁满族自治县；有什么影响；怎么执行；形式主义；一刀切；投诉；回应</t>
  </si>
  <si>
    <t>L121</t>
  </si>
  <si>
    <t>宽甸满族自治县</t>
  </si>
  <si>
    <t>https://www.baidu.com/s?wd=%E5%AE%BD%E7%94%B8%E6%BB%A1%E6%97%8F%E8%87%AA%E6%B2%BB%E5%8E%BF%20%E4%BA%BA%E6%B0%91%E6%94%BF%E5%BA%9C%20%E5%AE%98%E7%BD%91%20site%3Agov.cn</t>
  </si>
  <si>
    <t>https://www.so.com/s?q=%E5%AE%BD%E7%94%B8%E6%BB%A1%E6%97%8F%E8%87%AA%E6%B2%BB%E5%8E%BF%20%E4%BA%BA%E6%B0%91%E6%94%BF%E5%BA%9C%20%E5%AE%98%E7%BD%91%20site%3Agov.cn</t>
  </si>
  <si>
    <t>宽甸满族自治县人民政府；宽甸满族发布；宽甸满族融媒；宽甸满族日报</t>
  </si>
  <si>
    <t>民族团结进步促进法；中华人民共和国民族团结进步促进法；民族团结法；民族团结促进法；民族团结新法；7月1日施行；7月1日民族新规；宽甸满族自治县；有什么影响；怎么执行；形式主义；一刀切；投诉；回应</t>
  </si>
  <si>
    <t>L122</t>
  </si>
  <si>
    <t>长白朝鲜族自治县</t>
  </si>
  <si>
    <t>https://www.changbai.gov.cn/</t>
  </si>
  <si>
    <t>https://www.so.com/s?q=%E9%95%BF%E7%99%BD%E6%9C%9D%E9%B2%9C%E6%97%8F%E8%87%AA%E6%B2%BB%E5%8E%BF%20%E4%BA%BA%E6%B0%91%E6%94%BF%E5%BA%9C%20%E5%AE%98%E7%BD%91%20site%3Agov.cn</t>
  </si>
  <si>
    <t>长白朝鲜族自治县人民政府；长白朝鲜族发布；长白朝鲜族融媒；长白朝鲜族日报</t>
  </si>
  <si>
    <t>普通话；朝鲜文；蒙古族、满族议题</t>
  </si>
  <si>
    <t>民族团结进步促进法；中华人民共和国民族团结进步促进法；民族团结法；民族团结促进法；民族团结新法；7月1日施行；7月1日民族新规；长白朝鲜族自治县；有什么影响；怎么执行；形式主义；一刀切；投诉；回应</t>
  </si>
  <si>
    <t>L123</t>
  </si>
  <si>
    <t>前郭尔罗斯蒙古族自治县</t>
  </si>
  <si>
    <t>https://www.baidu.com/s?wd=%E5%89%8D%E9%83%AD%E5%B0%94%E7%BD%97%E6%96%AF%E8%92%99%E5%8F%A4%E6%97%8F%E8%87%AA%E6%B2%BB%E5%8E%BF%20%E4%BA%BA%E6%B0%91%E6%94%BF%E5%BA%9C%20%E5%AE%98%E7%BD%91%20site%3Agov.cn</t>
  </si>
  <si>
    <t>https://www.so.com/s?q=%E5%89%8D%E9%83%AD%E5%B0%94%E7%BD%97%E6%96%AF%E8%92%99%E5%8F%A4%E6%97%8F%E8%87%AA%E6%B2%BB%E5%8E%BF%20%E4%BA%BA%E6%B0%91%E6%94%BF%E5%BA%9C%20%E5%AE%98%E7%BD%91%20site%3Agov.cn</t>
  </si>
  <si>
    <t>前郭尔罗斯蒙古族自治县人民政府；前郭尔罗斯蒙古族发布；前郭尔罗斯蒙古族融媒；前郭尔罗斯蒙古族日报</t>
  </si>
  <si>
    <t>民族团结进步促进法；中华人民共和国民族团结进步促进法；民族团结法；民族团结促进法；民族团结新法；7月1日施行；7月1日民族新规；前郭尔罗斯蒙古族自治县；有什么影响；怎么执行；形式主义；一刀切；投诉；回应</t>
  </si>
  <si>
    <t>L124</t>
  </si>
  <si>
    <t>伊通满族自治县</t>
  </si>
  <si>
    <t>https://www.yitong.gov.cn/</t>
  </si>
  <si>
    <t>https://www.so.com/s?q=%E4%BC%8A%E9%80%9A%E6%BB%A1%E6%97%8F%E8%87%AA%E6%B2%BB%E5%8E%BF%20%E4%BA%BA%E6%B0%91%E6%94%BF%E5%BA%9C%20%E5%AE%98%E7%BD%91%20site%3Agov.cn</t>
  </si>
  <si>
    <t>伊通满族自治县人民政府；伊通满族发布；伊通满族融媒；伊通满族日报</t>
  </si>
  <si>
    <t>民族团结进步促进法；中华人民共和国民族团结进步促进法；民族团结法；民族团结促进法；民族团结新法；7月1日施行；7月1日民族新规；伊通满族自治县；有什么影响；怎么执行；形式主义；一刀切；投诉；回应</t>
  </si>
  <si>
    <t>L125</t>
  </si>
  <si>
    <t>杜尔伯特蒙古族自治县</t>
  </si>
  <si>
    <t>黑龙江</t>
  </si>
  <si>
    <t>https://www.baidu.com/s?wd=%E6%9D%9C%E5%B0%94%E4%BC%AF%E7%89%B9%E8%92%99%E5%8F%A4%E6%97%8F%E8%87%AA%E6%B2%BB%E5%8E%BF%20%E4%BA%BA%E6%B0%91%E6%94%BF%E5%BA%9C%20%E5%AE%98%E7%BD%91%20site%3Agov.cn</t>
  </si>
  <si>
    <t>https://www.so.com/s?q=%E6%9D%9C%E5%B0%94%E4%BC%AF%E7%89%B9%E8%92%99%E5%8F%A4%E6%97%8F%E8%87%AA%E6%B2%BB%E5%8E%BF%20%E4%BA%BA%E6%B0%91%E6%94%BF%E5%BA%9C%20%E5%AE%98%E7%BD%91%20site%3Agov.cn</t>
  </si>
  <si>
    <t>杜尔伯特蒙古族自治县人民政府；杜尔伯特蒙古族发布；杜尔伯特蒙古族融媒；杜尔伯特蒙古族日报</t>
  </si>
  <si>
    <t>普通话；蒙古族议题</t>
  </si>
  <si>
    <t>民族团结进步促进法；中华人民共和国民族团结进步促进法；民族团结法；民族团结促进法；民族团结新法；7月1日施行；7月1日民族新规；杜尔伯特蒙古族自治县；有什么影响；怎么执行；形式主义；一刀切；投诉；回应</t>
  </si>
  <si>
    <t>L126</t>
  </si>
  <si>
    <t>景宁畲族自治县</t>
  </si>
  <si>
    <t>浙江</t>
  </si>
  <si>
    <t>https://www.jingning.gov.cn/</t>
  </si>
  <si>
    <t>https://www.so.com/s?q=%E6%99%AF%E5%AE%81%E7%95%B2%E6%97%8F%E8%87%AA%E6%B2%BB%E5%8E%BF%20%E4%BA%BA%E6%B0%91%E6%94%BF%E5%BA%9C%20%E5%AE%98%E7%BD%91%20site%3Agov.cn</t>
  </si>
  <si>
    <t>景宁畲族自治县人民政府；景宁畲族发布；景宁畲族融媒；景宁畲族日报</t>
  </si>
  <si>
    <t>普通话；畲语方向</t>
  </si>
  <si>
    <t>民族团结进步促进法；中华人民共和国民族团结进步促进法；民族团结法；民族团结促进法；民族团结新法；7月1日施行；7月1日民族新规；景宁畲族自治县；有什么影响；怎么执行；形式主义；一刀切；投诉；回应</t>
  </si>
  <si>
    <t>L127</t>
  </si>
  <si>
    <t>长阳土家族自治县</t>
  </si>
  <si>
    <t>https://www.baidu.com/s?wd=%E9%95%BF%E9%98%B3%E5%9C%9F%E5%AE%B6%E6%97%8F%E8%87%AA%E6%B2%BB%E5%8E%BF%20%E4%BA%BA%E6%B0%91%E6%94%BF%E5%BA%9C%20%E5%AE%98%E7%BD%91%20site%3Agov.cn</t>
  </si>
  <si>
    <t>https://www.so.com/s?q=%E9%95%BF%E9%98%B3%E5%9C%9F%E5%AE%B6%E6%97%8F%E8%87%AA%E6%B2%BB%E5%8E%BF%20%E4%BA%BA%E6%B0%91%E6%94%BF%E5%BA%9C%20%E5%AE%98%E7%BD%91%20site%3Agov.cn</t>
  </si>
  <si>
    <t>长阳土家族自治县人民政府；长阳土家族发布；长阳土家族融媒；长阳土家族日报</t>
  </si>
  <si>
    <t>民族团结进步促进法；中华人民共和国民族团结进步促进法；民族团结法；民族团结促进法；民族团结新法；7月1日施行；7月1日民族新规；长阳土家族自治县；有什么影响；怎么执行；形式主义；一刀切；投诉；回应</t>
  </si>
  <si>
    <t>L128</t>
  </si>
  <si>
    <t>五峰土家族自治县</t>
  </si>
  <si>
    <t>https://www.baidu.com/s?wd=%E4%BA%94%E5%B3%B0%E5%9C%9F%E5%AE%B6%E6%97%8F%E8%87%AA%E6%B2%BB%E5%8E%BF%20%E4%BA%BA%E6%B0%91%E6%94%BF%E5%BA%9C%20%E5%AE%98%E7%BD%91%20site%3Agov.cn</t>
  </si>
  <si>
    <t>https://www.so.com/s?q=%E4%BA%94%E5%B3%B0%E5%9C%9F%E5%AE%B6%E6%97%8F%E8%87%AA%E6%B2%BB%E5%8E%BF%20%E4%BA%BA%E6%B0%91%E6%94%BF%E5%BA%9C%20%E5%AE%98%E7%BD%91%20site%3Agov.cn</t>
  </si>
  <si>
    <t>五峰土家族自治县人民政府；五峰土家族发布；五峰土家族融媒；五峰土家族日报</t>
  </si>
  <si>
    <t>民族团结进步促进法；中华人民共和国民族团结进步促进法；民族团结法；民族团结促进法；民族团结新法；7月1日施行；7月1日民族新规；五峰土家族自治县；有什么影响；怎么执行；形式主义；一刀切；投诉；回应</t>
  </si>
  <si>
    <t>L129</t>
  </si>
  <si>
    <t>江华瑶族自治县</t>
  </si>
  <si>
    <t>https://www.baidu.com/s?wd=%E6%B1%9F%E5%8D%8E%E7%91%B6%E6%97%8F%E8%87%AA%E6%B2%BB%E5%8E%BF%20%E4%BA%BA%E6%B0%91%E6%94%BF%E5%BA%9C%20%E5%AE%98%E7%BD%91%20site%3Agov.cn</t>
  </si>
  <si>
    <t>https://www.so.com/s?q=%E6%B1%9F%E5%8D%8E%E7%91%B6%E6%97%8F%E8%87%AA%E6%B2%BB%E5%8E%BF%20%E4%BA%BA%E6%B0%91%E6%94%BF%E5%BA%9C%20%E5%AE%98%E7%BD%91%20site%3Agov.cn</t>
  </si>
  <si>
    <t>江华瑶族自治县人民政府；江华瑶族发布；江华瑶族融媒；江华瑶族日报</t>
  </si>
  <si>
    <t>普通话；苗语；侗语；瑶语；土家族议题</t>
  </si>
  <si>
    <t>民族团结进步促进法；中华人民共和国民族团结进步促进法；民族团结法；民族团结促进法；民族团结新法；7月1日施行；7月1日民族新规；江华瑶族自治县；有什么影响；怎么执行；形式主义；一刀切；投诉；回应</t>
  </si>
  <si>
    <t>L130</t>
  </si>
  <si>
    <t>城步苗族自治县</t>
  </si>
  <si>
    <t>https://www.baidu.com/s?wd=%E5%9F%8E%E6%AD%A5%E8%8B%97%E6%97%8F%E8%87%AA%E6%B2%BB%E5%8E%BF%20%E4%BA%BA%E6%B0%91%E6%94%BF%E5%BA%9C%20%E5%AE%98%E7%BD%91%20site%3Agov.cn</t>
  </si>
  <si>
    <t>https://www.so.com/s?q=%E5%9F%8E%E6%AD%A5%E8%8B%97%E6%97%8F%E8%87%AA%E6%B2%BB%E5%8E%BF%20%E4%BA%BA%E6%B0%91%E6%94%BF%E5%BA%9C%20%E5%AE%98%E7%BD%91%20site%3Agov.cn</t>
  </si>
  <si>
    <t>城步苗族自治县人民政府；城步苗族发布；城步苗族融媒；城步苗族日报</t>
  </si>
  <si>
    <t>民族团结进步促进法；中华人民共和国民族团结进步促进法；民族团结法；民族团结促进法；民族团结新法；7月1日施行；7月1日民族新规；城步苗族自治县；有什么影响；怎么执行；形式主义；一刀切；投诉；回应</t>
  </si>
  <si>
    <t>L131</t>
  </si>
  <si>
    <t>通道侗族自治县</t>
  </si>
  <si>
    <t>https://www.baidu.com/s?wd=%E9%80%9A%E9%81%93%E4%BE%97%E6%97%8F%E8%87%AA%E6%B2%BB%E5%8E%BF%20%E4%BA%BA%E6%B0%91%E6%94%BF%E5%BA%9C%20%E5%AE%98%E7%BD%91%20site%3Agov.cn</t>
  </si>
  <si>
    <t>https://www.so.com/s?q=%E9%80%9A%E9%81%93%E4%BE%97%E6%97%8F%E8%87%AA%E6%B2%BB%E5%8E%BF%20%E4%BA%BA%E6%B0%91%E6%94%BF%E5%BA%9C%20%E5%AE%98%E7%BD%91%20site%3Agov.cn</t>
  </si>
  <si>
    <t>通道侗族自治县人民政府；通道侗族发布；通道侗族融媒；通道侗族日报</t>
  </si>
  <si>
    <t>民族团结进步促进法；中华人民共和国民族团结进步促进法；民族团结法；民族团结促进法；民族团结新法；7月1日施行；7月1日民族新规；通道侗族自治县；有什么影响；怎么执行；形式主义；一刀切；投诉；回应</t>
  </si>
  <si>
    <t>L132</t>
  </si>
  <si>
    <t>新晃侗族自治县</t>
  </si>
  <si>
    <t>https://www.baidu.com/s?wd=%E6%96%B0%E6%99%83%E4%BE%97%E6%97%8F%E8%87%AA%E6%B2%BB%E5%8E%BF%20%E4%BA%BA%E6%B0%91%E6%94%BF%E5%BA%9C%20%E5%AE%98%E7%BD%91%20site%3Agov.cn</t>
  </si>
  <si>
    <t>https://www.so.com/s?q=%E6%96%B0%E6%99%83%E4%BE%97%E6%97%8F%E8%87%AA%E6%B2%BB%E5%8E%BF%20%E4%BA%BA%E6%B0%91%E6%94%BF%E5%BA%9C%20%E5%AE%98%E7%BD%91%20site%3Agov.cn</t>
  </si>
  <si>
    <t>新晃侗族自治县人民政府；新晃侗族发布；新晃侗族融媒；新晃侗族日报</t>
  </si>
  <si>
    <t>民族团结进步促进法；中华人民共和国民族团结进步促进法；民族团结法；民族团结促进法；民族团结新法；7月1日施行；7月1日民族新规；新晃侗族自治县；有什么影响；怎么执行；形式主义；一刀切；投诉；回应</t>
  </si>
  <si>
    <t>L133</t>
  </si>
  <si>
    <t>芷江侗族自治县</t>
  </si>
  <si>
    <t>https://www.chnzj.gov.cn/</t>
  </si>
  <si>
    <t>https://www.so.com/s?q=%E8%8A%B7%E6%B1%9F%E4%BE%97%E6%97%8F%E8%87%AA%E6%B2%BB%E5%8E%BF%20%E4%BA%BA%E6%B0%91%E6%94%BF%E5%BA%9C%20%E5%AE%98%E7%BD%91%20site%3Agov.cn</t>
  </si>
  <si>
    <t>天下芷江；胜利芷江</t>
  </si>
  <si>
    <t>民族团结进步促进法；中华人民共和国民族团结进步促进法；民族团结法；民族团结促进法；民族团结新法；7月1日施行；7月1日民族新规；芷江侗族自治县；有什么影响；怎么执行；形式主义；一刀切；投诉；回应</t>
  </si>
  <si>
    <t>L134</t>
  </si>
  <si>
    <t>靖州苗族侗族自治县</t>
  </si>
  <si>
    <t>https://www.baidu.com/s?wd=%E9%9D%96%E5%B7%9E%E8%8B%97%E6%97%8F%E4%BE%97%E6%97%8F%E8%87%AA%E6%B2%BB%E5%8E%BF%20%E4%BA%BA%E6%B0%91%E6%94%BF%E5%BA%9C%20%E5%AE%98%E7%BD%91%20site%3Agov.cn</t>
  </si>
  <si>
    <t>https://www.so.com/s?q=%E9%9D%96%E5%B7%9E%E8%8B%97%E6%97%8F%E4%BE%97%E6%97%8F%E8%87%AA%E6%B2%BB%E5%8E%BF%20%E4%BA%BA%E6%B0%91%E6%94%BF%E5%BA%9C%20%E5%AE%98%E7%BD%91%20site%3Agov.cn</t>
  </si>
  <si>
    <t>靖州苗族侗族自治县人民政府；靖州苗族侗族发布；靖州苗族侗族融媒；靖州苗族侗族日报</t>
  </si>
  <si>
    <t>民族团结进步促进法；中华人民共和国民族团结进步促进法；民族团结法；民族团结促进法；民族团结新法；7月1日施行；7月1日民族新规；靖州苗族侗族自治县；有什么影响；怎么执行；形式主义；一刀切；投诉；回应</t>
  </si>
  <si>
    <t>L135</t>
  </si>
  <si>
    <t>麻阳苗族自治县</t>
  </si>
  <si>
    <t>https://www.baidu.com/s?wd=%E9%BA%BB%E9%98%B3%E8%8B%97%E6%97%8F%E8%87%AA%E6%B2%BB%E5%8E%BF%20%E4%BA%BA%E6%B0%91%E6%94%BF%E5%BA%9C%20%E5%AE%98%E7%BD%91%20site%3Agov.cn</t>
  </si>
  <si>
    <t>https://www.so.com/s?q=%E9%BA%BB%E9%98%B3%E8%8B%97%E6%97%8F%E8%87%AA%E6%B2%BB%E5%8E%BF%20%E4%BA%BA%E6%B0%91%E6%94%BF%E5%BA%9C%20%E5%AE%98%E7%BD%91%20site%3Agov.cn</t>
  </si>
  <si>
    <t>麻阳苗族自治县人民政府；麻阳苗族发布；麻阳苗族融媒；麻阳苗族日报</t>
  </si>
  <si>
    <t>民族团结进步促进法；中华人民共和国民族团结进步促进法；民族团结法；民族团结促进法；民族团结新法；7月1日施行；7月1日民族新规；麻阳苗族自治县；有什么影响；怎么执行；形式主义；一刀切；投诉；回应</t>
  </si>
  <si>
    <t>L136</t>
  </si>
  <si>
    <t>连南瑶族自治县</t>
  </si>
  <si>
    <t>广东</t>
  </si>
  <si>
    <t>https://www.liannan.gov.cn/</t>
  </si>
  <si>
    <t>https://www.so.com/s?q=%E8%BF%9E%E5%8D%97%E7%91%B6%E6%97%8F%E8%87%AA%E6%B2%BB%E5%8E%BF%20%E4%BA%BA%E6%B0%91%E6%94%BF%E5%BA%9C%20%E5%AE%98%E7%BD%91%20site%3Agov.cn</t>
  </si>
  <si>
    <t>连南发布；微说连南</t>
  </si>
  <si>
    <t>普通话；瑶语；壮语方向</t>
  </si>
  <si>
    <t>民族团结进步促进法；中华人民共和国民族团结进步促进法；民族团结法；民族团结促进法；民族团结新法；7月1日施行；7月1日民族新规；连南瑶族自治县；有什么影响；怎么执行；形式主义；一刀切；投诉；回应</t>
  </si>
  <si>
    <t>L137</t>
  </si>
  <si>
    <t>连山壮族瑶族自治县</t>
  </si>
  <si>
    <t>https://www.baidu.com/s?wd=%E8%BF%9E%E5%B1%B1%E5%A3%AE%E6%97%8F%E7%91%B6%E6%97%8F%E8%87%AA%E6%B2%BB%E5%8E%BF%20%E4%BA%BA%E6%B0%91%E6%94%BF%E5%BA%9C%20%E5%AE%98%E7%BD%91%20site%3Agov.cn</t>
  </si>
  <si>
    <t>https://www.so.com/s?q=%E8%BF%9E%E5%B1%B1%E5%A3%AE%E6%97%8F%E7%91%B6%E6%97%8F%E8%87%AA%E6%B2%BB%E5%8E%BF%20%E4%BA%BA%E6%B0%91%E6%94%BF%E5%BA%9C%20%E5%AE%98%E7%BD%91%20site%3Agov.cn</t>
  </si>
  <si>
    <t>连山壮族瑶族自治县人民政府；连山壮族瑶族发布；连山壮族瑶族融媒；连山壮族瑶族日报</t>
  </si>
  <si>
    <t>民族团结进步促进法；中华人民共和国民族团结进步促进法；民族团结法；民族团结促进法；民族团结新法；7月1日施行；7月1日民族新规；连山壮族瑶族自治县；有什么影响；怎么执行；形式主义；一刀切；投诉；回应</t>
  </si>
  <si>
    <t>L138</t>
  </si>
  <si>
    <t>乳源瑶族自治县</t>
  </si>
  <si>
    <t>https://www.baidu.com/s?wd=%E4%B9%B3%E6%BA%90%E7%91%B6%E6%97%8F%E8%87%AA%E6%B2%BB%E5%8E%BF%20%E4%BA%BA%E6%B0%91%E6%94%BF%E5%BA%9C%20%E5%AE%98%E7%BD%91%20site%3Agov.cn</t>
  </si>
  <si>
    <t>https://www.so.com/s?q=%E4%B9%B3%E6%BA%90%E7%91%B6%E6%97%8F%E8%87%AA%E6%B2%BB%E5%8E%BF%20%E4%BA%BA%E6%B0%91%E6%94%BF%E5%BA%9C%20%E5%AE%98%E7%BD%91%20site%3Agov.cn</t>
  </si>
  <si>
    <t>乳源瑶族自治县人民政府；乳源瑶族发布；乳源瑶族融媒；乳源瑶族日报</t>
  </si>
  <si>
    <t>民族团结进步促进法；中华人民共和国民族团结进步促进法；民族团结法；民族团结促进法；民族团结新法；7月1日施行；7月1日民族新规；乳源瑶族自治县；有什么影响；怎么执行；形式主义；一刀切；投诉；回应</t>
  </si>
  <si>
    <t>L139</t>
  </si>
  <si>
    <t>都安瑶族自治县</t>
  </si>
  <si>
    <t>https://www.baidu.com/s?wd=%E9%83%BD%E5%AE%89%E7%91%B6%E6%97%8F%E8%87%AA%E6%B2%BB%E5%8E%BF%20%E4%BA%BA%E6%B0%91%E6%94%BF%E5%BA%9C%20%E5%AE%98%E7%BD%91%20site%3Agov.cn</t>
  </si>
  <si>
    <t>https://www.so.com/s?q=%E9%83%BD%E5%AE%89%E7%91%B6%E6%97%8F%E8%87%AA%E6%B2%BB%E5%8E%BF%20%E4%BA%BA%E6%B0%91%E6%94%BF%E5%BA%9C%20%E5%AE%98%E7%BD%91%20site%3Agov.cn</t>
  </si>
  <si>
    <t>都安瑶族自治县人民政府；都安瑶族发布；都安瑶族融媒；都安瑶族日报</t>
  </si>
  <si>
    <t>普通话；壮文；苗语；侗语；瑶语；仫佬语；毛南语方向</t>
  </si>
  <si>
    <t>民族团结进步促进法；中华人民共和国民族团结进步促进法；民族团结法；民族团结促进法；民族团结新法；7月1日施行；7月1日民族新规；都安瑶族自治县；有什么影响；怎么执行；形式主义；一刀切；投诉；回应</t>
  </si>
  <si>
    <t>L140</t>
  </si>
  <si>
    <t>融水苗族自治县</t>
  </si>
  <si>
    <t>https://www.baidu.com/s?wd=%E8%9E%8D%E6%B0%B4%E8%8B%97%E6%97%8F%E8%87%AA%E6%B2%BB%E5%8E%BF%20%E4%BA%BA%E6%B0%91%E6%94%BF%E5%BA%9C%20%E5%AE%98%E7%BD%91%20site%3Agov.cn</t>
  </si>
  <si>
    <t>https://www.so.com/s?q=%E8%9E%8D%E6%B0%B4%E8%8B%97%E6%97%8F%E8%87%AA%E6%B2%BB%E5%8E%BF%20%E4%BA%BA%E6%B0%91%E6%94%BF%E5%BA%9C%20%E5%AE%98%E7%BD%91%20site%3Agov.cn</t>
  </si>
  <si>
    <t>融水苗族自治县人民政府；融水苗族发布；融水苗族融媒；融水苗族日报</t>
  </si>
  <si>
    <t>民族团结进步促进法；中华人民共和国民族团结进步促进法；民族团结法；民族团结促进法；民族团结新法；7月1日施行；7月1日民族新规；融水苗族自治县；有什么影响；怎么执行；形式主义；一刀切；投诉；回应</t>
  </si>
  <si>
    <t>L141</t>
  </si>
  <si>
    <t>三江侗族自治县</t>
  </si>
  <si>
    <t>https://www.baidu.com/s?wd=%E4%B8%89%E6%B1%9F%E4%BE%97%E6%97%8F%E8%87%AA%E6%B2%BB%E5%8E%BF%20%E4%BA%BA%E6%B0%91%E6%94%BF%E5%BA%9C%20%E5%AE%98%E7%BD%91%20site%3Agov.cn</t>
  </si>
  <si>
    <t>https://www.so.com/s?q=%E4%B8%89%E6%B1%9F%E4%BE%97%E6%97%8F%E8%87%AA%E6%B2%BB%E5%8E%BF%20%E4%BA%BA%E6%B0%91%E6%94%BF%E5%BA%9C%20%E5%AE%98%E7%BD%91%20site%3Agov.cn</t>
  </si>
  <si>
    <t>三江侗族自治县人民政府；三江侗族发布；三江侗族融媒；三江侗族日报</t>
  </si>
  <si>
    <t>民族团结进步促进法；中华人民共和国民族团结进步促进法；民族团结法；民族团结促进法；民族团结新法；7月1日施行；7月1日民族新规；三江侗族自治县；有什么影响；怎么执行；形式主义；一刀切；投诉；回应</t>
  </si>
  <si>
    <t>L142</t>
  </si>
  <si>
    <t>隆林各族自治县</t>
  </si>
  <si>
    <t>https://www.baidu.com/s?wd=%E9%9A%86%E6%9E%97%E5%90%84%E6%97%8F%E8%87%AA%E6%B2%BB%E5%8E%BF%20%E4%BA%BA%E6%B0%91%E6%94%BF%E5%BA%9C%20%E5%AE%98%E7%BD%91%20site%3Agov.cn</t>
  </si>
  <si>
    <t>https://www.so.com/s?q=%E9%9A%86%E6%9E%97%E5%90%84%E6%97%8F%E8%87%AA%E6%B2%BB%E5%8E%BF%20%E4%BA%BA%E6%B0%91%E6%94%BF%E5%BA%9C%20%E5%AE%98%E7%BD%91%20site%3Agov.cn</t>
  </si>
  <si>
    <t>隆林各族自治县人民政府；隆林各族发布；隆林各族融媒；隆林各族日报</t>
  </si>
  <si>
    <t>民族团结进步促进法；中华人民共和国民族团结进步促进法；民族团结法；民族团结促进法；民族团结新法；7月1日施行；7月1日民族新规；隆林各族自治县；有什么影响；怎么执行；形式主义；一刀切；投诉；回应</t>
  </si>
  <si>
    <t>L143</t>
  </si>
  <si>
    <t>巴马瑶族自治县</t>
  </si>
  <si>
    <t>https://www.baidu.com/s?wd=%E5%B7%B4%E9%A9%AC%E7%91%B6%E6%97%8F%E8%87%AA%E6%B2%BB%E5%8E%BF%20%E4%BA%BA%E6%B0%91%E6%94%BF%E5%BA%9C%20%E5%AE%98%E7%BD%91%20site%3Agov.cn</t>
  </si>
  <si>
    <t>https://www.so.com/s?q=%E5%B7%B4%E9%A9%AC%E7%91%B6%E6%97%8F%E8%87%AA%E6%B2%BB%E5%8E%BF%20%E4%BA%BA%E6%B0%91%E6%94%BF%E5%BA%9C%20%E5%AE%98%E7%BD%91%20site%3Agov.cn</t>
  </si>
  <si>
    <t>巴马瑶族自治县人民政府；巴马瑶族发布；巴马瑶族融媒；巴马瑶族日报</t>
  </si>
  <si>
    <t>民族团结进步促进法；中华人民共和国民族团结进步促进法；民族团结法；民族团结促进法；民族团结新法；7月1日施行；7月1日民族新规；巴马瑶族自治县；有什么影响；怎么执行；形式主义；一刀切；投诉；回应</t>
  </si>
  <si>
    <t>L144</t>
  </si>
  <si>
    <t>罗城仫佬族自治县</t>
  </si>
  <si>
    <t>https://www.baidu.com/s?wd=%E7%BD%97%E5%9F%8E%E4%BB%AB%E4%BD%AC%E6%97%8F%E8%87%AA%E6%B2%BB%E5%8E%BF%20%E4%BA%BA%E6%B0%91%E6%94%BF%E5%BA%9C%20%E5%AE%98%E7%BD%91%20site%3Agov.cn</t>
  </si>
  <si>
    <t>https://www.so.com/s?q=%E7%BD%97%E5%9F%8E%E4%BB%AB%E4%BD%AC%E6%97%8F%E8%87%AA%E6%B2%BB%E5%8E%BF%20%E4%BA%BA%E6%B0%91%E6%94%BF%E5%BA%9C%20%E5%AE%98%E7%BD%91%20site%3Agov.cn</t>
  </si>
  <si>
    <t>罗城仫佬族自治县人民政府；罗城仫佬族发布；罗城仫佬族融媒；罗城仫佬族日报</t>
  </si>
  <si>
    <t>民族团结进步促进法；中华人民共和国民族团结进步促进法；民族团结法；民族团结促进法；民族团结新法；7月1日施行；7月1日民族新规；罗城仫佬族自治县；有什么影响；怎么执行；形式主义；一刀切；投诉；回应</t>
  </si>
  <si>
    <t>L145</t>
  </si>
  <si>
    <t>富川瑶族自治县</t>
  </si>
  <si>
    <t>https://www.baidu.com/s?wd=%E5%AF%8C%E5%B7%9D%E7%91%B6%E6%97%8F%E8%87%AA%E6%B2%BB%E5%8E%BF%20%E4%BA%BA%E6%B0%91%E6%94%BF%E5%BA%9C%20%E5%AE%98%E7%BD%91%20site%3Agov.cn</t>
  </si>
  <si>
    <t>https://www.so.com/s?q=%E5%AF%8C%E5%B7%9D%E7%91%B6%E6%97%8F%E8%87%AA%E6%B2%BB%E5%8E%BF%20%E4%BA%BA%E6%B0%91%E6%94%BF%E5%BA%9C%20%E5%AE%98%E7%BD%91%20site%3Agov.cn</t>
  </si>
  <si>
    <t>富川瑶族自治县人民政府；富川瑶族发布；富川瑶族融媒；富川瑶族日报</t>
  </si>
  <si>
    <t>民族团结进步促进法；中华人民共和国民族团结进步促进法；民族团结法；民族团结促进法；民族团结新法；7月1日施行；7月1日民族新规；富川瑶族自治县；有什么影响；怎么执行；形式主义；一刀切；投诉；回应</t>
  </si>
  <si>
    <t>L146</t>
  </si>
  <si>
    <t>大化瑶族自治县</t>
  </si>
  <si>
    <t>https://www.baidu.com/s?wd=%E5%A4%A7%E5%8C%96%E7%91%B6%E6%97%8F%E8%87%AA%E6%B2%BB%E5%8E%BF%20%E4%BA%BA%E6%B0%91%E6%94%BF%E5%BA%9C%20%E5%AE%98%E7%BD%91%20site%3Agov.cn</t>
  </si>
  <si>
    <t>https://www.so.com/s?q=%E5%A4%A7%E5%8C%96%E7%91%B6%E6%97%8F%E8%87%AA%E6%B2%BB%E5%8E%BF%20%E4%BA%BA%E6%B0%91%E6%94%BF%E5%BA%9C%20%E5%AE%98%E7%BD%91%20site%3Agov.cn</t>
  </si>
  <si>
    <t>大化瑶族自治县人民政府；大化瑶族发布；大化瑶族融媒；大化瑶族日报</t>
  </si>
  <si>
    <t>民族团结进步促进法；中华人民共和国民族团结进步促进法；民族团结法；民族团结促进法；民族团结新法；7月1日施行；7月1日民族新规；大化瑶族自治县；有什么影响；怎么执行；形式主义；一刀切；投诉；回应</t>
  </si>
  <si>
    <t>L147</t>
  </si>
  <si>
    <t>环江毛南族自治县</t>
  </si>
  <si>
    <t>https://www.baidu.com/s?wd=%E7%8E%AF%E6%B1%9F%E6%AF%9B%E5%8D%97%E6%97%8F%E8%87%AA%E6%B2%BB%E5%8E%BF%20%E4%BA%BA%E6%B0%91%E6%94%BF%E5%BA%9C%20%E5%AE%98%E7%BD%91%20site%3Agov.cn</t>
  </si>
  <si>
    <t>https://www.so.com/s?q=%E7%8E%AF%E6%B1%9F%E6%AF%9B%E5%8D%97%E6%97%8F%E8%87%AA%E6%B2%BB%E5%8E%BF%20%E4%BA%BA%E6%B0%91%E6%94%BF%E5%BA%9C%20%E5%AE%98%E7%BD%91%20site%3Agov.cn</t>
  </si>
  <si>
    <t>环江毛南族自治县人民政府；环江毛南族发布；环江毛南族融媒；环江毛南族日报</t>
  </si>
  <si>
    <t>民族团结进步促进法；中华人民共和国民族团结进步促进法；民族团结法；民族团结促进法；民族团结新法；7月1日施行；7月1日民族新规；环江毛南族自治县；有什么影响；怎么执行；形式主义；一刀切；投诉；回应</t>
  </si>
  <si>
    <t>L148</t>
  </si>
  <si>
    <t>恭城瑶族自治县</t>
  </si>
  <si>
    <t>https://www.baidu.com/s?wd=%E6%81%AD%E5%9F%8E%E7%91%B6%E6%97%8F%E8%87%AA%E6%B2%BB%E5%8E%BF%20%E4%BA%BA%E6%B0%91%E6%94%BF%E5%BA%9C%20%E5%AE%98%E7%BD%91%20site%3Agov.cn</t>
  </si>
  <si>
    <t>https://www.so.com/s?q=%E6%81%AD%E5%9F%8E%E7%91%B6%E6%97%8F%E8%87%AA%E6%B2%BB%E5%8E%BF%20%E4%BA%BA%E6%B0%91%E6%94%BF%E5%BA%9C%20%E5%AE%98%E7%BD%91%20site%3Agov.cn</t>
  </si>
  <si>
    <t>恭城瑶族自治县人民政府；恭城瑶族发布；恭城瑶族融媒；恭城瑶族日报</t>
  </si>
  <si>
    <t>民族团结进步促进法；中华人民共和国民族团结进步促进法；民族团结法；民族团结促进法；民族团结新法；7月1日施行；7月1日民族新规；恭城瑶族自治县；有什么影响；怎么执行；形式主义；一刀切；投诉；回应</t>
  </si>
  <si>
    <t>L149</t>
  </si>
  <si>
    <t>金秀瑶族自治县</t>
  </si>
  <si>
    <t>https://www.baidu.com/s?wd=%E9%87%91%E7%A7%80%E7%91%B6%E6%97%8F%E8%87%AA%E6%B2%BB%E5%8E%BF%20%E4%BA%BA%E6%B0%91%E6%94%BF%E5%BA%9C%20%E5%AE%98%E7%BD%91%20site%3Agov.cn</t>
  </si>
  <si>
    <t>https://www.so.com/s?q=%E9%87%91%E7%A7%80%E7%91%B6%E6%97%8F%E8%87%AA%E6%B2%BB%E5%8E%BF%20%E4%BA%BA%E6%B0%91%E6%94%BF%E5%BA%9C%20%E5%AE%98%E7%BD%91%20site%3Agov.cn</t>
  </si>
  <si>
    <t>金秀瑶族自治县人民政府；金秀瑶族发布；金秀瑶族融媒；金秀瑶族日报</t>
  </si>
  <si>
    <t>民族团结进步促进法；中华人民共和国民族团结进步促进法；民族团结法；民族团结促进法；民族团结新法；7月1日施行；7月1日民族新规；金秀瑶族自治县；有什么影响；怎么执行；形式主义；一刀切；投诉；回应</t>
  </si>
  <si>
    <t>L150</t>
  </si>
  <si>
    <t>龙胜各族自治县</t>
  </si>
  <si>
    <t>https://www.baidu.com/s?wd=%E9%BE%99%E8%83%9C%E5%90%84%E6%97%8F%E8%87%AA%E6%B2%BB%E5%8E%BF%20%E4%BA%BA%E6%B0%91%E6%94%BF%E5%BA%9C%20%E5%AE%98%E7%BD%91%20site%3Agov.cn</t>
  </si>
  <si>
    <t>https://www.so.com/s?q=%E9%BE%99%E8%83%9C%E5%90%84%E6%97%8F%E8%87%AA%E6%B2%BB%E5%8E%BF%20%E4%BA%BA%E6%B0%91%E6%94%BF%E5%BA%9C%20%E5%AE%98%E7%BD%91%20site%3Agov.cn</t>
  </si>
  <si>
    <t>龙胜各族自治县人民政府；龙胜各族发布；龙胜各族融媒；龙胜各族日报</t>
  </si>
  <si>
    <t>民族团结进步促进法；中华人民共和国民族团结进步促进法；民族团结法；民族团结促进法；民族团结新法；7月1日施行；7月1日民族新规；龙胜各族自治县；有什么影响；怎么执行；形式主义；一刀切；投诉；回应</t>
  </si>
  <si>
    <t>L151</t>
  </si>
  <si>
    <t>白沙黎族自治县</t>
  </si>
  <si>
    <t>海南</t>
  </si>
  <si>
    <t>https://www.baidu.com/s?wd=%E7%99%BD%E6%B2%99%E9%BB%8E%E6%97%8F%E8%87%AA%E6%B2%BB%E5%8E%BF%20%E4%BA%BA%E6%B0%91%E6%94%BF%E5%BA%9C%20%E5%AE%98%E7%BD%91%20site%3Agov.cn</t>
  </si>
  <si>
    <t>https://www.so.com/s?q=%E7%99%BD%E6%B2%99%E9%BB%8E%E6%97%8F%E8%87%AA%E6%B2%BB%E5%8E%BF%20%E4%BA%BA%E6%B0%91%E6%94%BF%E5%BA%9C%20%E5%AE%98%E7%BD%91%20site%3Agov.cn</t>
  </si>
  <si>
    <t>白沙黎族自治县人民政府；白沙黎族发布；白沙黎族融媒；白沙黎族日报</t>
  </si>
  <si>
    <t>普通话；黎语；苗语方向</t>
  </si>
  <si>
    <t>民族团结进步促进法；中华人民共和国民族团结进步促进法；民族团结法；民族团结促进法；民族团结新法；7月1日施行；7月1日民族新规；白沙黎族自治县；有什么影响；怎么执行；形式主义；一刀切；投诉；回应</t>
  </si>
  <si>
    <t>L152</t>
  </si>
  <si>
    <t>昌江黎族自治县</t>
  </si>
  <si>
    <t>https://www.baidu.com/s?wd=%E6%98%8C%E6%B1%9F%E9%BB%8E%E6%97%8F%E8%87%AA%E6%B2%BB%E5%8E%BF%20%E4%BA%BA%E6%B0%91%E6%94%BF%E5%BA%9C%20%E5%AE%98%E7%BD%91%20site%3Agov.cn</t>
  </si>
  <si>
    <t>https://www.so.com/s?q=%E6%98%8C%E6%B1%9F%E9%BB%8E%E6%97%8F%E8%87%AA%E6%B2%BB%E5%8E%BF%20%E4%BA%BA%E6%B0%91%E6%94%BF%E5%BA%9C%20%E5%AE%98%E7%BD%91%20site%3Agov.cn</t>
  </si>
  <si>
    <t>昌江黎族自治县人民政府；昌江黎族发布；昌江黎族融媒；昌江黎族日报</t>
  </si>
  <si>
    <t>民族团结进步促进法；中华人民共和国民族团结进步促进法；民族团结法；民族团结促进法；民族团结新法；7月1日施行；7月1日民族新规；昌江黎族自治县；有什么影响；怎么执行；形式主义；一刀切；投诉；回应</t>
  </si>
  <si>
    <t>L153</t>
  </si>
  <si>
    <t>乐东黎族自治县</t>
  </si>
  <si>
    <t>https://www.baidu.com/s?wd=%E4%B9%90%E4%B8%9C%E9%BB%8E%E6%97%8F%E8%87%AA%E6%B2%BB%E5%8E%BF%20%E4%BA%BA%E6%B0%91%E6%94%BF%E5%BA%9C%20%E5%AE%98%E7%BD%91%20site%3Agov.cn</t>
  </si>
  <si>
    <t>https://www.so.com/s?q=%E4%B9%90%E4%B8%9C%E9%BB%8E%E6%97%8F%E8%87%AA%E6%B2%BB%E5%8E%BF%20%E4%BA%BA%E6%B0%91%E6%94%BF%E5%BA%9C%20%E5%AE%98%E7%BD%91%20site%3Agov.cn</t>
  </si>
  <si>
    <t>乐东黎族自治县人民政府；乐东黎族发布；乐东黎族融媒；乐东黎族日报</t>
  </si>
  <si>
    <t>民族团结进步促进法；中华人民共和国民族团结进步促进法；民族团结法；民族团结促进法；民族团结新法；7月1日施行；7月1日民族新规；乐东黎族自治县；有什么影响；怎么执行；形式主义；一刀切；投诉；回应</t>
  </si>
  <si>
    <t>L154</t>
  </si>
  <si>
    <t>陵水黎族自治县</t>
  </si>
  <si>
    <t>https://www.baidu.com/s?wd=%E9%99%B5%E6%B0%B4%E9%BB%8E%E6%97%8F%E8%87%AA%E6%B2%BB%E5%8E%BF%20%E4%BA%BA%E6%B0%91%E6%94%BF%E5%BA%9C%20%E5%AE%98%E7%BD%91%20site%3Agov.cn</t>
  </si>
  <si>
    <t>https://www.so.com/s?q=%E9%99%B5%E6%B0%B4%E9%BB%8E%E6%97%8F%E8%87%AA%E6%B2%BB%E5%8E%BF%20%E4%BA%BA%E6%B0%91%E6%94%BF%E5%BA%9C%20%E5%AE%98%E7%BD%91%20site%3Agov.cn</t>
  </si>
  <si>
    <t>陵水黎族自治县人民政府；陵水黎族发布；陵水黎族融媒；陵水黎族日报</t>
  </si>
  <si>
    <t>民族团结进步促进法；中华人民共和国民族团结进步促进法；民族团结法；民族团结促进法；民族团结新法；7月1日施行；7月1日民族新规；陵水黎族自治县；有什么影响；怎么执行；形式主义；一刀切；投诉；回应</t>
  </si>
  <si>
    <t>L155</t>
  </si>
  <si>
    <t>保亭黎族苗族自治县</t>
  </si>
  <si>
    <t>https://www.baidu.com/s?wd=%E4%BF%9D%E4%BA%AD%E9%BB%8E%E6%97%8F%E8%8B%97%E6%97%8F%E8%87%AA%E6%B2%BB%E5%8E%BF%20%E4%BA%BA%E6%B0%91%E6%94%BF%E5%BA%9C%20%E5%AE%98%E7%BD%91%20site%3Agov.cn</t>
  </si>
  <si>
    <t>https://www.so.com/s?q=%E4%BF%9D%E4%BA%AD%E9%BB%8E%E6%97%8F%E8%8B%97%E6%97%8F%E8%87%AA%E6%B2%BB%E5%8E%BF%20%E4%BA%BA%E6%B0%91%E6%94%BF%E5%BA%9C%20%E5%AE%98%E7%BD%91%20site%3Agov.cn</t>
  </si>
  <si>
    <t>保亭黎族苗族自治县人民政府；保亭黎族苗族发布；保亭黎族苗族融媒；保亭黎族苗族日报</t>
  </si>
  <si>
    <t>民族团结进步促进法；中华人民共和国民族团结进步促进法；民族团结法；民族团结促进法；民族团结新法；7月1日施行；7月1日民族新规；保亭黎族苗族自治县；有什么影响；怎么执行；形式主义；一刀切；投诉；回应</t>
  </si>
  <si>
    <t>L156</t>
  </si>
  <si>
    <t>琼中黎族苗族自治县</t>
  </si>
  <si>
    <t>https://qiongzhong.hainan.gov.cn/</t>
  </si>
  <si>
    <t>https://www.so.com/s?q=%E7%90%BC%E4%B8%AD%E9%BB%8E%E6%97%8F%E8%8B%97%E6%97%8F%E8%87%AA%E6%B2%BB%E5%8E%BF%20%E4%BA%BA%E6%B0%91%E6%94%BF%E5%BA%9C%20%E5%AE%98%E7%BD%91%20site%3Agov.cn</t>
  </si>
  <si>
    <t>琼中黎族苗族自治县人民政府；琼中黎族苗族发布；琼中黎族苗族融媒；琼中黎族苗族日报</t>
  </si>
  <si>
    <t>民族团结进步促进法；中华人民共和国民族团结进步促进法；民族团结法；民族团结促进法；民族团结新法；7月1日施行；7月1日民族新规；琼中黎族苗族自治县；有什么影响；怎么执行；形式主义；一刀切；投诉；回应</t>
  </si>
  <si>
    <t>L157</t>
  </si>
  <si>
    <t>石柱土家族自治县</t>
  </si>
  <si>
    <t>重庆</t>
  </si>
  <si>
    <t>https://www.baidu.com/s?wd=%E7%9F%B3%E6%9F%B1%E5%9C%9F%E5%AE%B6%E6%97%8F%E8%87%AA%E6%B2%BB%E5%8E%BF%20%E4%BA%BA%E6%B0%91%E6%94%BF%E5%BA%9C%20%E5%AE%98%E7%BD%91%20site%3Agov.cn</t>
  </si>
  <si>
    <t>https://www.so.com/s?q=%E7%9F%B3%E6%9F%B1%E5%9C%9F%E5%AE%B6%E6%97%8F%E8%87%AA%E6%B2%BB%E5%8E%BF%20%E4%BA%BA%E6%B0%91%E6%94%BF%E5%BA%9C%20%E5%AE%98%E7%BD%91%20site%3Agov.cn</t>
  </si>
  <si>
    <t>石柱土家族自治县人民政府；石柱土家族发布；石柱土家族融媒；石柱土家族日报</t>
  </si>
  <si>
    <t>民族团结进步促进法；中华人民共和国民族团结进步促进法；民族团结法；民族团结促进法；民族团结新法；7月1日施行；7月1日民族新规；石柱土家族自治县；有什么影响；怎么执行；形式主义；一刀切；投诉；回应</t>
  </si>
  <si>
    <t>L158</t>
  </si>
  <si>
    <t>秀山土家族苗族自治县</t>
  </si>
  <si>
    <t>https://www.baidu.com/s?wd=%E7%A7%80%E5%B1%B1%E5%9C%9F%E5%AE%B6%E6%97%8F%E8%8B%97%E6%97%8F%E8%87%AA%E6%B2%BB%E5%8E%BF%20%E4%BA%BA%E6%B0%91%E6%94%BF%E5%BA%9C%20%E5%AE%98%E7%BD%91%20site%3Agov.cn</t>
  </si>
  <si>
    <t>https://www.so.com/s?q=%E7%A7%80%E5%B1%B1%E5%9C%9F%E5%AE%B6%E6%97%8F%E8%8B%97%E6%97%8F%E8%87%AA%E6%B2%BB%E5%8E%BF%20%E4%BA%BA%E6%B0%91%E6%94%BF%E5%BA%9C%20%E5%AE%98%E7%BD%91%20site%3Agov.cn</t>
  </si>
  <si>
    <t>秀山土家族苗族自治县人民政府；秀山土家族苗族发布；秀山土家族苗族融媒；秀山土家族苗族日报</t>
  </si>
  <si>
    <t>民族团结进步促进法；中华人民共和国民族团结进步促进法；民族团结法；民族团结促进法；民族团结新法；7月1日施行；7月1日民族新规；秀山土家族苗族自治县；有什么影响；怎么执行；形式主义；一刀切；投诉；回应</t>
  </si>
  <si>
    <t>L159</t>
  </si>
  <si>
    <t>酉阳土家族苗族自治县</t>
  </si>
  <si>
    <t>https://www.baidu.com/s?wd=%E9%85%89%E9%98%B3%E5%9C%9F%E5%AE%B6%E6%97%8F%E8%8B%97%E6%97%8F%E8%87%AA%E6%B2%BB%E5%8E%BF%20%E4%BA%BA%E6%B0%91%E6%94%BF%E5%BA%9C%20%E5%AE%98%E7%BD%91%20site%3Agov.cn</t>
  </si>
  <si>
    <t>https://www.so.com/s?q=%E9%85%89%E9%98%B3%E5%9C%9F%E5%AE%B6%E6%97%8F%E8%8B%97%E6%97%8F%E8%87%AA%E6%B2%BB%E5%8E%BF%20%E4%BA%BA%E6%B0%91%E6%94%BF%E5%BA%9C%20%E5%AE%98%E7%BD%91%20site%3Agov.cn</t>
  </si>
  <si>
    <t>酉阳土家族苗族自治县人民政府；酉阳土家族苗族发布；酉阳土家族苗族融媒；酉阳土家族苗族日报</t>
  </si>
  <si>
    <t>民族团结进步促进法；中华人民共和国民族团结进步促进法；民族团结法；民族团结促进法；民族团结新法；7月1日施行；7月1日民族新规；酉阳土家族苗族自治县；有什么影响；怎么执行；形式主义；一刀切；投诉；回应</t>
  </si>
  <si>
    <t>L160</t>
  </si>
  <si>
    <t>彭水苗族土家族自治县</t>
  </si>
  <si>
    <t>https://www.baidu.com/s?wd=%E5%BD%AD%E6%B0%B4%E8%8B%97%E6%97%8F%E5%9C%9F%E5%AE%B6%E6%97%8F%E8%87%AA%E6%B2%BB%E5%8E%BF%20%E4%BA%BA%E6%B0%91%E6%94%BF%E5%BA%9C%20%E5%AE%98%E7%BD%91%20site%3Agov.cn</t>
  </si>
  <si>
    <t>https://www.so.com/s?q=%E5%BD%AD%E6%B0%B4%E8%8B%97%E6%97%8F%E5%9C%9F%E5%AE%B6%E6%97%8F%E8%87%AA%E6%B2%BB%E5%8E%BF%20%E4%BA%BA%E6%B0%91%E6%94%BF%E5%BA%9C%20%E5%AE%98%E7%BD%91%20site%3Agov.cn</t>
  </si>
  <si>
    <t>彭水苗族土家族自治县人民政府；彭水苗族土家族发布；彭水苗族土家族融媒；彭水苗族土家族日报</t>
  </si>
  <si>
    <t>民族团结进步促进法；中华人民共和国民族团结进步促进法；民族团结法；民族团结促进法；民族团结新法；7月1日施行；7月1日民族新规；彭水苗族土家族自治县；有什么影响；怎么执行；形式主义；一刀切；投诉；回应</t>
  </si>
  <si>
    <t>L161</t>
  </si>
  <si>
    <t>木里藏族自治县</t>
  </si>
  <si>
    <t>https://www.baidu.com/s?wd=%E6%9C%A8%E9%87%8C%E8%97%8F%E6%97%8F%E8%87%AA%E6%B2%BB%E5%8E%BF%20%E4%BA%BA%E6%B0%91%E6%94%BF%E5%BA%9C%20%E5%AE%98%E7%BD%91%20site%3Agov.cn</t>
  </si>
  <si>
    <t>https://www.so.com/s?q=%E6%9C%A8%E9%87%8C%E8%97%8F%E6%97%8F%E8%87%AA%E6%B2%BB%E5%8E%BF%20%E4%BA%BA%E6%B0%91%E6%94%BF%E5%BA%9C%20%E5%AE%98%E7%BD%91%20site%3Agov.cn</t>
  </si>
  <si>
    <t>木里藏族自治县人民政府；木里藏族发布；木里藏族融媒；木里藏族日报</t>
  </si>
  <si>
    <t>普通话；藏文；彝文；羌语方向</t>
  </si>
  <si>
    <t>民族团结进步促进法；中华人民共和国民族团结进步促进法；民族团结法；民族团结促进法；民族团结新法；7月1日施行；7月1日民族新规；木里藏族自治县；有什么影响；怎么执行；形式主义；一刀切；投诉；回应</t>
  </si>
  <si>
    <t>L162</t>
  </si>
  <si>
    <t>马边彝族自治县</t>
  </si>
  <si>
    <t>https://www.baidu.com/s?wd=%E9%A9%AC%E8%BE%B9%E5%BD%9D%E6%97%8F%E8%87%AA%E6%B2%BB%E5%8E%BF%20%E4%BA%BA%E6%B0%91%E6%94%BF%E5%BA%9C%20%E5%AE%98%E7%BD%91%20site%3Agov.cn</t>
  </si>
  <si>
    <t>https://www.so.com/s?q=%E9%A9%AC%E8%BE%B9%E5%BD%9D%E6%97%8F%E8%87%AA%E6%B2%BB%E5%8E%BF%20%E4%BA%BA%E6%B0%91%E6%94%BF%E5%BA%9C%20%E5%AE%98%E7%BD%91%20site%3Agov.cn</t>
  </si>
  <si>
    <t>马边彝族自治县人民政府；马边彝族发布；马边彝族融媒；马边彝族日报</t>
  </si>
  <si>
    <t>民族团结进步促进法；中华人民共和国民族团结进步促进法；民族团结法；民族团结促进法；民族团结新法；7月1日施行；7月1日民族新规；马边彝族自治县；有什么影响；怎么执行；形式主义；一刀切；投诉；回应</t>
  </si>
  <si>
    <t>L163</t>
  </si>
  <si>
    <t>峨边彝族自治县</t>
  </si>
  <si>
    <t>https://www.eb.gov.cn/</t>
  </si>
  <si>
    <t>https://www.so.com/s?q=%E5%B3%A8%E8%BE%B9%E5%BD%9D%E6%97%8F%E8%87%AA%E6%B2%BB%E5%8E%BF%20%E4%BA%BA%E6%B0%91%E6%94%BF%E5%BA%9C%20%E5%AE%98%E7%BD%91%20site%3Agov.cn</t>
  </si>
  <si>
    <t>峨边在线；爱峨边</t>
  </si>
  <si>
    <t>民族团结进步促进法；中华人民共和国民族团结进步促进法；民族团结法；民族团结促进法；民族团结新法；7月1日施行；7月1日民族新规；峨边彝族自治县；有什么影响；怎么执行；形式主义；一刀切；投诉；回应</t>
  </si>
  <si>
    <t>L164</t>
  </si>
  <si>
    <t>北川羌族自治县</t>
  </si>
  <si>
    <t>https://mysbcx.sczwfw.gov.cn/</t>
  </si>
  <si>
    <t>https://www.so.com/s?q=%E5%8C%97%E5%B7%9D%E7%BE%8C%E6%97%8F%E8%87%AA%E6%B2%BB%E5%8E%BF%20%E4%BA%BA%E6%B0%91%E6%94%BF%E5%BA%9C%20%E5%AE%98%E7%BD%91%20site%3Agov.cn</t>
  </si>
  <si>
    <t>大爱北川</t>
  </si>
  <si>
    <t>民族团结进步促进法；中华人民共和国民族团结进步促进法；民族团结法；民族团结促进法；民族团结新法；7月1日施行；7月1日民族新规；北川羌族自治县；有什么影响；怎么执行；形式主义；一刀切；投诉；回应</t>
  </si>
  <si>
    <t>L165</t>
  </si>
  <si>
    <t>印江土家族苗族自治县</t>
  </si>
  <si>
    <t>https://www.baidu.com/s?wd=%E5%8D%B0%E6%B1%9F%E5%9C%9F%E5%AE%B6%E6%97%8F%E8%8B%97%E6%97%8F%E8%87%AA%E6%B2%BB%E5%8E%BF%20%E4%BA%BA%E6%B0%91%E6%94%BF%E5%BA%9C%20%E5%AE%98%E7%BD%91%20site%3Agov.cn</t>
  </si>
  <si>
    <t>https://www.so.com/s?q=%E5%8D%B0%E6%B1%9F%E5%9C%9F%E5%AE%B6%E6%97%8F%E8%8B%97%E6%97%8F%E8%87%AA%E6%B2%BB%E5%8E%BF%20%E4%BA%BA%E6%B0%91%E6%94%BF%E5%BA%9C%20%E5%AE%98%E7%BD%91%20site%3Agov.cn</t>
  </si>
  <si>
    <t>印江土家族苗族自治县人民政府；印江土家族苗族发布；印江土家族苗族融媒；印江土家族苗族日报</t>
  </si>
  <si>
    <t>普通话；苗语；侗语；布依语；水语；仡佬语；土家族议题</t>
  </si>
  <si>
    <t>民族团结进步促进法；中华人民共和国民族团结进步促进法；民族团结法；民族团结促进法；民族团结新法；7月1日施行；7月1日民族新规；印江土家族苗族自治县；有什么影响；怎么执行；形式主义；一刀切；投诉；回应</t>
  </si>
  <si>
    <t>L166</t>
  </si>
  <si>
    <t>道真仡佬族苗族自治县</t>
  </si>
  <si>
    <t>https://www.baidu.com/s?wd=%E9%81%93%E7%9C%9F%E4%BB%A1%E4%BD%AC%E6%97%8F%E8%8B%97%E6%97%8F%E8%87%AA%E6%B2%BB%E5%8E%BF%20%E4%BA%BA%E6%B0%91%E6%94%BF%E5%BA%9C%20%E5%AE%98%E7%BD%91%20site%3Agov.cn</t>
  </si>
  <si>
    <t>https://www.so.com/s?q=%E9%81%93%E7%9C%9F%E4%BB%A1%E4%BD%AC%E6%97%8F%E8%8B%97%E6%97%8F%E8%87%AA%E6%B2%BB%E5%8E%BF%20%E4%BA%BA%E6%B0%91%E6%94%BF%E5%BA%9C%20%E5%AE%98%E7%BD%91%20site%3Agov.cn</t>
  </si>
  <si>
    <t>道真仡佬族苗族自治县人民政府；道真仡佬族苗族发布；道真仡佬族苗族融媒；道真仡佬族苗族日报</t>
  </si>
  <si>
    <t>民族团结进步促进法；中华人民共和国民族团结进步促进法；民族团结法；民族团结促进法；民族团结新法；7月1日施行；7月1日民族新规；道真仡佬族苗族自治县；有什么影响；怎么执行；形式主义；一刀切；投诉；回应</t>
  </si>
  <si>
    <t>L167</t>
  </si>
  <si>
    <t>松桃苗族自治县</t>
  </si>
  <si>
    <t>https://www.baidu.com/s?wd=%E6%9D%BE%E6%A1%83%E8%8B%97%E6%97%8F%E8%87%AA%E6%B2%BB%E5%8E%BF%20%E4%BA%BA%E6%B0%91%E6%94%BF%E5%BA%9C%20%E5%AE%98%E7%BD%91%20site%3Agov.cn</t>
  </si>
  <si>
    <t>https://www.so.com/s?q=%E6%9D%BE%E6%A1%83%E8%8B%97%E6%97%8F%E8%87%AA%E6%B2%BB%E5%8E%BF%20%E4%BA%BA%E6%B0%91%E6%94%BF%E5%BA%9C%20%E5%AE%98%E7%BD%91%20site%3Agov.cn</t>
  </si>
  <si>
    <t>松桃苗族自治县人民政府；松桃苗族发布；松桃苗族融媒；松桃苗族日报</t>
  </si>
  <si>
    <t>民族团结进步促进法；中华人民共和国民族团结进步促进法；民族团结法；民族团结促进法；民族团结新法；7月1日施行；7月1日民族新规；松桃苗族自治县；有什么影响；怎么执行；形式主义；一刀切；投诉；回应</t>
  </si>
  <si>
    <t>L168</t>
  </si>
  <si>
    <t>镇宁布依族苗族自治县</t>
  </si>
  <si>
    <t>https://www.baidu.com/s?wd=%E9%95%87%E5%AE%81%E5%B8%83%E4%BE%9D%E6%97%8F%E8%8B%97%E6%97%8F%E8%87%AA%E6%B2%BB%E5%8E%BF%20%E4%BA%BA%E6%B0%91%E6%94%BF%E5%BA%9C%20%E5%AE%98%E7%BD%91%20site%3Agov.cn</t>
  </si>
  <si>
    <t>https://www.so.com/s?q=%E9%95%87%E5%AE%81%E5%B8%83%E4%BE%9D%E6%97%8F%E8%8B%97%E6%97%8F%E8%87%AA%E6%B2%BB%E5%8E%BF%20%E4%BA%BA%E6%B0%91%E6%94%BF%E5%BA%9C%20%E5%AE%98%E7%BD%91%20site%3Agov.cn</t>
  </si>
  <si>
    <t>镇宁布依族苗族自治县人民政府；镇宁布依族苗族发布；镇宁布依族苗族融媒；镇宁布依族苗族日报</t>
  </si>
  <si>
    <t>民族团结进步促进法；中华人民共和国民族团结进步促进法；民族团结法；民族团结促进法；民族团结新法；7月1日施行；7月1日民族新规；镇宁布依族苗族自治县；有什么影响；怎么执行；形式主义；一刀切；投诉；回应</t>
  </si>
  <si>
    <t>L169</t>
  </si>
  <si>
    <t>紫云苗族布依族自治县</t>
  </si>
  <si>
    <t>https://www.baidu.com/s?wd=%E7%B4%AB%E4%BA%91%E8%8B%97%E6%97%8F%E5%B8%83%E4%BE%9D%E6%97%8F%E8%87%AA%E6%B2%BB%E5%8E%BF%20%E4%BA%BA%E6%B0%91%E6%94%BF%E5%BA%9C%20%E5%AE%98%E7%BD%91%20site%3Agov.cn</t>
  </si>
  <si>
    <t>https://www.so.com/s?q=%E7%B4%AB%E4%BA%91%E8%8B%97%E6%97%8F%E5%B8%83%E4%BE%9D%E6%97%8F%E8%87%AA%E6%B2%BB%E5%8E%BF%20%E4%BA%BA%E6%B0%91%E6%94%BF%E5%BA%9C%20%E5%AE%98%E7%BD%91%20site%3Agov.cn</t>
  </si>
  <si>
    <t>紫云苗族布依族自治县人民政府；紫云苗族布依族发布；紫云苗族布依族融媒；紫云苗族布依族日报</t>
  </si>
  <si>
    <t>民族团结进步促进法；中华人民共和国民族团结进步促进法；民族团结法；民族团结促进法；民族团结新法；7月1日施行；7月1日民族新规；紫云苗族布依族自治县；有什么影响；怎么执行；形式主义；一刀切；投诉；回应</t>
  </si>
  <si>
    <t>L170</t>
  </si>
  <si>
    <t>威宁彝族回族苗族自治县</t>
  </si>
  <si>
    <t>https://www.baidu.com/s?wd=%E5%A8%81%E5%AE%81%E5%BD%9D%E6%97%8F%E5%9B%9E%E6%97%8F%E8%8B%97%E6%97%8F%E8%87%AA%E6%B2%BB%E5%8E%BF%20%E4%BA%BA%E6%B0%91%E6%94%BF%E5%BA%9C%20%E5%AE%98%E7%BD%91%20site%3Agov.cn</t>
  </si>
  <si>
    <t>https://www.so.com/s?q=%E5%A8%81%E5%AE%81%E5%BD%9D%E6%97%8F%E5%9B%9E%E6%97%8F%E8%8B%97%E6%97%8F%E8%87%AA%E6%B2%BB%E5%8E%BF%20%E4%BA%BA%E6%B0%91%E6%94%BF%E5%BA%9C%20%E5%AE%98%E7%BD%91%20site%3Agov.cn</t>
  </si>
  <si>
    <t>威宁彝族回族苗族自治县人民政府；威宁彝族回族苗族发布；威宁彝族回族苗族融媒；威宁彝族回族苗族日报</t>
  </si>
  <si>
    <t>民族团结进步促进法；中华人民共和国民族团结进步促进法；民族团结法；民族团结促进法；民族团结新法；7月1日施行；7月1日民族新规；威宁彝族回族苗族自治县；有什么影响；怎么执行；形式主义；一刀切；投诉；回应</t>
  </si>
  <si>
    <t>L171</t>
  </si>
  <si>
    <t>关岭布依族苗族自治县</t>
  </si>
  <si>
    <t>https://www.baidu.com/s?wd=%E5%85%B3%E5%B2%AD%E5%B8%83%E4%BE%9D%E6%97%8F%E8%8B%97%E6%97%8F%E8%87%AA%E6%B2%BB%E5%8E%BF%20%E4%BA%BA%E6%B0%91%E6%94%BF%E5%BA%9C%20%E5%AE%98%E7%BD%91%20site%3Agov.cn</t>
  </si>
  <si>
    <t>https://www.so.com/s?q=%E5%85%B3%E5%B2%AD%E5%B8%83%E4%BE%9D%E6%97%8F%E8%8B%97%E6%97%8F%E8%87%AA%E6%B2%BB%E5%8E%BF%20%E4%BA%BA%E6%B0%91%E6%94%BF%E5%BA%9C%20%E5%AE%98%E7%BD%91%20site%3Agov.cn</t>
  </si>
  <si>
    <t>关岭布依族苗族自治县人民政府；关岭布依族苗族发布；关岭布依族苗族融媒；关岭布依族苗族日报</t>
  </si>
  <si>
    <t>民族团结进步促进法；中华人民共和国民族团结进步促进法；民族团结法；民族团结促进法；民族团结新法；7月1日施行；7月1日民族新规；关岭布依族苗族自治县；有什么影响；怎么执行；形式主义；一刀切；投诉；回应</t>
  </si>
  <si>
    <t>L172</t>
  </si>
  <si>
    <t>三都水族自治县</t>
  </si>
  <si>
    <t>https://www.sandu.gov.cn/</t>
  </si>
  <si>
    <t>https://www.so.com/s?q=%E4%B8%89%E9%83%BD%E6%B0%B4%E6%97%8F%E8%87%AA%E6%B2%BB%E5%8E%BF%20%E4%BA%BA%E6%B0%91%E6%94%BF%E5%BA%9C%20%E5%AE%98%E7%BD%91%20site%3Agov.cn</t>
  </si>
  <si>
    <t>三都水族自治县人民政府；三都水族发布；三都水族融媒；三都水族日报</t>
  </si>
  <si>
    <t>民族团结进步促进法；中华人民共和国民族团结进步促进法；民族团结法；民族团结促进法；民族团结新法；7月1日施行；7月1日民族新规；三都水族自治县；有什么影响；怎么执行；形式主义；一刀切；投诉；回应</t>
  </si>
  <si>
    <t>L173</t>
  </si>
  <si>
    <t>玉屏侗族自治县</t>
  </si>
  <si>
    <t>https://www.baidu.com/s?wd=%E7%8E%89%E5%B1%8F%E4%BE%97%E6%97%8F%E8%87%AA%E6%B2%BB%E5%8E%BF%20%E4%BA%BA%E6%B0%91%E6%94%BF%E5%BA%9C%20%E5%AE%98%E7%BD%91%20site%3Agov.cn</t>
  </si>
  <si>
    <t>https://www.so.com/s?q=%E7%8E%89%E5%B1%8F%E4%BE%97%E6%97%8F%E8%87%AA%E6%B2%BB%E5%8E%BF%20%E4%BA%BA%E6%B0%91%E6%94%BF%E5%BA%9C%20%E5%AE%98%E7%BD%91%20site%3Agov.cn</t>
  </si>
  <si>
    <t>玉屏侗族自治县人民政府；玉屏侗族发布；玉屏侗族融媒；玉屏侗族日报</t>
  </si>
  <si>
    <t>民族团结进步促进法；中华人民共和国民族团结进步促进法；民族团结法；民族团结促进法；民族团结新法；7月1日施行；7月1日民族新规；玉屏侗族自治县；有什么影响；怎么执行；形式主义；一刀切；投诉；回应</t>
  </si>
  <si>
    <t>L174</t>
  </si>
  <si>
    <t>务川仡佬族苗族自治县</t>
  </si>
  <si>
    <t>https://www.baidu.com/s?wd=%E5%8A%A1%E5%B7%9D%E4%BB%A1%E4%BD%AC%E6%97%8F%E8%8B%97%E6%97%8F%E8%87%AA%E6%B2%BB%E5%8E%BF%20%E4%BA%BA%E6%B0%91%E6%94%BF%E5%BA%9C%20%E5%AE%98%E7%BD%91%20site%3Agov.cn</t>
  </si>
  <si>
    <t>https://www.so.com/s?q=%E5%8A%A1%E5%B7%9D%E4%BB%A1%E4%BD%AC%E6%97%8F%E8%8B%97%E6%97%8F%E8%87%AA%E6%B2%BB%E5%8E%BF%20%E4%BA%BA%E6%B0%91%E6%94%BF%E5%BA%9C%20%E5%AE%98%E7%BD%91%20site%3Agov.cn</t>
  </si>
  <si>
    <t>务川仡佬族苗族自治县人民政府；务川仡佬族苗族发布；务川仡佬族苗族融媒；务川仡佬族苗族日报</t>
  </si>
  <si>
    <t>民族团结进步促进法；中华人民共和国民族团结进步促进法；民族团结法；民族团结促进法；民族团结新法；7月1日施行；7月1日民族新规；务川仡佬族苗族自治县；有什么影响；怎么执行；形式主义；一刀切；投诉；回应</t>
  </si>
  <si>
    <t>L175</t>
  </si>
  <si>
    <t>沿河土家族自治县</t>
  </si>
  <si>
    <t>https://www.baidu.com/s?wd=%E6%B2%BF%E6%B2%B3%E5%9C%9F%E5%AE%B6%E6%97%8F%E8%87%AA%E6%B2%BB%E5%8E%BF%20%E4%BA%BA%E6%B0%91%E6%94%BF%E5%BA%9C%20%E5%AE%98%E7%BD%91%20site%3Agov.cn</t>
  </si>
  <si>
    <t>https://www.so.com/s?q=%E6%B2%BF%E6%B2%B3%E5%9C%9F%E5%AE%B6%E6%97%8F%E8%87%AA%E6%B2%BB%E5%8E%BF%20%E4%BA%BA%E6%B0%91%E6%94%BF%E5%BA%9C%20%E5%AE%98%E7%BD%91%20site%3Agov.cn</t>
  </si>
  <si>
    <t>沿河土家族自治县人民政府；沿河土家族发布；沿河土家族融媒；沿河土家族日报</t>
  </si>
  <si>
    <t>民族团结进步促进法；中华人民共和国民族团结进步促进法；民族团结法；民族团结促进法；民族团结新法；7月1日施行；7月1日民族新规；沿河土家族自治县；有什么影响；怎么执行；形式主义；一刀切；投诉；回应</t>
  </si>
  <si>
    <t>L176</t>
  </si>
  <si>
    <t>镇沅彝族哈尼族拉祜族自治县</t>
  </si>
  <si>
    <t>https://www.baidu.com/s?wd=%E9%95%87%E6%B2%85%E5%BD%9D%E6%97%8F%E5%93%88%E5%B0%BC%E6%97%8F%E6%8B%89%E7%A5%9C%E6%97%8F%E8%87%AA%E6%B2%BB%E5%8E%BF%20%E4%BA%BA%E6%B0%91%E6%94%BF%E5%BA%9C%20%E5%AE%98%E7%BD%91%20site%3Agov.cn</t>
  </si>
  <si>
    <t>https://www.so.com/s?q=%E9%95%87%E6%B2%85%E5%BD%9D%E6%97%8F%E5%93%88%E5%B0%BC%E6%97%8F%E6%8B%89%E7%A5%9C%E6%97%8F%E8%87%AA%E6%B2%BB%E5%8E%BF%20%E4%BA%BA%E6%B0%91%E6%94%BF%E5%BA%9C%20%E5%AE%98%E7%BD%91%20site%3Agov.cn</t>
  </si>
  <si>
    <t>镇沅彝族哈尼族拉祜族自治县人民政府；镇沅彝族哈尼族拉祜族发布；镇沅彝族哈尼族拉祜族融媒；镇沅彝族哈尼族拉祜族日报</t>
  </si>
  <si>
    <t>普通话；彝语；哈尼语；傣语；佤语；景颇语；白语；纳西语；傈僳语等</t>
  </si>
  <si>
    <t>民族团结进步促进法；中华人民共和国民族团结进步促进法；民族团结法；民族团结促进法；民族团结新法；7月1日施行；7月1日民族新规；镇沅彝族哈尼族拉祜族自治县；有什么影响；怎么执行；形式主义；一刀切；投诉；回应</t>
  </si>
  <si>
    <t>L177</t>
  </si>
  <si>
    <t>双江拉祜族佤族布朗族傣族自治县</t>
  </si>
  <si>
    <t>https://www.baidu.com/s?wd=%E5%8F%8C%E6%B1%9F%E6%8B%89%E7%A5%9C%E6%97%8F%E4%BD%A4%E6%97%8F%E5%B8%83%E6%9C%97%E6%97%8F%E5%82%A3%E6%97%8F%E8%87%AA%E6%B2%BB%E5%8E%BF%20%E4%BA%BA%E6%B0%91%E6%94%BF%E5%BA%9C%20%E5%AE%98%E7%BD%91%20site%3Agov.cn</t>
  </si>
  <si>
    <t>https://www.so.com/s?q=%E5%8F%8C%E6%B1%9F%E6%8B%89%E7%A5%9C%E6%97%8F%E4%BD%A4%E6%97%8F%E5%B8%83%E6%9C%97%E6%97%8F%E5%82%A3%E6%97%8F%E8%87%AA%E6%B2%BB%E5%8E%BF%20%E4%BA%BA%E6%B0%91%E6%94%BF%E5%BA%9C%20%E5%AE%98%E7%BD%91%20site%3Agov.cn</t>
  </si>
  <si>
    <t>双江拉祜族佤族布朗族傣族自治县人民政府；双江拉祜族佤族布朗族傣族发布；双江拉祜族佤族布朗族傣族融媒；双江拉祜族佤族布朗族傣族日报</t>
  </si>
  <si>
    <t>民族团结进步促进法；中华人民共和国民族团结进步促进法；民族团结法；民族团结促进法；民族团结新法；7月1日施行；7月1日民族新规；双江拉祜族佤族布朗族傣族自治县；有什么影响；怎么执行；形式主义；一刀切；投诉；回应</t>
  </si>
  <si>
    <t>L178</t>
  </si>
  <si>
    <t>峨山彝族自治县</t>
  </si>
  <si>
    <t>https://www.baidu.com/s?wd=%E5%B3%A8%E5%B1%B1%E5%BD%9D%E6%97%8F%E8%87%AA%E6%B2%BB%E5%8E%BF%20%E4%BA%BA%E6%B0%91%E6%94%BF%E5%BA%9C%20%E5%AE%98%E7%BD%91%20site%3Agov.cn</t>
  </si>
  <si>
    <t>https://www.so.com/s?q=%E5%B3%A8%E5%B1%B1%E5%BD%9D%E6%97%8F%E8%87%AA%E6%B2%BB%E5%8E%BF%20%E4%BA%BA%E6%B0%91%E6%94%BF%E5%BA%9C%20%E5%AE%98%E7%BD%91%20site%3Agov.cn</t>
  </si>
  <si>
    <t>峨山彝族自治县人民政府；峨山彝族发布；峨山彝族融媒；峨山彝族日报</t>
  </si>
  <si>
    <t>民族团结进步促进法；中华人民共和国民族团结进步促进法；民族团结法；民族团结促进法；民族团结新法；7月1日施行；7月1日民族新规；峨山彝族自治县；有什么影响；怎么执行；形式主义；一刀切；投诉；回应</t>
  </si>
  <si>
    <t>L179</t>
  </si>
  <si>
    <t>石林彝族自治县</t>
  </si>
  <si>
    <t>http://www.kmsl.gov.cn/</t>
  </si>
  <si>
    <t>https://www.so.com/s?q=%E7%9F%B3%E6%9E%97%E5%BD%9D%E6%97%8F%E8%87%AA%E6%B2%BB%E5%8E%BF%20%E4%BA%BA%E6%B0%91%E6%94%BF%E5%BA%9C%20%E5%AE%98%E7%BD%91%20site%3Agov.cn</t>
  </si>
  <si>
    <t>石林彝族自治县人民政府；石林彝族发布；石林彝族融媒；石林彝族日报</t>
  </si>
  <si>
    <t>民族团结进步促进法；中华人民共和国民族团结进步促进法；民族团结法；民族团结促进法；民族团结新法；7月1日施行；7月1日民族新规；石林彝族自治县；有什么影响；怎么执行；形式主义；一刀切；投诉；回应</t>
  </si>
  <si>
    <t>L180</t>
  </si>
  <si>
    <t>耿马傣族佤族自治县</t>
  </si>
  <si>
    <t>https://www.baidu.com/s?wd=%E8%80%BF%E9%A9%AC%E5%82%A3%E6%97%8F%E4%BD%A4%E6%97%8F%E8%87%AA%E6%B2%BB%E5%8E%BF%20%E4%BA%BA%E6%B0%91%E6%94%BF%E5%BA%9C%20%E5%AE%98%E7%BD%91%20site%3Agov.cn</t>
  </si>
  <si>
    <t>https://www.so.com/s?q=%E8%80%BF%E9%A9%AC%E5%82%A3%E6%97%8F%E4%BD%A4%E6%97%8F%E8%87%AA%E6%B2%BB%E5%8E%BF%20%E4%BA%BA%E6%B0%91%E6%94%BF%E5%BA%9C%20%E5%AE%98%E7%BD%91%20site%3Agov.cn</t>
  </si>
  <si>
    <t>耿马傣族佤族自治县人民政府；耿马傣族佤族发布；耿马傣族佤族融媒；耿马傣族佤族日报</t>
  </si>
  <si>
    <t>民族团结进步促进法；中华人民共和国民族团结进步促进法；民族团结法；民族团结促进法；民族团结新法；7月1日施行；7月1日民族新规；耿马傣族佤族自治县；有什么影响；怎么执行；形式主义；一刀切；投诉；回应</t>
  </si>
  <si>
    <t>L181</t>
  </si>
  <si>
    <t>沧源佤族自治县</t>
  </si>
  <si>
    <t>https://www.cangyuan.gov.cn/</t>
  </si>
  <si>
    <t>https://www.so.com/s?q=%E6%B2%A7%E6%BA%90%E4%BD%A4%E6%97%8F%E8%87%AA%E6%B2%BB%E5%8E%BF%20%E4%BA%BA%E6%B0%91%E6%94%BF%E5%BA%9C%20%E5%AE%98%E7%BD%91%20site%3Agov.cn</t>
  </si>
  <si>
    <t>沧源融媒</t>
  </si>
  <si>
    <t>民族团结进步促进法；中华人民共和国民族团结进步促进法；民族团结法；民族团结促进法；民族团结新法；7月1日施行；7月1日民族新规；沧源佤族自治县；有什么影响；怎么执行；形式主义；一刀切；投诉；回应</t>
  </si>
  <si>
    <t>L182</t>
  </si>
  <si>
    <t>玉龙纳西族自治县</t>
  </si>
  <si>
    <t>https://www.baidu.com/s?wd=%E7%8E%89%E9%BE%99%E7%BA%B3%E8%A5%BF%E6%97%8F%E8%87%AA%E6%B2%BB%E5%8E%BF%20%E4%BA%BA%E6%B0%91%E6%94%BF%E5%BA%9C%20%E5%AE%98%E7%BD%91%20site%3Agov.cn</t>
  </si>
  <si>
    <t>https://www.so.com/s?q=%E7%8E%89%E9%BE%99%E7%BA%B3%E8%A5%BF%E6%97%8F%E8%87%AA%E6%B2%BB%E5%8E%BF%20%E4%BA%BA%E6%B0%91%E6%94%BF%E5%BA%9C%20%E5%AE%98%E7%BD%91%20site%3Agov.cn</t>
  </si>
  <si>
    <t>玉龙纳西族自治县人民政府；玉龙纳西族发布；玉龙纳西族融媒；玉龙纳西族日报</t>
  </si>
  <si>
    <t>民族团结进步促进法；中华人民共和国民族团结进步促进法；民族团结法；民族团结促进法；民族团结新法；7月1日施行；7月1日民族新规；玉龙纳西族自治县；有什么影响；怎么执行；形式主义；一刀切；投诉；回应</t>
  </si>
  <si>
    <t>L183</t>
  </si>
  <si>
    <t>宁蒗彝族自治县</t>
  </si>
  <si>
    <t>https://www.baidu.com/s?wd=%E5%AE%81%E8%92%97%E5%BD%9D%E6%97%8F%E8%87%AA%E6%B2%BB%E5%8E%BF%20%E4%BA%BA%E6%B0%91%E6%94%BF%E5%BA%9C%20%E5%AE%98%E7%BD%91%20site%3Agov.cn</t>
  </si>
  <si>
    <t>https://www.so.com/s?q=%E5%AE%81%E8%92%97%E5%BD%9D%E6%97%8F%E8%87%AA%E6%B2%BB%E5%8E%BF%20%E4%BA%BA%E6%B0%91%E6%94%BF%E5%BA%9C%20%E5%AE%98%E7%BD%91%20site%3Agov.cn</t>
  </si>
  <si>
    <t>宁蒗彝族自治县人民政府；宁蒗彝族发布；宁蒗彝族融媒；宁蒗彝族日报</t>
  </si>
  <si>
    <t>民族团结进步促进法；中华人民共和国民族团结进步促进法；民族团结法；民族团结促进法；民族团结新法；7月1日施行；7月1日民族新规；宁蒗彝族自治县；有什么影响；怎么执行；形式主义；一刀切；投诉；回应</t>
  </si>
  <si>
    <t>L184</t>
  </si>
  <si>
    <t>江城哈尼族彝族自治县</t>
  </si>
  <si>
    <t>https://www.baidu.com/s?wd=%E6%B1%9F%E5%9F%8E%E5%93%88%E5%B0%BC%E6%97%8F%E5%BD%9D%E6%97%8F%E8%87%AA%E6%B2%BB%E5%8E%BF%20%E4%BA%BA%E6%B0%91%E6%94%BF%E5%BA%9C%20%E5%AE%98%E7%BD%91%20site%3Agov.cn</t>
  </si>
  <si>
    <t>https://www.so.com/s?q=%E6%B1%9F%E5%9F%8E%E5%93%88%E5%B0%BC%E6%97%8F%E5%BD%9D%E6%97%8F%E8%87%AA%E6%B2%BB%E5%8E%BF%20%E4%BA%BA%E6%B0%91%E6%94%BF%E5%BA%9C%20%E5%AE%98%E7%BD%91%20site%3Agov.cn</t>
  </si>
  <si>
    <t>江城哈尼族彝族自治县人民政府；江城哈尼族彝族发布；江城哈尼族彝族融媒；江城哈尼族彝族日报</t>
  </si>
  <si>
    <t>民族团结进步促进法；中华人民共和国民族团结进步促进法；民族团结法；民族团结促进法；民族团结新法；7月1日施行；7月1日民族新规；江城哈尼族彝族自治县；有什么影响；怎么执行；形式主义；一刀切；投诉；回应</t>
  </si>
  <si>
    <t>L185</t>
  </si>
  <si>
    <t>澜沧拉祜族自治县</t>
  </si>
  <si>
    <t>https://www.baidu.com/s?wd=%E6%BE%9C%E6%B2%A7%E6%8B%89%E7%A5%9C%E6%97%8F%E8%87%AA%E6%B2%BB%E5%8E%BF%20%E4%BA%BA%E6%B0%91%E6%94%BF%E5%BA%9C%20%E5%AE%98%E7%BD%91%20site%3Agov.cn</t>
  </si>
  <si>
    <t>https://www.so.com/s?q=%E6%BE%9C%E6%B2%A7%E6%8B%89%E7%A5%9C%E6%97%8F%E8%87%AA%E6%B2%BB%E5%8E%BF%20%E4%BA%BA%E6%B0%91%E6%94%BF%E5%BA%9C%20%E5%AE%98%E7%BD%91%20site%3Agov.cn</t>
  </si>
  <si>
    <t>澜沧拉祜族自治县人民政府；澜沧拉祜族发布；澜沧拉祜族融媒；澜沧拉祜族日报</t>
  </si>
  <si>
    <t>民族团结进步促进法；中华人民共和国民族团结进步促进法；民族团结法；民族团结促进法；民族团结新法；7月1日施行；7月1日民族新规；澜沧拉祜族自治县；有什么影响；怎么执行；形式主义；一刀切；投诉；回应</t>
  </si>
  <si>
    <t>L186</t>
  </si>
  <si>
    <t>孟连傣族拉祜族佤族自治县</t>
  </si>
  <si>
    <t>http://www.menglian.gov.cn/</t>
  </si>
  <si>
    <t>https://www.so.com/s?q=%E5%AD%9F%E8%BF%9E%E5%82%A3%E6%97%8F%E6%8B%89%E7%A5%9C%E6%97%8F%E4%BD%A4%E6%97%8F%E8%87%AA%E6%B2%BB%E5%8E%BF%20%E4%BA%BA%E6%B0%91%E6%94%BF%E5%BA%9C%20%E5%AE%98%E7%BD%91%20site%3Agov.cn</t>
  </si>
  <si>
    <t>孟连傣族拉祜族佤族自治县人民政府；孟连傣族拉祜族佤族发布；孟连傣族拉祜族佤族融媒；孟连傣族拉祜族佤族日报</t>
  </si>
  <si>
    <t>民族团结进步促进法；中华人民共和国民族团结进步促进法；民族团结法；民族团结促进法；民族团结新法；7月1日施行；7月1日民族新规；孟连傣族拉祜族佤族自治县；有什么影响；怎么执行；形式主义；一刀切；投诉；回应</t>
  </si>
  <si>
    <t>L187</t>
  </si>
  <si>
    <t>西盟佤族自治县</t>
  </si>
  <si>
    <t>https://www.baidu.com/s?wd=%E8%A5%BF%E7%9B%9F%E4%BD%A4%E6%97%8F%E8%87%AA%E6%B2%BB%E5%8E%BF%20%E4%BA%BA%E6%B0%91%E6%94%BF%E5%BA%9C%20%E5%AE%98%E7%BD%91%20site%3Agov.cn</t>
  </si>
  <si>
    <t>https://www.so.com/s?q=%E8%A5%BF%E7%9B%9F%E4%BD%A4%E6%97%8F%E8%87%AA%E6%B2%BB%E5%8E%BF%20%E4%BA%BA%E6%B0%91%E6%94%BF%E5%BA%9C%20%E5%AE%98%E7%BD%91%20site%3Agov.cn</t>
  </si>
  <si>
    <t>西盟佤族自治县人民政府；西盟佤族发布；西盟佤族融媒；西盟佤族日报</t>
  </si>
  <si>
    <t>民族团结进步促进法；中华人民共和国民族团结进步促进法；民族团结法；民族团结促进法；民族团结新法；7月1日施行；7月1日民族新规；西盟佤族自治县；有什么影响；怎么执行；形式主义；一刀切；投诉；回应</t>
  </si>
  <si>
    <t>L188</t>
  </si>
  <si>
    <t>河口瑶族自治县</t>
  </si>
  <si>
    <t>https://www.baidu.com/s?wd=%E6%B2%B3%E5%8F%A3%E7%91%B6%E6%97%8F%E8%87%AA%E6%B2%BB%E5%8E%BF%20%E4%BA%BA%E6%B0%91%E6%94%BF%E5%BA%9C%20%E5%AE%98%E7%BD%91%20site%3Agov.cn</t>
  </si>
  <si>
    <t>https://www.so.com/s?q=%E6%B2%B3%E5%8F%A3%E7%91%B6%E6%97%8F%E8%87%AA%E6%B2%BB%E5%8E%BF%20%E4%BA%BA%E6%B0%91%E6%94%BF%E5%BA%9C%20%E5%AE%98%E7%BD%91%20site%3Agov.cn</t>
  </si>
  <si>
    <t>河口瑶族自治县人民政府；河口瑶族发布；河口瑶族融媒；河口瑶族日报</t>
  </si>
  <si>
    <t>民族团结进步促进法；中华人民共和国民族团结进步促进法；民族团结法；民族团结促进法；民族团结新法；7月1日施行；7月1日民族新规；河口瑶族自治县；有什么影响；怎么执行；形式主义；一刀切；投诉；回应</t>
  </si>
  <si>
    <t>L189</t>
  </si>
  <si>
    <t>屏边苗族自治县</t>
  </si>
  <si>
    <t>https://www.baidu.com/s?wd=%E5%B1%8F%E8%BE%B9%E8%8B%97%E6%97%8F%E8%87%AA%E6%B2%BB%E5%8E%BF%20%E4%BA%BA%E6%B0%91%E6%94%BF%E5%BA%9C%20%E5%AE%98%E7%BD%91%20site%3Agov.cn</t>
  </si>
  <si>
    <t>https://www.so.com/s?q=%E5%B1%8F%E8%BE%B9%E8%8B%97%E6%97%8F%E8%87%AA%E6%B2%BB%E5%8E%BF%20%E4%BA%BA%E6%B0%91%E6%94%BF%E5%BA%9C%20%E5%AE%98%E7%BD%91%20site%3Agov.cn</t>
  </si>
  <si>
    <t>屏边苗族自治县人民政府；屏边苗族发布；屏边苗族融媒；屏边苗族日报</t>
  </si>
  <si>
    <t>民族团结进步促进法；中华人民共和国民族团结进步促进法；民族团结法；民族团结促进法；民族团结新法；7月1日施行；7月1日民族新规；屏边苗族自治县；有什么影响；怎么执行；形式主义；一刀切；投诉；回应</t>
  </si>
  <si>
    <t>L190</t>
  </si>
  <si>
    <t>贡山独龙族怒族自治县</t>
  </si>
  <si>
    <t>https://www.gongshan.gov.cn/</t>
  </si>
  <si>
    <t>https://www.so.com/s?q=%E8%B4%A1%E5%B1%B1%E7%8B%AC%E9%BE%99%E6%97%8F%E6%80%92%E6%97%8F%E8%87%AA%E6%B2%BB%E5%8E%BF%20%E4%BA%BA%E6%B0%91%E6%94%BF%E5%BA%9C%20%E5%AE%98%E7%BD%91%20site%3Agov.cn</t>
  </si>
  <si>
    <t>贡山独龙族怒族自治县人民政府；贡山独龙族怒族发布；贡山独龙族怒族融媒；贡山独龙族怒族日报</t>
  </si>
  <si>
    <t>民族团结进步促进法；中华人民共和国民族团结进步促进法；民族团结法；民族团结促进法；民族团结新法；7月1日施行；7月1日民族新规；贡山独龙族怒族自治县；有什么影响；怎么执行；形式主义；一刀切；投诉；回应</t>
  </si>
  <si>
    <t>L191</t>
  </si>
  <si>
    <t>巍山彝族回族自治县</t>
  </si>
  <si>
    <t>https://www.baidu.com/s?wd=%E5%B7%8D%E5%B1%B1%E5%BD%9D%E6%97%8F%E5%9B%9E%E6%97%8F%E8%87%AA%E6%B2%BB%E5%8E%BF%20%E4%BA%BA%E6%B0%91%E6%94%BF%E5%BA%9C%20%E5%AE%98%E7%BD%91%20site%3Agov.cn</t>
  </si>
  <si>
    <t>https://www.so.com/s?q=%E5%B7%8D%E5%B1%B1%E5%BD%9D%E6%97%8F%E5%9B%9E%E6%97%8F%E8%87%AA%E6%B2%BB%E5%8E%BF%20%E4%BA%BA%E6%B0%91%E6%94%BF%E5%BA%9C%20%E5%AE%98%E7%BD%91%20site%3Agov.cn</t>
  </si>
  <si>
    <t>巍山彝族回族自治县人民政府；巍山彝族回族发布；巍山彝族回族融媒；巍山彝族回族日报</t>
  </si>
  <si>
    <t>民族团结进步促进法；中华人民共和国民族团结进步促进法；民族团结法；民族团结促进法；民族团结新法；7月1日施行；7月1日民族新规；巍山彝族回族自治县；有什么影响；怎么执行；形式主义；一刀切；投诉；回应</t>
  </si>
  <si>
    <t>L192</t>
  </si>
  <si>
    <t>南涧彝族自治县</t>
  </si>
  <si>
    <t>https://www.baidu.com/s?wd=%E5%8D%97%E6%B6%A7%E5%BD%9D%E6%97%8F%E8%87%AA%E6%B2%BB%E5%8E%BF%20%E4%BA%BA%E6%B0%91%E6%94%BF%E5%BA%9C%20%E5%AE%98%E7%BD%91%20site%3Agov.cn</t>
  </si>
  <si>
    <t>https://www.so.com/s?q=%E5%8D%97%E6%B6%A7%E5%BD%9D%E6%97%8F%E8%87%AA%E6%B2%BB%E5%8E%BF%20%E4%BA%BA%E6%B0%91%E6%94%BF%E5%BA%9C%20%E5%AE%98%E7%BD%91%20site%3Agov.cn</t>
  </si>
  <si>
    <t>南涧彝族自治县人民政府；南涧彝族发布；南涧彝族融媒；南涧彝族日报</t>
  </si>
  <si>
    <t>民族团结进步促进法；中华人民共和国民族团结进步促进法；民族团结法；民族团结促进法；民族团结新法；7月1日施行；7月1日民族新规；南涧彝族自治县；有什么影响；怎么执行；形式主义；一刀切；投诉；回应</t>
  </si>
  <si>
    <t>L193</t>
  </si>
  <si>
    <t>寻甸回族彝族自治县</t>
  </si>
  <si>
    <t>https://www.baidu.com/s?wd=%E5%AF%BB%E7%94%B8%E5%9B%9E%E6%97%8F%E5%BD%9D%E6%97%8F%E8%87%AA%E6%B2%BB%E5%8E%BF%20%E4%BA%BA%E6%B0%91%E6%94%BF%E5%BA%9C%20%E5%AE%98%E7%BD%91%20site%3Agov.cn</t>
  </si>
  <si>
    <t>https://www.so.com/s?q=%E5%AF%BB%E7%94%B8%E5%9B%9E%E6%97%8F%E5%BD%9D%E6%97%8F%E8%87%AA%E6%B2%BB%E5%8E%BF%20%E4%BA%BA%E6%B0%91%E6%94%BF%E5%BA%9C%20%E5%AE%98%E7%BD%91%20site%3Agov.cn</t>
  </si>
  <si>
    <t>寻甸回族彝族自治县人民政府；寻甸回族彝族发布；寻甸回族彝族融媒；寻甸回族彝族日报</t>
  </si>
  <si>
    <t>民族团结进步促进法；中华人民共和国民族团结进步促进法；民族团结法；民族团结促进法；民族团结新法；7月1日施行；7月1日民族新规；寻甸回族彝族自治县；有什么影响；怎么执行；形式主义；一刀切；投诉；回应</t>
  </si>
  <si>
    <t>L194</t>
  </si>
  <si>
    <t>元江哈尼族彝族傣族自治县</t>
  </si>
  <si>
    <t>https://www.baidu.com/s?wd=%E5%85%83%E6%B1%9F%E5%93%88%E5%B0%BC%E6%97%8F%E5%BD%9D%E6%97%8F%E5%82%A3%E6%97%8F%E8%87%AA%E6%B2%BB%E5%8E%BF%20%E4%BA%BA%E6%B0%91%E6%94%BF%E5%BA%9C%20%E5%AE%98%E7%BD%91%20site%3Agov.cn</t>
  </si>
  <si>
    <t>https://www.so.com/s?q=%E5%85%83%E6%B1%9F%E5%93%88%E5%B0%BC%E6%97%8F%E5%BD%9D%E6%97%8F%E5%82%A3%E6%97%8F%E8%87%AA%E6%B2%BB%E5%8E%BF%20%E4%BA%BA%E6%B0%91%E6%94%BF%E5%BA%9C%20%E5%AE%98%E7%BD%91%20site%3Agov.cn</t>
  </si>
  <si>
    <t>元江哈尼族彝族傣族自治县人民政府；元江哈尼族彝族傣族发布；元江哈尼族彝族傣族融媒；元江哈尼族彝族傣族日报</t>
  </si>
  <si>
    <t>民族团结进步促进法；中华人民共和国民族团结进步促进法；民族团结法；民族团结促进法；民族团结新法；7月1日施行；7月1日民族新规；元江哈尼族彝族傣族自治县；有什么影响；怎么执行；形式主义；一刀切；投诉；回应</t>
  </si>
  <si>
    <t>L195</t>
  </si>
  <si>
    <t>新平彝族傣族自治县</t>
  </si>
  <si>
    <t>https://www.baidu.com/s?wd=%E6%96%B0%E5%B9%B3%E5%BD%9D%E6%97%8F%E5%82%A3%E6%97%8F%E8%87%AA%E6%B2%BB%E5%8E%BF%20%E4%BA%BA%E6%B0%91%E6%94%BF%E5%BA%9C%20%E5%AE%98%E7%BD%91%20site%3Agov.cn</t>
  </si>
  <si>
    <t>https://www.so.com/s?q=%E6%96%B0%E5%B9%B3%E5%BD%9D%E6%97%8F%E5%82%A3%E6%97%8F%E8%87%AA%E6%B2%BB%E5%8E%BF%20%E4%BA%BA%E6%B0%91%E6%94%BF%E5%BA%9C%20%E5%AE%98%E7%BD%91%20site%3Agov.cn</t>
  </si>
  <si>
    <t>新平彝族傣族自治县人民政府；新平彝族傣族发布；新平彝族傣族融媒；新平彝族傣族日报</t>
  </si>
  <si>
    <t>民族团结进步促进法；中华人民共和国民族团结进步促进法；民族团结法；民族团结促进法；民族团结新法；7月1日施行；7月1日民族新规；新平彝族傣族自治县；有什么影响；怎么执行；形式主义；一刀切；投诉；回应</t>
  </si>
  <si>
    <t>L196</t>
  </si>
  <si>
    <t>墨江哈尼族自治县</t>
  </si>
  <si>
    <t>https://www.baidu.com/s?wd=%E5%A2%A8%E6%B1%9F%E5%93%88%E5%B0%BC%E6%97%8F%E8%87%AA%E6%B2%BB%E5%8E%BF%20%E4%BA%BA%E6%B0%91%E6%94%BF%E5%BA%9C%20%E5%AE%98%E7%BD%91%20site%3Agov.cn</t>
  </si>
  <si>
    <t>https://www.so.com/s?q=%E5%A2%A8%E6%B1%9F%E5%93%88%E5%B0%BC%E6%97%8F%E8%87%AA%E6%B2%BB%E5%8E%BF%20%E4%BA%BA%E6%B0%91%E6%94%BF%E5%BA%9C%20%E5%AE%98%E7%BD%91%20site%3Agov.cn</t>
  </si>
  <si>
    <t>墨江哈尼族自治县人民政府；墨江哈尼族发布；墨江哈尼族融媒；墨江哈尼族日报</t>
  </si>
  <si>
    <t>民族团结进步促进法；中华人民共和国民族团结进步促进法；民族团结法；民族团结促进法；民族团结新法；7月1日施行；7月1日民族新规；墨江哈尼族自治县；有什么影响；怎么执行；形式主义；一刀切；投诉；回应</t>
  </si>
  <si>
    <t>L197</t>
  </si>
  <si>
    <t>兰坪白族普米族自治县</t>
  </si>
  <si>
    <t>https://www.baidu.com/s?wd=%E5%85%B0%E5%9D%AA%E7%99%BD%E6%97%8F%E6%99%AE%E7%B1%B3%E6%97%8F%E8%87%AA%E6%B2%BB%E5%8E%BF%20%E4%BA%BA%E6%B0%91%E6%94%BF%E5%BA%9C%20%E5%AE%98%E7%BD%91%20site%3Agov.cn</t>
  </si>
  <si>
    <t>https://www.so.com/s?q=%E5%85%B0%E5%9D%AA%E7%99%BD%E6%97%8F%E6%99%AE%E7%B1%B3%E6%97%8F%E8%87%AA%E6%B2%BB%E5%8E%BF%20%E4%BA%BA%E6%B0%91%E6%94%BF%E5%BA%9C%20%E5%AE%98%E7%BD%91%20site%3Agov.cn</t>
  </si>
  <si>
    <t>兰坪白族普米族自治县人民政府；兰坪白族普米族发布；兰坪白族普米族融媒；兰坪白族普米族日报</t>
  </si>
  <si>
    <t>民族团结进步促进法；中华人民共和国民族团结进步促进法；民族团结法；民族团结促进法；民族团结新法；7月1日施行；7月1日民族新规；兰坪白族普米族自治县；有什么影响；怎么执行；形式主义；一刀切；投诉；回应</t>
  </si>
  <si>
    <t>L198</t>
  </si>
  <si>
    <t>维西傈僳族自治县</t>
  </si>
  <si>
    <t>https://www.baidu.com/s?wd=%E7%BB%B4%E8%A5%BF%E5%82%88%E5%83%B3%E6%97%8F%E8%87%AA%E6%B2%BB%E5%8E%BF%20%E4%BA%BA%E6%B0%91%E6%94%BF%E5%BA%9C%20%E5%AE%98%E7%BD%91%20site%3Agov.cn</t>
  </si>
  <si>
    <t>https://www.so.com/s?q=%E7%BB%B4%E8%A5%BF%E5%82%88%E5%83%B3%E6%97%8F%E8%87%AA%E6%B2%BB%E5%8E%BF%20%E4%BA%BA%E6%B0%91%E6%94%BF%E5%BA%9C%20%E5%AE%98%E7%BD%91%20site%3Agov.cn</t>
  </si>
  <si>
    <t>维西傈僳族自治县人民政府；维西傈僳族发布；维西傈僳族融媒；维西傈僳族日报</t>
  </si>
  <si>
    <t>民族团结进步促进法；中华人民共和国民族团结进步促进法；民族团结法；民族团结促进法；民族团结新法；7月1日施行；7月1日民族新规；维西傈僳族自治县；有什么影响；怎么执行；形式主义；一刀切；投诉；回应</t>
  </si>
  <si>
    <t>L199</t>
  </si>
  <si>
    <t>景东彝族自治县</t>
  </si>
  <si>
    <t>https://www.baidu.com/s?wd=%E6%99%AF%E4%B8%9C%E5%BD%9D%E6%97%8F%E8%87%AA%E6%B2%BB%E5%8E%BF%20%E4%BA%BA%E6%B0%91%E6%94%BF%E5%BA%9C%20%E5%AE%98%E7%BD%91%20site%3Agov.cn</t>
  </si>
  <si>
    <t>https://www.so.com/s?q=%E6%99%AF%E4%B8%9C%E5%BD%9D%E6%97%8F%E8%87%AA%E6%B2%BB%E5%8E%BF%20%E4%BA%BA%E6%B0%91%E6%94%BF%E5%BA%9C%20%E5%AE%98%E7%BD%91%20site%3Agov.cn</t>
  </si>
  <si>
    <t>景东彝族自治县人民政府；景东彝族发布；景东彝族融媒；景东彝族日报</t>
  </si>
  <si>
    <t>民族团结进步促进法；中华人民共和国民族团结进步促进法；民族团结法；民族团结促进法；民族团结新法；7月1日施行；7月1日民族新规；景东彝族自治县；有什么影响；怎么执行；形式主义；一刀切；投诉；回应</t>
  </si>
  <si>
    <t>L200</t>
  </si>
  <si>
    <t>景谷傣族彝族自治县</t>
  </si>
  <si>
    <t>https://www.baidu.com/s?wd=%E6%99%AF%E8%B0%B7%E5%82%A3%E6%97%8F%E5%BD%9D%E6%97%8F%E8%87%AA%E6%B2%BB%E5%8E%BF%20%E4%BA%BA%E6%B0%91%E6%94%BF%E5%BA%9C%20%E5%AE%98%E7%BD%91%20site%3Agov.cn</t>
  </si>
  <si>
    <t>https://www.so.com/s?q=%E6%99%AF%E8%B0%B7%E5%82%A3%E6%97%8F%E5%BD%9D%E6%97%8F%E8%87%AA%E6%B2%BB%E5%8E%BF%20%E4%BA%BA%E6%B0%91%E6%94%BF%E5%BA%9C%20%E5%AE%98%E7%BD%91%20site%3Agov.cn</t>
  </si>
  <si>
    <t>景谷傣族彝族自治县人民政府；景谷傣族彝族发布；景谷傣族彝族融媒；景谷傣族彝族日报</t>
  </si>
  <si>
    <t>民族团结进步促进法；中华人民共和国民族团结进步促进法；民族团结法；民族团结促进法；民族团结新法；7月1日施行；7月1日民族新规；景谷傣族彝族自治县；有什么影响；怎么执行；形式主义；一刀切；投诉；回应</t>
  </si>
  <si>
    <t>L201</t>
  </si>
  <si>
    <t>宁洱哈尼族彝族自治县</t>
  </si>
  <si>
    <t>https://www.baidu.com/s?wd=%E5%AE%81%E6%B4%B1%E5%93%88%E5%B0%BC%E6%97%8F%E5%BD%9D%E6%97%8F%E8%87%AA%E6%B2%BB%E5%8E%BF%20%E4%BA%BA%E6%B0%91%E6%94%BF%E5%BA%9C%20%E5%AE%98%E7%BD%91%20site%3Agov.cn</t>
  </si>
  <si>
    <t>https://www.so.com/s?q=%E5%AE%81%E6%B4%B1%E5%93%88%E5%B0%BC%E6%97%8F%E5%BD%9D%E6%97%8F%E8%87%AA%E6%B2%BB%E5%8E%BF%20%E4%BA%BA%E6%B0%91%E6%94%BF%E5%BA%9C%20%E5%AE%98%E7%BD%91%20site%3Agov.cn</t>
  </si>
  <si>
    <t>宁洱哈尼族彝族自治县人民政府；宁洱哈尼族彝族发布；宁洱哈尼族彝族融媒；宁洱哈尼族彝族日报</t>
  </si>
  <si>
    <t>民族团结进步促进法；中华人民共和国民族团结进步促进法；民族团结法；民族团结促进法；民族团结新法；7月1日施行；7月1日民族新规；宁洱哈尼族彝族自治县；有什么影响；怎么执行；形式主义；一刀切；投诉；回应</t>
  </si>
  <si>
    <t>L202</t>
  </si>
  <si>
    <t>漾濞彝族自治县</t>
  </si>
  <si>
    <t>https://www.baidu.com/s?wd=%E6%BC%BE%E6%BF%9E%E5%BD%9D%E6%97%8F%E8%87%AA%E6%B2%BB%E5%8E%BF%20%E4%BA%BA%E6%B0%91%E6%94%BF%E5%BA%9C%20%E5%AE%98%E7%BD%91%20site%3Agov.cn</t>
  </si>
  <si>
    <t>https://www.so.com/s?q=%E6%BC%BE%E6%BF%9E%E5%BD%9D%E6%97%8F%E8%87%AA%E6%B2%BB%E5%8E%BF%20%E4%BA%BA%E6%B0%91%E6%94%BF%E5%BA%9C%20%E5%AE%98%E7%BD%91%20site%3Agov.cn</t>
  </si>
  <si>
    <t>漾濞彝族自治县人民政府；漾濞彝族发布；漾濞彝族融媒；漾濞彝族日报</t>
  </si>
  <si>
    <t>民族团结进步促进法；中华人民共和国民族团结进步促进法；民族团结法；民族团结促进法；民族团结新法；7月1日施行；7月1日民族新规；漾濞彝族自治县；有什么影响；怎么执行；形式主义；一刀切；投诉；回应</t>
  </si>
  <si>
    <t>L203</t>
  </si>
  <si>
    <t>禄劝彝族苗族自治县</t>
  </si>
  <si>
    <t>https://www.baidu.com/s?wd=%E7%A6%84%E5%8A%9D%E5%BD%9D%E6%97%8F%E8%8B%97%E6%97%8F%E8%87%AA%E6%B2%BB%E5%8E%BF%20%E4%BA%BA%E6%B0%91%E6%94%BF%E5%BA%9C%20%E5%AE%98%E7%BD%91%20site%3Agov.cn</t>
  </si>
  <si>
    <t>https://www.so.com/s?q=%E7%A6%84%E5%8A%9D%E5%BD%9D%E6%97%8F%E8%8B%97%E6%97%8F%E8%87%AA%E6%B2%BB%E5%8E%BF%20%E4%BA%BA%E6%B0%91%E6%94%BF%E5%BA%9C%20%E5%AE%98%E7%BD%91%20site%3Agov.cn</t>
  </si>
  <si>
    <t>禄劝彝族苗族自治县人民政府；禄劝彝族苗族发布；禄劝彝族苗族融媒；禄劝彝族苗族日报</t>
  </si>
  <si>
    <t>民族团结进步促进法；中华人民共和国民族团结进步促进法；民族团结法；民族团结促进法；民族团结新法；7月1日施行；7月1日民族新规；禄劝彝族苗族自治县；有什么影响；怎么执行；形式主义；一刀切；投诉；回应</t>
  </si>
  <si>
    <t>L204</t>
  </si>
  <si>
    <t>金平苗族瑶族傣族自治县</t>
  </si>
  <si>
    <t>https://www.baidu.com/s?wd=%E9%87%91%E5%B9%B3%E8%8B%97%E6%97%8F%E7%91%B6%E6%97%8F%E5%82%A3%E6%97%8F%E8%87%AA%E6%B2%BB%E5%8E%BF%20%E4%BA%BA%E6%B0%91%E6%94%BF%E5%BA%9C%20%E5%AE%98%E7%BD%91%20site%3Agov.cn</t>
  </si>
  <si>
    <t>https://www.so.com/s?q=%E9%87%91%E5%B9%B3%E8%8B%97%E6%97%8F%E7%91%B6%E6%97%8F%E5%82%A3%E6%97%8F%E8%87%AA%E6%B2%BB%E5%8E%BF%20%E4%BA%BA%E6%B0%91%E6%94%BF%E5%BA%9C%20%E5%AE%98%E7%BD%91%20site%3Agov.cn</t>
  </si>
  <si>
    <t>金平苗族瑶族傣族自治县人民政府；金平苗族瑶族傣族发布；金平苗族瑶族傣族融媒；金平苗族瑶族傣族日报</t>
  </si>
  <si>
    <t>民族团结进步促进法；中华人民共和国民族团结进步促进法；民族团结法；民族团结促进法；民族团结新法；7月1日施行；7月1日民族新规；金平苗族瑶族傣族自治县；有什么影响；怎么执行；形式主义；一刀切；投诉；回应</t>
  </si>
  <si>
    <t>L205</t>
  </si>
  <si>
    <t>积石山保安族东乡族撒拉族自治县</t>
  </si>
  <si>
    <t>https://www.baidu.com/s?wd=%E7%A7%AF%E7%9F%B3%E5%B1%B1%E4%BF%9D%E5%AE%89%E6%97%8F%E4%B8%9C%E4%B9%A1%E6%97%8F%E6%92%92%E6%8B%89%E6%97%8F%E8%87%AA%E6%B2%BB%E5%8E%BF%20%E4%BA%BA%E6%B0%91%E6%94%BF%E5%BA%9C%20%E5%AE%98%E7%BD%91%20site%3Agov.cn</t>
  </si>
  <si>
    <t>https://www.so.com/s?q=%E7%A7%AF%E7%9F%B3%E5%B1%B1%E4%BF%9D%E5%AE%89%E6%97%8F%E4%B8%9C%E4%B9%A1%E6%97%8F%E6%92%92%E6%8B%89%E6%97%8F%E8%87%AA%E6%B2%BB%E5%8E%BF%20%E4%BA%BA%E6%B0%91%E6%94%BF%E5%BA%9C%20%E5%AE%98%E7%BD%91%20site%3Agov.cn</t>
  </si>
  <si>
    <t>积石山保安族东乡族撒拉族自治县人民政府；积石山保安族东乡族撒拉族发布；积石山保安族东乡族撒拉族融媒；积石山保安族东乡族撒拉族日报</t>
  </si>
  <si>
    <t>普通话；藏文；蒙古语；哈萨克语；裕固语；东乡语；保安语；撒拉语方向</t>
  </si>
  <si>
    <t>民族团结进步促进法；中华人民共和国民族团结进步促进法；民族团结法；民族团结促进法；民族团结新法；7月1日施行；7月1日民族新规；积石山保安族东乡族撒拉族自治县；有什么影响；怎么执行；形式主义；一刀切；投诉；回应</t>
  </si>
  <si>
    <t>L206</t>
  </si>
  <si>
    <t>张家川回族自治县</t>
  </si>
  <si>
    <t>https://www.baidu.com/s?wd=%E5%BC%A0%E5%AE%B6%E5%B7%9D%E5%9B%9E%E6%97%8F%E8%87%AA%E6%B2%BB%E5%8E%BF%20%E4%BA%BA%E6%B0%91%E6%94%BF%E5%BA%9C%20%E5%AE%98%E7%BD%91%20site%3Agov.cn</t>
  </si>
  <si>
    <t>https://www.so.com/s?q=%E5%BC%A0%E5%AE%B6%E5%B7%9D%E5%9B%9E%E6%97%8F%E8%87%AA%E6%B2%BB%E5%8E%BF%20%E4%BA%BA%E6%B0%91%E6%94%BF%E5%BA%9C%20%E5%AE%98%E7%BD%91%20site%3Agov.cn</t>
  </si>
  <si>
    <t>张家川回族自治县人民政府；张家川回族发布；张家川回族融媒；张家川回族日报</t>
  </si>
  <si>
    <t>民族团结进步促进法；中华人民共和国民族团结进步促进法；民族团结法；民族团结促进法；民族团结新法；7月1日施行；7月1日民族新规；张家川回族自治县；有什么影响；怎么执行；形式主义；一刀切；投诉；回应</t>
  </si>
  <si>
    <t>L207</t>
  </si>
  <si>
    <t>天祝藏族自治县</t>
  </si>
  <si>
    <t>https://www.baidu.com/s?wd=%E5%A4%A9%E7%A5%9D%E8%97%8F%E6%97%8F%E8%87%AA%E6%B2%BB%E5%8E%BF%20%E4%BA%BA%E6%B0%91%E6%94%BF%E5%BA%9C%20%E5%AE%98%E7%BD%91%20site%3Agov.cn</t>
  </si>
  <si>
    <t>https://www.so.com/s?q=%E5%A4%A9%E7%A5%9D%E8%97%8F%E6%97%8F%E8%87%AA%E6%B2%BB%E5%8E%BF%20%E4%BA%BA%E6%B0%91%E6%94%BF%E5%BA%9C%20%E5%AE%98%E7%BD%91%20site%3Agov.cn</t>
  </si>
  <si>
    <t>天祝藏族自治县人民政府；天祝藏族发布；天祝藏族融媒；天祝藏族日报</t>
  </si>
  <si>
    <t>民族团结进步促进法；中华人民共和国民族团结进步促进法；民族团结法；民族团结促进法；民族团结新法；7月1日施行；7月1日民族新规；天祝藏族自治县；有什么影响；怎么执行；形式主义；一刀切；投诉；回应</t>
  </si>
  <si>
    <t>L208</t>
  </si>
  <si>
    <t>肃南裕固族自治县</t>
  </si>
  <si>
    <t>http://www.gssn.gov.cn/</t>
  </si>
  <si>
    <t>https://www.so.com/s?q=%E8%82%83%E5%8D%97%E8%A3%95%E5%9B%BA%E6%97%8F%E8%87%AA%E6%B2%BB%E5%8E%BF%20%E4%BA%BA%E6%B0%91%E6%94%BF%E5%BA%9C%20%E5%AE%98%E7%BD%91%20site%3Agov.cn</t>
  </si>
  <si>
    <t>肃南裕固族自治县人民政府；肃南裕固族发布；肃南裕固族融媒；肃南裕固族日报</t>
  </si>
  <si>
    <t>民族团结进步促进法；中华人民共和国民族团结进步促进法；民族团结法；民族团结促进法；民族团结新法；7月1日施行；7月1日民族新规；肃南裕固族自治县；有什么影响；怎么执行；形式主义；一刀切；投诉；回应</t>
  </si>
  <si>
    <t>L209</t>
  </si>
  <si>
    <t>肃北蒙古族自治县</t>
  </si>
  <si>
    <t>https://www.baidu.com/s?wd=%E8%82%83%E5%8C%97%E8%92%99%E5%8F%A4%E6%97%8F%E8%87%AA%E6%B2%BB%E5%8E%BF%20%E4%BA%BA%E6%B0%91%E6%94%BF%E5%BA%9C%20%E5%AE%98%E7%BD%91%20site%3Agov.cn</t>
  </si>
  <si>
    <t>https://www.so.com/s?q=%E8%82%83%E5%8C%97%E8%92%99%E5%8F%A4%E6%97%8F%E8%87%AA%E6%B2%BB%E5%8E%BF%20%E4%BA%BA%E6%B0%91%E6%94%BF%E5%BA%9C%20%E5%AE%98%E7%BD%91%20site%3Agov.cn</t>
  </si>
  <si>
    <t>肃北蒙古族自治县人民政府；肃北蒙古族发布；肃北蒙古族融媒；肃北蒙古族日报</t>
  </si>
  <si>
    <t>民族团结进步促进法；中华人民共和国民族团结进步促进法；民族团结法；民族团结促进法；民族团结新法；7月1日施行；7月1日民族新规；肃北蒙古族自治县；有什么影响；怎么执行；形式主义；一刀切；投诉；回应</t>
  </si>
  <si>
    <t>L210</t>
  </si>
  <si>
    <t>阿克塞哈萨克族自治县</t>
  </si>
  <si>
    <t>https://www.baidu.com/s?wd=%E9%98%BF%E5%85%8B%E5%A1%9E%E5%93%88%E8%90%A8%E5%85%8B%E6%97%8F%E8%87%AA%E6%B2%BB%E5%8E%BF%20%E4%BA%BA%E6%B0%91%E6%94%BF%E5%BA%9C%20%E5%AE%98%E7%BD%91%20site%3Agov.cn</t>
  </si>
  <si>
    <t>https://www.so.com/s?q=%E9%98%BF%E5%85%8B%E5%A1%9E%E5%93%88%E8%90%A8%E5%85%8B%E6%97%8F%E8%87%AA%E6%B2%BB%E5%8E%BF%20%E4%BA%BA%E6%B0%91%E6%94%BF%E5%BA%9C%20%E5%AE%98%E7%BD%91%20site%3Agov.cn</t>
  </si>
  <si>
    <t>阿克塞哈萨克族自治县人民政府；阿克塞哈萨克族发布；阿克塞哈萨克族融媒；阿克塞哈萨克族日报</t>
  </si>
  <si>
    <t>民族团结进步促进法；中华人民共和国民族团结进步促进法；民族团结法；民族团结促进法；民族团结新法；7月1日施行；7月1日民族新规；阿克塞哈萨克族自治县；有什么影响；怎么执行；形式主义；一刀切；投诉；回应</t>
  </si>
  <si>
    <t>L211</t>
  </si>
  <si>
    <t>东乡族自治县</t>
  </si>
  <si>
    <t>https://www.baidu.com/s?wd=%E4%B8%9C%E4%B9%A1%E6%97%8F%E8%87%AA%E6%B2%BB%E5%8E%BF%20%E4%BA%BA%E6%B0%91%E6%94%BF%E5%BA%9C%20%E5%AE%98%E7%BD%91%20site%3Agov.cn</t>
  </si>
  <si>
    <t>https://www.so.com/s?q=%E4%B8%9C%E4%B9%A1%E6%97%8F%E8%87%AA%E6%B2%BB%E5%8E%BF%20%E4%BA%BA%E6%B0%91%E6%94%BF%E5%BA%9C%20%E5%AE%98%E7%BD%91%20site%3Agov.cn</t>
  </si>
  <si>
    <t>东乡族自治县人民政府；东乡族发布；东乡族融媒；东乡族日报</t>
  </si>
  <si>
    <t>民族团结进步促进法；中华人民共和国民族团结进步促进法；民族团结法；民族团结促进法；民族团结新法；7月1日施行；7月1日民族新规；东乡族自治县；有什么影响；怎么执行；形式主义；一刀切；投诉；回应</t>
  </si>
  <si>
    <t>L212</t>
  </si>
  <si>
    <t>化隆回族自治县</t>
  </si>
  <si>
    <t>https://www.baidu.com/s?wd=%E5%8C%96%E9%9A%86%E5%9B%9E%E6%97%8F%E8%87%AA%E6%B2%BB%E5%8E%BF%20%E4%BA%BA%E6%B0%91%E6%94%BF%E5%BA%9C%20%E5%AE%98%E7%BD%91%20site%3Agov.cn</t>
  </si>
  <si>
    <t>https://www.so.com/s?q=%E5%8C%96%E9%9A%86%E5%9B%9E%E6%97%8F%E8%87%AA%E6%B2%BB%E5%8E%BF%20%E4%BA%BA%E6%B0%91%E6%94%BF%E5%BA%9C%20%E5%AE%98%E7%BD%91%20site%3Agov.cn</t>
  </si>
  <si>
    <t>化隆回族自治县人民政府；化隆回族发布；化隆回族融媒；化隆回族日报</t>
  </si>
  <si>
    <t>普通话；藏文；蒙古文；土族语；撒拉语；回族相关议题</t>
  </si>
  <si>
    <t>民族团结进步促进法；中华人民共和国民族团结进步促进法；民族团结法；民族团结促进法；民族团结新法；7月1日施行；7月1日民族新规；化隆回族自治县；有什么影响；怎么执行；形式主义；一刀切；投诉；回应</t>
  </si>
  <si>
    <t>L213</t>
  </si>
  <si>
    <t>互助土族自治县</t>
  </si>
  <si>
    <t>https://www.huzhu.gov.cn/</t>
  </si>
  <si>
    <t>https://www.so.com/s?q=%E4%BA%92%E5%8A%A9%E5%9C%9F%E6%97%8F%E8%87%AA%E6%B2%BB%E5%8E%BF%20%E4%BA%BA%E6%B0%91%E6%94%BF%E5%BA%9C%20%E5%AE%98%E7%BD%91%20site%3Agov.cn</t>
  </si>
  <si>
    <t>互助融媒；大美互助</t>
  </si>
  <si>
    <t>民族团结进步促进法；中华人民共和国民族团结进步促进法；民族团结法；民族团结促进法；民族团结新法；7月1日施行；7月1日民族新规；互助土族自治县；有什么影响；怎么执行；形式主义；一刀切；投诉；回应</t>
  </si>
  <si>
    <t>L214</t>
  </si>
  <si>
    <t>循化撒拉族自治县</t>
  </si>
  <si>
    <t>https://www.xunhua.gov.cn/</t>
  </si>
  <si>
    <t>https://www.so.com/s?q=%E5%BE%AA%E5%8C%96%E6%92%92%E6%8B%89%E6%97%8F%E8%87%AA%E6%B2%BB%E5%8E%BF%20%E4%BA%BA%E6%B0%91%E6%94%BF%E5%BA%9C%20%E5%AE%98%E7%BD%91%20site%3Agov.cn</t>
  </si>
  <si>
    <t>循化撒拉族自治县人民政府；循化撒拉族发布；循化撒拉族融媒；循化撒拉族日报</t>
  </si>
  <si>
    <t>民族团结进步促进法；中华人民共和国民族团结进步促进法；民族团结法；民族团结促进法；民族团结新法；7月1日施行；7月1日民族新规；循化撒拉族自治县；有什么影响；怎么执行；形式主义；一刀切；投诉；回应</t>
  </si>
  <si>
    <t>L215</t>
  </si>
  <si>
    <t>河南蒙古族自治县</t>
  </si>
  <si>
    <t>https://www.baidu.com/s?wd=%E6%B2%B3%E5%8D%97%E8%92%99%E5%8F%A4%E6%97%8F%E8%87%AA%E6%B2%BB%E5%8E%BF%20%E4%BA%BA%E6%B0%91%E6%94%BF%E5%BA%9C%20%E5%AE%98%E7%BD%91%20site%3Agov.cn</t>
  </si>
  <si>
    <t>https://www.so.com/s?q=%E6%B2%B3%E5%8D%97%E8%92%99%E5%8F%A4%E6%97%8F%E8%87%AA%E6%B2%BB%E5%8E%BF%20%E4%BA%BA%E6%B0%91%E6%94%BF%E5%BA%9C%20%E5%AE%98%E7%BD%91%20site%3Agov.cn</t>
  </si>
  <si>
    <t>河南蒙古族自治县人民政府；河南蒙古族发布；河南蒙古族融媒；河南蒙古族日报</t>
  </si>
  <si>
    <t>民族团结进步促进法；中华人民共和国民族团结进步促进法；民族团结法；民族团结促进法；民族团结新法；7月1日施行；7月1日民族新规；河南蒙古族自治县；有什么影响；怎么执行；形式主义；一刀切；投诉；回应</t>
  </si>
  <si>
    <t>L216</t>
  </si>
  <si>
    <t>门源回族自治县</t>
  </si>
  <si>
    <t>https://www.baidu.com/s?wd=%E9%97%A8%E6%BA%90%E5%9B%9E%E6%97%8F%E8%87%AA%E6%B2%BB%E5%8E%BF%20%E4%BA%BA%E6%B0%91%E6%94%BF%E5%BA%9C%20%E5%AE%98%E7%BD%91%20site%3Agov.cn</t>
  </si>
  <si>
    <t>https://www.so.com/s?q=%E9%97%A8%E6%BA%90%E5%9B%9E%E6%97%8F%E8%87%AA%E6%B2%BB%E5%8E%BF%20%E4%BA%BA%E6%B0%91%E6%94%BF%E5%BA%9C%20%E5%AE%98%E7%BD%91%20site%3Agov.cn</t>
  </si>
  <si>
    <t>门源回族自治县人民政府；门源回族发布；门源回族融媒；门源回族日报</t>
  </si>
  <si>
    <t>民族团结进步促进法；中华人民共和国民族团结进步促进法；民族团结法；民族团结促进法；民族团结新法；7月1日施行；7月1日民族新规；门源回族自治县；有什么影响；怎么执行；形式主义；一刀切；投诉；回应</t>
  </si>
  <si>
    <t>L217</t>
  </si>
  <si>
    <t>大通回族土族自治县</t>
  </si>
  <si>
    <t>https://www.baidu.com/s?wd=%E5%A4%A7%E9%80%9A%E5%9B%9E%E6%97%8F%E5%9C%9F%E6%97%8F%E8%87%AA%E6%B2%BB%E5%8E%BF%20%E4%BA%BA%E6%B0%91%E6%94%BF%E5%BA%9C%20%E5%AE%98%E7%BD%91%20site%3Agov.cn</t>
  </si>
  <si>
    <t>https://www.so.com/s?q=%E5%A4%A7%E9%80%9A%E5%9B%9E%E6%97%8F%E5%9C%9F%E6%97%8F%E8%87%AA%E6%B2%BB%E5%8E%BF%20%E4%BA%BA%E6%B0%91%E6%94%BF%E5%BA%9C%20%E5%AE%98%E7%BD%91%20site%3Agov.cn</t>
  </si>
  <si>
    <t>大通回族土族自治县人民政府；大通回族土族发布；大通回族土族融媒；大通回族土族日报</t>
  </si>
  <si>
    <t>民族团结进步促进法；中华人民共和国民族团结进步促进法；民族团结法；民族团结促进法；民族团结新法；7月1日施行；7月1日民族新规；大通回族土族自治县；有什么影响；怎么执行；形式主义；一刀切；投诉；回应</t>
  </si>
  <si>
    <t>L218</t>
  </si>
  <si>
    <t>民和回族土族自治县</t>
  </si>
  <si>
    <t>https://www.baidu.com/s?wd=%E6%B0%91%E5%92%8C%E5%9B%9E%E6%97%8F%E5%9C%9F%E6%97%8F%E8%87%AA%E6%B2%BB%E5%8E%BF%20%E4%BA%BA%E6%B0%91%E6%94%BF%E5%BA%9C%20%E5%AE%98%E7%BD%91%20site%3Agov.cn</t>
  </si>
  <si>
    <t>https://www.so.com/s?q=%E6%B0%91%E5%92%8C%E5%9B%9E%E6%97%8F%E5%9C%9F%E6%97%8F%E8%87%AA%E6%B2%BB%E5%8E%BF%20%E4%BA%BA%E6%B0%91%E6%94%BF%E5%BA%9C%20%E5%AE%98%E7%BD%91%20site%3Agov.cn</t>
  </si>
  <si>
    <t>民和回族土族自治县人民政府；民和回族土族发布；民和回族土族融媒；民和回族土族日报</t>
  </si>
  <si>
    <t>民族团结进步促进法；中华人民共和国民族团结进步促进法；民族团结法；民族团结促进法；民族团结新法；7月1日施行；7月1日民族新规；民和回族土族自治县；有什么影响；怎么执行；形式主义；一刀切；投诉；回应</t>
  </si>
  <si>
    <t>L219</t>
  </si>
  <si>
    <t>巴里坤哈萨克自治县</t>
  </si>
  <si>
    <t>https://www.baidu.com/s?wd=%E5%B7%B4%E9%87%8C%E5%9D%A4%E5%93%88%E8%90%A8%E5%85%8B%E8%87%AA%E6%B2%BB%E5%8E%BF%20%E4%BA%BA%E6%B0%91%E6%94%BF%E5%BA%9C%20%E5%AE%98%E7%BD%91%20site%3Agov.cn</t>
  </si>
  <si>
    <t>https://www.so.com/s?q=%E5%B7%B4%E9%87%8C%E5%9D%A4%E5%93%88%E8%90%A8%E5%85%8B%E8%87%AA%E6%B2%BB%E5%8E%BF%20%E4%BA%BA%E6%B0%91%E6%94%BF%E5%BA%9C%20%E5%AE%98%E7%BD%91%20site%3Agov.cn</t>
  </si>
  <si>
    <t>巴里坤哈萨克自治县人民政府；巴里坤哈萨克发布；巴里坤哈萨克融媒；巴里坤哈萨克日报</t>
  </si>
  <si>
    <t>民族团结进步促进法；中华人民共和国民族团结进步促进法；民族团结法；民族团结促进法；民族团结新法；7月1日施行；7月1日民族新规；巴里坤哈萨克自治县；有什么影响；怎么执行；形式主义；一刀切；投诉；回应</t>
  </si>
  <si>
    <t>L220</t>
  </si>
  <si>
    <t>塔什库尔干塔吉克自治县</t>
  </si>
  <si>
    <t>https://www.tskeg.gov.cn/</t>
  </si>
  <si>
    <t>https://www.so.com/s?q=%E5%A1%94%E4%BB%80%E5%BA%93%E5%B0%94%E5%B9%B2%E5%A1%94%E5%90%89%E5%85%8B%E8%87%AA%E6%B2%BB%E5%8E%BF%20%E4%BA%BA%E6%B0%91%E6%94%BF%E5%BA%9C%20%E5%AE%98%E7%BD%91%20site%3Agov.cn</t>
  </si>
  <si>
    <t>塔什库尔干塔吉克自治县人民政府；塔什库尔干塔吉克发布；塔什库尔干塔吉克融媒；塔什库尔干塔吉克日报</t>
  </si>
  <si>
    <t>民族团结进步促进法；中华人民共和国民族团结进步促进法；民族团结法；民族团结促进法；民族团结新法；7月1日施行；7月1日民族新规；塔什库尔干塔吉克自治县；有什么影响；怎么执行；形式主义；一刀切；投诉；回应</t>
  </si>
  <si>
    <t>L221</t>
  </si>
  <si>
    <t>木垒哈萨克自治县</t>
  </si>
  <si>
    <t>https://www.mlx.gov.cn/</t>
  </si>
  <si>
    <t>https://www.so.com/s?q=%E6%9C%A8%E5%9E%92%E5%93%88%E8%90%A8%E5%85%8B%E8%87%AA%E6%B2%BB%E5%8E%BF%20%E4%BA%BA%E6%B0%91%E6%94%BF%E5%BA%9C%20%E5%AE%98%E7%BD%91%20site%3Agov.cn</t>
  </si>
  <si>
    <t>木垒零距离</t>
  </si>
  <si>
    <t>民族团结进步促进法；中华人民共和国民族团结进步促进法；民族团结法；民族团结促进法；民族团结新法；7月1日施行；7月1日民族新规；木垒哈萨克自治县；有什么影响；怎么执行；形式主义；一刀切；投诉；回应</t>
  </si>
  <si>
    <t>L222</t>
  </si>
  <si>
    <t>焉耆回族自治县</t>
  </si>
  <si>
    <t>https://www.baidu.com/s?wd=%E7%84%89%E8%80%86%E5%9B%9E%E6%97%8F%E8%87%AA%E6%B2%BB%E5%8E%BF%20%E4%BA%BA%E6%B0%91%E6%94%BF%E5%BA%9C%20%E5%AE%98%E7%BD%91%20site%3Agov.cn</t>
  </si>
  <si>
    <t>https://www.so.com/s?q=%E7%84%89%E8%80%86%E5%9B%9E%E6%97%8F%E8%87%AA%E6%B2%BB%E5%8E%BF%20%E4%BA%BA%E6%B0%91%E6%94%BF%E5%BA%9C%20%E5%AE%98%E7%BD%91%20site%3Agov.cn</t>
  </si>
  <si>
    <t>焉耆回族自治县人民政府；焉耆回族发布；焉耆回族融媒；焉耆回族日报</t>
  </si>
  <si>
    <t>民族团结进步促进法；中华人民共和国民族团结进步促进法；民族团结法；民族团结促进法；民族团结新法；7月1日施行；7月1日民族新规；焉耆回族自治县；有什么影响；怎么执行；形式主义；一刀切；投诉；回应</t>
  </si>
  <si>
    <t>L223</t>
  </si>
  <si>
    <t>察布查尔锡伯自治县</t>
  </si>
  <si>
    <t>https://www.xjcbcr.gov.cn/</t>
  </si>
  <si>
    <t>https://www.so.com/s?q=%E5%AF%9F%E5%B8%83%E6%9F%A5%E5%B0%94%E9%94%A1%E4%BC%AF%E8%87%AA%E6%B2%BB%E5%8E%BF%20%E4%BA%BA%E6%B0%91%E6%94%BF%E5%BA%9C%20%E5%AE%98%E7%BD%91%20site%3Agov.cn</t>
  </si>
  <si>
    <t>察布查尔县零距离；察布查尔好地方</t>
  </si>
  <si>
    <t>民族团结进步促进法；中华人民共和国民族团结进步促进法；民族团结法；民族团结促进法；民族团结新法；7月1日施行；7月1日民族新规；察布查尔锡伯自治县；有什么影响；怎么执行；形式主义；一刀切；投诉；回应</t>
  </si>
  <si>
    <t>L224</t>
  </si>
  <si>
    <t>和布克赛尔蒙古自治县</t>
  </si>
  <si>
    <t>https://www.xjhbk.gov.cn/</t>
  </si>
  <si>
    <t>https://www.so.com/s?q=%E5%92%8C%E5%B8%83%E5%85%8B%E8%B5%9B%E5%B0%94%E8%92%99%E5%8F%A4%E8%87%AA%E6%B2%BB%E5%8E%BF%20%E4%BA%BA%E6%B0%91%E6%94%BF%E5%BA%9C%20%E5%AE%98%E7%BD%91%20site%3Agov.cn</t>
  </si>
  <si>
    <t>和布克赛尔蒙古自治县人民政府；和布克赛尔蒙古发布；和布克赛尔蒙古融媒；和布克赛尔蒙古日报</t>
  </si>
  <si>
    <t>民族团结进步促进法；中华人民共和国民族团结进步促进法；民族团结法；民族团结促进法；民族团结新法；7月1日施行；7月1日民族新规；和布克赛尔蒙古自治县；有什么影响；怎么执行；形式主义；一刀切；投诉；回应</t>
  </si>
  <si>
    <t>L225</t>
  </si>
  <si>
    <t>省级民族工作部门</t>
  </si>
  <si>
    <t>北京市民族宗教事务委员会</t>
  </si>
  <si>
    <t>省级部门</t>
  </si>
  <si>
    <t>北京</t>
  </si>
  <si>
    <t>https://mzzjw.beijing.gov.cn/</t>
  </si>
  <si>
    <t>https://www.baidu.com/s?wd=%E5%8C%97%E4%BA%AC%E5%B8%82%E6%B0%91%E6%97%8F%E5%AE%97%E6%95%99%E4%BA%8B%E5%8A%A1%E5%A7%94%E5%91%98%E4%BC%9A%20%E4%BA%BA%E6%B0%91%E6%94%BF%E5%BA%9C%20%E5%AE%98%E7%BD%91%20site%3Agov.cn</t>
  </si>
  <si>
    <t>北京市民族宗教事务委员会；北京民宗；北京民委</t>
  </si>
  <si>
    <t>普通话；根据地区补充民族语言</t>
  </si>
  <si>
    <t>公开浏览；互动服务可能需登录</t>
  </si>
  <si>
    <t>政策文件、实施部署、政策解读、征求意见、工作动态</t>
  </si>
  <si>
    <t>民族团结进步促进法；中华人民共和国民族团结进步促进法；民族团结法；民族团结促进法；民族团结新法；7月1日施行；7月1日民族新规；贯彻实施；政策解读；意见征集；工作部署</t>
  </si>
  <si>
    <t>国家民委官方目录提供直达入口</t>
  </si>
  <si>
    <t>L226</t>
  </si>
  <si>
    <t>天津市民族和宗教事务委员会</t>
  </si>
  <si>
    <t>天津</t>
  </si>
  <si>
    <t>https://mzzj.tj.gov.cn/</t>
  </si>
  <si>
    <t>https://www.baidu.com/s?wd=%E5%A4%A9%E6%B4%A5%E5%B8%82%E6%B0%91%E6%97%8F%E5%92%8C%E5%AE%97%E6%95%99%E4%BA%8B%E5%8A%A1%E5%A7%94%E5%91%98%E4%BC%9A%20%E4%BA%BA%E6%B0%91%E6%94%BF%E5%BA%9C%20%E5%AE%98%E7%BD%91%20site%3Agov.cn</t>
  </si>
  <si>
    <t>天津市民族和宗教事务委员会；天津民宗；天津民委</t>
  </si>
  <si>
    <t>L227</t>
  </si>
  <si>
    <t>河北省民族事务委员会</t>
  </si>
  <si>
    <t>https://mw.hebei.gov.cn/</t>
  </si>
  <si>
    <t>https://www.baidu.com/s?wd=%E6%B2%B3%E5%8C%97%E7%9C%81%E6%B0%91%E6%97%8F%E4%BA%8B%E5%8A%A1%E5%A7%94%E5%91%98%E4%BC%9A%20%E4%BA%BA%E6%B0%91%E6%94%BF%E5%BA%9C%20%E5%AE%98%E7%BD%91%20site%3Agov.cn</t>
  </si>
  <si>
    <t>河北省民族事务委员会；河北民宗；河北民委</t>
  </si>
  <si>
    <t>L228</t>
  </si>
  <si>
    <t>内蒙古自治区民族事务委员会</t>
  </si>
  <si>
    <t>https://mw.nmg.gov.cn/</t>
  </si>
  <si>
    <t>https://www.baidu.com/s?wd=%E5%86%85%E8%92%99%E5%8F%A4%E8%87%AA%E6%B2%BB%E5%8C%BA%E6%B0%91%E6%97%8F%E4%BA%8B%E5%8A%A1%E5%A7%94%E5%91%98%E4%BC%9A%20%E4%BA%BA%E6%B0%91%E6%94%BF%E5%BA%9C%20%E5%AE%98%E7%BD%91%20site%3Agov.cn</t>
  </si>
  <si>
    <t>内蒙古自治区民族事务委员会；内蒙古民宗；内蒙古民委</t>
  </si>
  <si>
    <t>L229</t>
  </si>
  <si>
    <t>辽宁省民族和宗教事务委员会</t>
  </si>
  <si>
    <t>https://mzw.ln.gov.cn/</t>
  </si>
  <si>
    <t>https://www.baidu.com/s?wd=%E8%BE%BD%E5%AE%81%E7%9C%81%E6%B0%91%E6%97%8F%E5%92%8C%E5%AE%97%E6%95%99%E4%BA%8B%E5%8A%A1%E5%A7%94%E5%91%98%E4%BC%9A%20%E4%BA%BA%E6%B0%91%E6%94%BF%E5%BA%9C%20%E5%AE%98%E7%BD%91%20site%3Agov.cn</t>
  </si>
  <si>
    <t>辽宁省民族和宗教事务委员会；辽宁民宗；辽宁民委</t>
  </si>
  <si>
    <t>L230</t>
  </si>
  <si>
    <t>吉林省民族事务委员会</t>
  </si>
  <si>
    <t>https://mw.jl.gov.cn/</t>
  </si>
  <si>
    <t>https://www.baidu.com/s?wd=%E5%90%89%E6%9E%97%E7%9C%81%E6%B0%91%E6%97%8F%E4%BA%8B%E5%8A%A1%E5%A7%94%E5%91%98%E4%BC%9A%20%E4%BA%BA%E6%B0%91%E6%94%BF%E5%BA%9C%20%E5%AE%98%E7%BD%91%20site%3Agov.cn</t>
  </si>
  <si>
    <t>吉林省民族事务委员会；吉林民宗；吉林民委</t>
  </si>
  <si>
    <t>L231</t>
  </si>
  <si>
    <t>黑龙江省民族宗教事务委员会</t>
  </si>
  <si>
    <t>https://mzw.hlj.gov.cn/</t>
  </si>
  <si>
    <t>https://www.baidu.com/s?wd=%E9%BB%91%E9%BE%99%E6%B1%9F%E7%9C%81%E6%B0%91%E6%97%8F%E5%AE%97%E6%95%99%E4%BA%8B%E5%8A%A1%E5%A7%94%E5%91%98%E4%BC%9A%20%E4%BA%BA%E6%B0%91%E6%94%BF%E5%BA%9C%20%E5%AE%98%E7%BD%91%20site%3Agov.cn</t>
  </si>
  <si>
    <t>黑龙江省民族宗教事务委员会；黑龙江民宗；黑龙江民委</t>
  </si>
  <si>
    <t>L232</t>
  </si>
  <si>
    <t>上海市民族和宗教事务局</t>
  </si>
  <si>
    <t>上海</t>
  </si>
  <si>
    <t>https://mzzj.sh.gov.cn/</t>
  </si>
  <si>
    <t>https://www.baidu.com/s?wd=%E4%B8%8A%E6%B5%B7%E5%B8%82%E6%B0%91%E6%97%8F%E5%92%8C%E5%AE%97%E6%95%99%E4%BA%8B%E5%8A%A1%E5%B1%80%20%E4%BA%BA%E6%B0%91%E6%94%BF%E5%BA%9C%20%E5%AE%98%E7%BD%91%20site%3Agov.cn</t>
  </si>
  <si>
    <t>上海市民族和宗教事务局；上海民宗；上海民委</t>
  </si>
  <si>
    <t>L233</t>
  </si>
  <si>
    <t>江苏省民族宗教事务委员会</t>
  </si>
  <si>
    <t>江苏</t>
  </si>
  <si>
    <t>https://mzw.jiangsu.gov.cn/</t>
  </si>
  <si>
    <t>https://www.baidu.com/s?wd=%E6%B1%9F%E8%8B%8F%E7%9C%81%E6%B0%91%E6%97%8F%E5%AE%97%E6%95%99%E4%BA%8B%E5%8A%A1%E5%A7%94%E5%91%98%E4%BC%9A%20%E4%BA%BA%E6%B0%91%E6%94%BF%E5%BA%9C%20%E5%AE%98%E7%BD%91%20site%3Agov.cn</t>
  </si>
  <si>
    <t>江苏省民族宗教事务委员会；江苏民宗；江苏民委</t>
  </si>
  <si>
    <t>L234</t>
  </si>
  <si>
    <t>浙江省民族宗教事务委员会</t>
  </si>
  <si>
    <t>https://mzw.zj.gov.cn/</t>
  </si>
  <si>
    <t>https://www.baidu.com/s?wd=%E6%B5%99%E6%B1%9F%E7%9C%81%E6%B0%91%E6%97%8F%E5%AE%97%E6%95%99%E4%BA%8B%E5%8A%A1%E5%A7%94%E5%91%98%E4%BC%9A%20%E4%BA%BA%E6%B0%91%E6%94%BF%E5%BA%9C%20%E5%AE%98%E7%BD%91%20site%3Agov.cn</t>
  </si>
  <si>
    <t>浙江省民族宗教事务委员会；浙江民宗；浙江民委</t>
  </si>
  <si>
    <t>L235</t>
  </si>
  <si>
    <t>安徽省民族事务委员会</t>
  </si>
  <si>
    <t>安徽</t>
  </si>
  <si>
    <t>https://mwzjj.ah.gov.cn/</t>
  </si>
  <si>
    <t>https://www.baidu.com/s?wd=%E5%AE%89%E5%BE%BD%E7%9C%81%E6%B0%91%E6%97%8F%E4%BA%8B%E5%8A%A1%E5%A7%94%E5%91%98%E4%BC%9A%20%E4%BA%BA%E6%B0%91%E6%94%BF%E5%BA%9C%20%E5%AE%98%E7%BD%91%20site%3Agov.cn</t>
  </si>
  <si>
    <t>安徽省民族事务委员会；安徽民宗；安徽民委</t>
  </si>
  <si>
    <t>L236</t>
  </si>
  <si>
    <t>福建省民族与宗教事务厅</t>
  </si>
  <si>
    <t>福建</t>
  </si>
  <si>
    <t>https://mzzjt.fujian.gov.cn/</t>
  </si>
  <si>
    <t>https://www.baidu.com/s?wd=%E7%A6%8F%E5%BB%BA%E7%9C%81%E6%B0%91%E6%97%8F%E4%B8%8E%E5%AE%97%E6%95%99%E4%BA%8B%E5%8A%A1%E5%8E%85%20%E4%BA%BA%E6%B0%91%E6%94%BF%E5%BA%9C%20%E5%AE%98%E7%BD%91%20site%3Agov.cn</t>
  </si>
  <si>
    <t>福建省民族与宗教事务厅；福建民宗；福建民委</t>
  </si>
  <si>
    <t>L237</t>
  </si>
  <si>
    <t>江西省民族宗教事务局</t>
  </si>
  <si>
    <t>江西</t>
  </si>
  <si>
    <t>https://mzj.jiangxi.gov.cn/</t>
  </si>
  <si>
    <t>https://www.baidu.com/s?wd=%E6%B1%9F%E8%A5%BF%E7%9C%81%E6%B0%91%E6%97%8F%E5%AE%97%E6%95%99%E4%BA%8B%E5%8A%A1%E5%B1%80%20%E4%BA%BA%E6%B0%91%E6%94%BF%E5%BA%9C%20%E5%AE%98%E7%BD%91%20site%3Agov.cn</t>
  </si>
  <si>
    <t>江西省民族宗教事务局；江西民宗；江西民委</t>
  </si>
  <si>
    <t>L238</t>
  </si>
  <si>
    <t>山东省民族宗教事务委员会</t>
  </si>
  <si>
    <t>山东</t>
  </si>
  <si>
    <t>https://mzw.shandong.gov.cn/</t>
  </si>
  <si>
    <t>https://www.baidu.com/s?wd=%E5%B1%B1%E4%B8%9C%E7%9C%81%E6%B0%91%E6%97%8F%E5%AE%97%E6%95%99%E4%BA%8B%E5%8A%A1%E5%A7%94%E5%91%98%E4%BC%9A%20%E4%BA%BA%E6%B0%91%E6%94%BF%E5%BA%9C%20%E5%AE%98%E7%BD%91%20site%3Agov.cn</t>
  </si>
  <si>
    <t>山东省民族宗教事务委员会；山东民宗；山东民委</t>
  </si>
  <si>
    <t>L239</t>
  </si>
  <si>
    <t>河南省民族宗教事务委员会</t>
  </si>
  <si>
    <t>河南</t>
  </si>
  <si>
    <t>https://hnsmzzjw.henan.gov.cn/</t>
  </si>
  <si>
    <t>https://www.baidu.com/s?wd=%E6%B2%B3%E5%8D%97%E7%9C%81%E6%B0%91%E6%97%8F%E5%AE%97%E6%95%99%E4%BA%8B%E5%8A%A1%E5%A7%94%E5%91%98%E4%BC%9A%20%E4%BA%BA%E6%B0%91%E6%94%BF%E5%BA%9C%20%E5%AE%98%E7%BD%91%20site%3Agov.cn</t>
  </si>
  <si>
    <t>河南省民族宗教事务委员会；河南民宗；河南民委</t>
  </si>
  <si>
    <t>L240</t>
  </si>
  <si>
    <t>湖北省民族宗教事务委员会</t>
  </si>
  <si>
    <t>https://mzw.hubei.gov.cn/</t>
  </si>
  <si>
    <t>https://www.baidu.com/s?wd=%E6%B9%96%E5%8C%97%E7%9C%81%E6%B0%91%E6%97%8F%E5%AE%97%E6%95%99%E4%BA%8B%E5%8A%A1%E5%A7%94%E5%91%98%E4%BC%9A%20%E4%BA%BA%E6%B0%91%E6%94%BF%E5%BA%9C%20%E5%AE%98%E7%BD%91%20site%3Agov.cn</t>
  </si>
  <si>
    <t>湖北省民族宗教事务委员会；湖北民宗；湖北民委</t>
  </si>
  <si>
    <t>L241</t>
  </si>
  <si>
    <t>湖南省民族宗教事务委员会</t>
  </si>
  <si>
    <t>https://mzw.hunan.gov.cn/</t>
  </si>
  <si>
    <t>https://www.baidu.com/s?wd=%E6%B9%96%E5%8D%97%E7%9C%81%E6%B0%91%E6%97%8F%E5%AE%97%E6%95%99%E4%BA%8B%E5%8A%A1%E5%A7%94%E5%91%98%E4%BC%9A%20%E4%BA%BA%E6%B0%91%E6%94%BF%E5%BA%9C%20%E5%AE%98%E7%BD%91%20site%3Agov.cn</t>
  </si>
  <si>
    <t>湖南省民族宗教事务委员会；湖南民宗；湖南民委</t>
  </si>
  <si>
    <t>L242</t>
  </si>
  <si>
    <t>广东省民族宗教事务委员会</t>
  </si>
  <si>
    <t>https://mzzjw.gd.gov.cn/</t>
  </si>
  <si>
    <t>https://www.baidu.com/s?wd=%E5%B9%BF%E4%B8%9C%E7%9C%81%E6%B0%91%E6%97%8F%E5%AE%97%E6%95%99%E4%BA%8B%E5%8A%A1%E5%A7%94%E5%91%98%E4%BC%9A%20%E4%BA%BA%E6%B0%91%E6%94%BF%E5%BA%9C%20%E5%AE%98%E7%BD%91%20site%3Agov.cn</t>
  </si>
  <si>
    <t>广东省民族宗教事务委员会；广东民宗；广东民委</t>
  </si>
  <si>
    <t>L243</t>
  </si>
  <si>
    <t>广西壮族自治区民族宗教事务委员会</t>
  </si>
  <si>
    <t>https://mzw.gxzf.gov.cn/</t>
  </si>
  <si>
    <t>https://www.baidu.com/s?wd=%E5%B9%BF%E8%A5%BF%E5%A3%AE%E6%97%8F%E8%87%AA%E6%B2%BB%E5%8C%BA%E6%B0%91%E6%97%8F%E5%AE%97%E6%95%99%E4%BA%8B%E5%8A%A1%E5%A7%94%E5%91%98%E4%BC%9A%20%E4%BA%BA%E6%B0%91%E6%94%BF%E5%BA%9C%20%E5%AE%98%E7%BD%91%20site%3Agov.cn</t>
  </si>
  <si>
    <t>广西壮族自治区民族宗教事务委员会；广西民宗；广西民委</t>
  </si>
  <si>
    <t>L244</t>
  </si>
  <si>
    <t>海南省民族宗教事务委员会</t>
  </si>
  <si>
    <t>https://smzw.hainan.gov.cn/</t>
  </si>
  <si>
    <t>https://www.baidu.com/s?wd=%E6%B5%B7%E5%8D%97%E7%9C%81%E6%B0%91%E6%97%8F%E5%AE%97%E6%95%99%E4%BA%8B%E5%8A%A1%E5%A7%94%E5%91%98%E4%BC%9A%20%E4%BA%BA%E6%B0%91%E6%94%BF%E5%BA%9C%20%E5%AE%98%E7%BD%91%20site%3Agov.cn</t>
  </si>
  <si>
    <t>海南省民族宗教事务委员会；海南民宗；海南民委</t>
  </si>
  <si>
    <t>L245</t>
  </si>
  <si>
    <t>重庆市民族宗教事务委员会</t>
  </si>
  <si>
    <t>https://mzzjw.cq.gov.cn/</t>
  </si>
  <si>
    <t>https://www.baidu.com/s?wd=%E9%87%8D%E5%BA%86%E5%B8%82%E6%B0%91%E6%97%8F%E5%AE%97%E6%95%99%E4%BA%8B%E5%8A%A1%E5%A7%94%E5%91%98%E4%BC%9A%20%E4%BA%BA%E6%B0%91%E6%94%BF%E5%BA%9C%20%E5%AE%98%E7%BD%91%20site%3Agov.cn</t>
  </si>
  <si>
    <t>重庆市民族宗教事务委员会；重庆民宗；重庆民委</t>
  </si>
  <si>
    <t>L246</t>
  </si>
  <si>
    <t>四川省民族宗教事务委员会</t>
  </si>
  <si>
    <t>https://mzw.sc.gov.cn/</t>
  </si>
  <si>
    <t>https://www.baidu.com/s?wd=%E5%9B%9B%E5%B7%9D%E7%9C%81%E6%B0%91%E6%97%8F%E5%AE%97%E6%95%99%E4%BA%8B%E5%8A%A1%E5%A7%94%E5%91%98%E4%BC%9A%20%E4%BA%BA%E6%B0%91%E6%94%BF%E5%BA%9C%20%E5%AE%98%E7%BD%91%20site%3Agov.cn</t>
  </si>
  <si>
    <t>四川省民族宗教事务委员会；四川民宗；四川民委</t>
  </si>
  <si>
    <t>L247</t>
  </si>
  <si>
    <t>贵州省民族宗教事务委员会</t>
  </si>
  <si>
    <t>https://mzw.guizhou.gov.cn/</t>
  </si>
  <si>
    <t>https://www.baidu.com/s?wd=%E8%B4%B5%E5%B7%9E%E7%9C%81%E6%B0%91%E6%97%8F%E5%AE%97%E6%95%99%E4%BA%8B%E5%8A%A1%E5%A7%94%E5%91%98%E4%BC%9A%20%E4%BA%BA%E6%B0%91%E6%94%BF%E5%BA%9C%20%E5%AE%98%E7%BD%91%20site%3Agov.cn</t>
  </si>
  <si>
    <t>贵州省民族宗教事务委员会；贵州民宗；贵州民委</t>
  </si>
  <si>
    <t>L248</t>
  </si>
  <si>
    <t>云南省民族事务委员会</t>
  </si>
  <si>
    <t>https://mz.yn.gov.cn/</t>
  </si>
  <si>
    <t>https://www.baidu.com/s?wd=%E4%BA%91%E5%8D%97%E7%9C%81%E6%B0%91%E6%97%8F%E4%BA%8B%E5%8A%A1%E5%A7%94%E5%91%98%E4%BC%9A%20%E4%BA%BA%E6%B0%91%E6%94%BF%E5%BA%9C%20%E5%AE%98%E7%BD%91%20site%3Agov.cn</t>
  </si>
  <si>
    <t>云南省民族事务委员会；云南民宗；云南民委</t>
  </si>
  <si>
    <t>L249</t>
  </si>
  <si>
    <t>西藏自治区民族事务委员会</t>
  </si>
  <si>
    <t>https://mw.xizang.gov.cn/</t>
  </si>
  <si>
    <t>https://www.baidu.com/s?wd=%E8%A5%BF%E8%97%8F%E8%87%AA%E6%B2%BB%E5%8C%BA%E6%B0%91%E6%97%8F%E4%BA%8B%E5%8A%A1%E5%A7%94%E5%91%98%E4%BC%9A%20%E4%BA%BA%E6%B0%91%E6%94%BF%E5%BA%9C%20%E5%AE%98%E7%BD%91%20site%3Agov.cn</t>
  </si>
  <si>
    <t>西藏自治区民族事务委员会；西藏民宗；西藏民委</t>
  </si>
  <si>
    <t>L250</t>
  </si>
  <si>
    <t>陕西省民族宗教事务委员会</t>
  </si>
  <si>
    <t>陕西</t>
  </si>
  <si>
    <t>https://mzzj.shaanxi.gov.cn/</t>
  </si>
  <si>
    <t>https://www.baidu.com/s?wd=%E9%99%95%E8%A5%BF%E7%9C%81%E6%B0%91%E6%97%8F%E5%AE%97%E6%95%99%E4%BA%8B%E5%8A%A1%E5%A7%94%E5%91%98%E4%BC%9A%20%E4%BA%BA%E6%B0%91%E6%94%BF%E5%BA%9C%20%E5%AE%98%E7%BD%91%20site%3Agov.cn</t>
  </si>
  <si>
    <t>陕西省民族宗教事务委员会；陕西民宗；陕西民委</t>
  </si>
  <si>
    <t>L251</t>
  </si>
  <si>
    <t>甘肃省民族事务委员会</t>
  </si>
  <si>
    <t>https://mzsw.gansu.gov.cn/</t>
  </si>
  <si>
    <t>https://www.baidu.com/s?wd=%E7%94%98%E8%82%83%E7%9C%81%E6%B0%91%E6%97%8F%E4%BA%8B%E5%8A%A1%E5%A7%94%E5%91%98%E4%BC%9A%20%E4%BA%BA%E6%B0%91%E6%94%BF%E5%BA%9C%20%E5%AE%98%E7%BD%91%20site%3Agov.cn</t>
  </si>
  <si>
    <t>甘肃省民族事务委员会；甘肃民宗；甘肃民委</t>
  </si>
  <si>
    <t>L252</t>
  </si>
  <si>
    <t>青海省民族宗教事务委员会</t>
  </si>
  <si>
    <t>https://mzw.qinghai.gov.cn/</t>
  </si>
  <si>
    <t>https://www.baidu.com/s?wd=%E9%9D%92%E6%B5%B7%E7%9C%81%E6%B0%91%E6%97%8F%E5%AE%97%E6%95%99%E4%BA%8B%E5%8A%A1%E5%A7%94%E5%91%98%E4%BC%9A%20%E4%BA%BA%E6%B0%91%E6%94%BF%E5%BA%9C%20%E5%AE%98%E7%BD%91%20site%3Agov.cn</t>
  </si>
  <si>
    <t>青海省民族宗教事务委员会；青海民宗；青海民委</t>
  </si>
  <si>
    <t>L253</t>
  </si>
  <si>
    <t>宁夏回族自治区民族事务委员会</t>
  </si>
  <si>
    <t>https://mzzj.nx.gov.cn/</t>
  </si>
  <si>
    <t>https://www.baidu.com/s?wd=%E5%AE%81%E5%A4%8F%E5%9B%9E%E6%97%8F%E8%87%AA%E6%B2%BB%E5%8C%BA%E6%B0%91%E6%97%8F%E4%BA%8B%E5%8A%A1%E5%A7%94%E5%91%98%E4%BC%9A%20%E4%BA%BA%E6%B0%91%E6%94%BF%E5%BA%9C%20%E5%AE%98%E7%BD%91%20site%3Agov.cn</t>
  </si>
  <si>
    <t>宁夏回族自治区民族事务委员会；宁夏民宗；宁夏民委</t>
  </si>
  <si>
    <t>L254</t>
  </si>
  <si>
    <t>新疆维吾尔自治区民族事务委员会</t>
  </si>
  <si>
    <t>https://mwzjswj.xinjiang.gov.cn/</t>
  </si>
  <si>
    <t>https://www.baidu.com/s?wd=%E6%96%B0%E7%96%86%E7%BB%B4%E5%90%BE%E5%B0%94%E8%87%AA%E6%B2%BB%E5%8C%BA%E6%B0%91%E6%97%8F%E4%BA%8B%E5%8A%A1%E5%A7%94%E5%91%98%E4%BC%9A%20%E4%BA%BA%E6%B0%91%E6%94%BF%E5%BA%9C%20%E5%AE%98%E7%BD%91%20site%3Agov.cn</t>
  </si>
  <si>
    <t>新疆维吾尔自治区民族事务委员会；新疆民宗；新疆民委</t>
  </si>
  <si>
    <t>舆情监测关键词、组合检索式与纳入规则</t>
  </si>
  <si>
    <t>只纳入明确提及该法、该法简称、7月1日实施或具体实施行为的内容；一般民族议题但无法建立与该法的关联时不纳入。 关键词不要求逐个搜索，按“法律词+意见词+地区/议题词”组合使用。</t>
  </si>
  <si>
    <t>编号</t>
  </si>
  <si>
    <t>类别</t>
  </si>
  <si>
    <t>关键词/检索式</t>
  </si>
  <si>
    <t>使用场景</t>
  </si>
  <si>
    <t>是否必须</t>
  </si>
  <si>
    <t>说明</t>
  </si>
  <si>
    <t>L1</t>
  </si>
  <si>
    <t>法律正式名称</t>
  </si>
  <si>
    <t>中华人民共和国民族团结进步促进法；民族团结进步促进法</t>
  </si>
  <si>
    <t>所有平台</t>
  </si>
  <si>
    <t>是</t>
  </si>
  <si>
    <t>确保与该法直接相关</t>
  </si>
  <si>
    <t>L2</t>
  </si>
  <si>
    <t>网民简称</t>
  </si>
  <si>
    <t>民族团结法；民族团结促进法；民族团结新法；民族新法</t>
  </si>
  <si>
    <t>覆盖非正式称呼和简称</t>
  </si>
  <si>
    <t>L3</t>
  </si>
  <si>
    <t>时间表达</t>
  </si>
  <si>
    <t>7月1日施行；7月1日起实施；7月1日民族新规</t>
  </si>
  <si>
    <t>建议</t>
  </si>
  <si>
    <t>发现只谈实施时间、不写法律全称的内容</t>
  </si>
  <si>
    <t>O1</t>
  </si>
  <si>
    <t>支持认可</t>
  </si>
  <si>
    <t>支持；赞成；有必要；保障权益；促进团结</t>
  </si>
  <si>
    <t>公众平台</t>
  </si>
  <si>
    <t>按需</t>
  </si>
  <si>
    <t>记录明确支持意见</t>
  </si>
  <si>
    <t>O2</t>
  </si>
  <si>
    <t>咨询疑问</t>
  </si>
  <si>
    <t>什么意思；有什么影响；怎么执行；如何认定；适用范围；实施细则</t>
  </si>
  <si>
    <t>发现公众理解障碍</t>
  </si>
  <si>
    <t>O3</t>
  </si>
  <si>
    <t>担忧批评</t>
  </si>
  <si>
    <t>担心；会不会；不合理；不公平；形式主义；一刀切；强制；执行过度；增加负担；区别对待</t>
  </si>
  <si>
    <t>重点发现实施争议和负面意见</t>
  </si>
  <si>
    <t>O4</t>
  </si>
  <si>
    <t>诉求与回应</t>
  </si>
  <si>
    <t>投诉；举报；群众反映；要求解释；政府回应；官方通报</t>
  </si>
  <si>
    <t>公众平台/政府互动</t>
  </si>
  <si>
    <t>追踪诉求及处理结果</t>
  </si>
  <si>
    <t>R1</t>
  </si>
  <si>
    <t>待核实信息</t>
  </si>
  <si>
    <t>网传；听说；求证；截图；内部消息；真的假的；转发扩散</t>
  </si>
  <si>
    <t>全平台</t>
  </si>
  <si>
    <t>只标记待核实，不能直接认定为谣言</t>
  </si>
  <si>
    <t>R2</t>
  </si>
  <si>
    <t>误读与辟谣</t>
  </si>
  <si>
    <t>误读；情况不实；官方辟谣；断章取义；假文件；伪造通知</t>
  </si>
  <si>
    <t>需与法律原文、官方解释比对</t>
  </si>
  <si>
    <t>I1</t>
  </si>
  <si>
    <t>实施事项</t>
  </si>
  <si>
    <t>贯彻实施；政策解读；实施方案；基层落实；学习培训；宣传活动；意见征集</t>
  </si>
  <si>
    <t>政府/媒体</t>
  </si>
  <si>
    <t>追踪地方实施过程</t>
  </si>
  <si>
    <t>I2</t>
  </si>
  <si>
    <t>执行问题</t>
  </si>
  <si>
    <t>强制参加；层层加码；拍照打卡；要求转发；材料造假；敷衍回复；投诉无门</t>
  </si>
  <si>
    <t>公众平台/留言板</t>
  </si>
  <si>
    <t>识别基层执行偏差</t>
  </si>
  <si>
    <t>T1</t>
  </si>
  <si>
    <t>重点议题</t>
  </si>
  <si>
    <t>语言文字；教育；就业；公共服务；民族文化；风俗习惯；网络言论；法律责任</t>
  </si>
  <si>
    <t>按需组合</t>
  </si>
  <si>
    <t>必须和法律词组合，避免采集一般民族议题</t>
  </si>
  <si>
    <t>C1</t>
  </si>
  <si>
    <t>标准组合</t>
  </si>
  <si>
    <t>民族团结法+担心；民族团结法+不合理；民族团结法+形式主义；民族团结法+投诉</t>
  </si>
  <si>
    <t>每个平台均可直接复制</t>
  </si>
  <si>
    <t>C2</t>
  </si>
  <si>
    <t>地区组合</t>
  </si>
  <si>
    <t>民族团结法+地区名；民族团结进步促进法+自治州/自治县名</t>
  </si>
  <si>
    <t>民族地区</t>
  </si>
  <si>
    <t>每位地区负责人替换为本任务中的地名</t>
  </si>
  <si>
    <t>C3</t>
  </si>
  <si>
    <t>语言组合</t>
  </si>
  <si>
    <t>民族团结法+藏文/蒙古文/维吾尔文/哈萨克文/朝鲜文等</t>
  </si>
  <si>
    <t>多语言平台</t>
  </si>
  <si>
    <t>民族语言正式译名须由相应语言人员确认</t>
  </si>
  <si>
    <t>C4</t>
  </si>
  <si>
    <t>议题组合</t>
  </si>
  <si>
    <t>民族团结法+教育+担心；民族团结法+语言文字+影响；民族团结法+社区+形式主义</t>
  </si>
  <si>
    <t>专题监测</t>
  </si>
  <si>
    <t>发现具体实施影响</t>
  </si>
  <si>
    <t>ML1</t>
  </si>
  <si>
    <t>维吾尔文</t>
  </si>
  <si>
    <t>مىللەتلەر ئىتتىپاقلىقى - تەرەققىياتىنى ئىلگىرى سۈرۈش قانۇنى；يولغا قويۇش；تەسىر；ئەندىشە；ئەرز-شىكايەت</t>
  </si>
  <si>
    <t>新疆多语种网站、微信、视频</t>
  </si>
  <si>
    <t>按地区负责人使用</t>
  </si>
  <si>
    <t>法律短标题和核心表述参考新疆政府维吾尔文页面</t>
  </si>
  <si>
    <t>ML2</t>
  </si>
  <si>
    <t>藏文</t>
  </si>
  <si>
    <t>མི་རིགས་མཐུན་སྒྲིལ་ཡར་ཐོན་ལ་སྐུལ་སྤེལ་གཏོང་ཕྱོགས་སྐོར་གྱི་ཀྲུང་ཧྭ་མི་དམངས་སྤྱི་མཐུན་རྒྱལ་ཁབ་ཀྱི་བཅའ་ཁྲིམས།；ལག་བསྟར；སེམས་ཁྲལ；ཞུ་གཏུག</t>
  </si>
  <si>
    <t>西藏、青海、四川、甘肃、迪庆</t>
  </si>
  <si>
    <t>完整法律标题来自青海省政府藏文网</t>
  </si>
  <si>
    <t>ML3</t>
  </si>
  <si>
    <t>朝鲜文</t>
  </si>
  <si>
    <t>중화인민공화국 민족단결진보촉진법；민족단결진보촉진법；시행；영향；우려；민원；정부 대응</t>
  </si>
  <si>
    <t>延边、长白、朝鲜文平台</t>
  </si>
  <si>
    <t>标题来自中国网韩文报道</t>
  </si>
  <si>
    <t>ML4</t>
  </si>
  <si>
    <t>蒙古文</t>
  </si>
  <si>
    <t>ᠦᠨᠳᠦᠰᠦᠲᠡᠨ；ᠪᠦᠯᠬᠦᠮᠳᠡᠯ；ᠳᠠᠪᠰᠢᠯᠲᠠ；ᠬᠠᠤᠯᠢ；ᠬᠡᠷᠡᠭᠵᠢᠭᠦᠯᠬᠦ；ᠰᠠᠨᠠᠯ</t>
  </si>
  <si>
    <t>内蒙古及蒙古文平台</t>
  </si>
  <si>
    <t>拆分组合搜索</t>
  </si>
  <si>
    <t>传统蒙古文存在编码和词形差异，建议拆分搜索</t>
  </si>
  <si>
    <t>ML5</t>
  </si>
  <si>
    <t>哈萨克/柯尔克孜/塔吉克语</t>
  </si>
  <si>
    <t>ұлттар бірлігі；заң；іске асыру；шағым；улуттук биримдик；мыйзам；арыз；ваҳдати миллӣ；қонун；шикоят</t>
  </si>
  <si>
    <t>新疆相关地区</t>
  </si>
  <si>
    <t>需语言人员复核</t>
  </si>
  <si>
    <t>通用辅助词，非本法官方译名</t>
  </si>
  <si>
    <t>ML6</t>
  </si>
  <si>
    <t>其他民族语言</t>
  </si>
  <si>
    <t>民族团结法+语言名称；民族团结法+自治州/自治县名称；民族团结法+影响/担心/形式主义/投诉</t>
  </si>
  <si>
    <t>云南、贵州、广西、海南、四川等</t>
  </si>
  <si>
    <t>必须组合检索</t>
  </si>
  <si>
    <t>先锁定双语内容，再复制当地民族文字反向搜索；详见民族语言关键词参考Sheet</t>
  </si>
  <si>
    <t>舆情采集记录表（每条内容一行）</t>
  </si>
  <si>
    <t>只记录公开内容。批评、质疑、投诉和维权属于公众意见，不等同于违法信息。政府新闻稿标记为“官方信息”，不得直接作为公众正面舆情。同一原始内容多平台转载只保留一条主记录；不同平台评论可分别记录并关联主记录。</t>
  </si>
  <si>
    <t>数据编号</t>
  </si>
  <si>
    <t>采集日期</t>
  </si>
  <si>
    <t>发布时间</t>
  </si>
  <si>
    <t>采集人编号</t>
  </si>
  <si>
    <t>采集人姓名</t>
  </si>
  <si>
    <t>平台/网站</t>
  </si>
  <si>
    <t>账号/栏目名称</t>
  </si>
  <si>
    <t>来源类型</t>
  </si>
  <si>
    <t>评论者/涉及地区</t>
  </si>
  <si>
    <t>信息来源地区</t>
  </si>
  <si>
    <t>语言</t>
  </si>
  <si>
    <t>检索关键词</t>
  </si>
  <si>
    <t>标题/话题</t>
  </si>
  <si>
    <t>内容摘要</t>
  </si>
  <si>
    <t>公众原始意见摘录</t>
  </si>
  <si>
    <t>原始链接</t>
  </si>
  <si>
    <t>截图证据（已嵌入）</t>
  </si>
  <si>
    <t>点赞量</t>
  </si>
  <si>
    <t>评论量</t>
  </si>
  <si>
    <t>转发量</t>
  </si>
  <si>
    <t>关联度</t>
  </si>
  <si>
    <t>意见类型</t>
  </si>
  <si>
    <t>具体议题</t>
  </si>
  <si>
    <t>是否待核实</t>
  </si>
  <si>
    <t>风险等级</t>
  </si>
  <si>
    <t>复核人</t>
  </si>
  <si>
    <t>复核结果</t>
  </si>
  <si>
    <t>2026-08-06</t>
  </si>
  <si>
    <t>评论显示“2月前”（具体日期待核）</t>
  </si>
  <si>
    <t>五菱宏光三挡起步如何操作</t>
  </si>
  <si>
    <t>公众评论</t>
  </si>
  <si>
    <t>新疆生产建设兵团第五师</t>
  </si>
  <si>
    <t>汉语</t>
  </si>
  <si>
    <t>中华人民共和国民族团结进步促进法</t>
  </si>
  <si>
    <t>《中华人民共和国民族团结进步促进法》这五条重点和你我相关</t>
  </si>
  <si>
    <t>母帖发布于2026-07-16；公众在抖音相关内容下发表意见。</t>
  </si>
  <si>
    <t>我是一个回族😂 证照基本已经听的疲倦了！给国家点赞！！</t>
  </si>
  <si>
    <t>https://v.douyin.com/BgWA2HKnRL8/</t>
  </si>
  <si>
    <t>时间待核/暂不计入</t>
  </si>
  <si>
    <t>法律出台与平等保障</t>
  </si>
  <si>
    <t>中</t>
  </si>
  <si>
    <t>最终统计处理：母帖发布时间为2026-07-16，但评论仅显示“2月前”，与2026-08-06采集时间无法相互验证。现有截图不能证明评论发布于2026-07-01—2026-08-05监测窗口内，因此暂不计入最终有效统计。语义分类保留为“支持认可”仅供后续复核参考。</t>
  </si>
  <si>
    <t>西幼</t>
  </si>
  <si>
    <t>不止，很多岗位都歧视少数民族的😊</t>
  </si>
  <si>
    <t>投诉维权</t>
  </si>
  <si>
    <t>就业招聘歧视</t>
  </si>
  <si>
    <t>最终统计处理：母帖发布时间为2026-07-16，但评论仅显示“2月前”，与2026-08-06采集时间无法相互验证。现有截图不能证明评论发布于2026-07-01—2026-08-05监测窗口内，因此暂不计入最终有效统计。语义分类保留为“投诉维权”仅供后续复核参考。</t>
  </si>
  <si>
    <t>阿伊莎穆伊</t>
  </si>
  <si>
    <t>太好了，回族经常被歧视😭</t>
  </si>
  <si>
    <t>日常歧视与平等保障</t>
  </si>
  <si>
    <t>小酸奶</t>
  </si>
  <si>
    <t>在云南，他们都骂我们苗子，给可以抓一哈😡😡😡，他们自以为是自以为很清高，哈哈莫名其妙骂我们</t>
  </si>
  <si>
    <t>民族称谓与侮辱</t>
  </si>
  <si>
    <t>冷知识</t>
  </si>
  <si>
    <t>希望早点落实👍👍👍</t>
  </si>
  <si>
    <t>实施期待</t>
  </si>
  <si>
    <t>阿牛</t>
  </si>
  <si>
    <t>请问怎么举报？打什么电话举报？省得经常有人歧视我们回族，叫我们滚回阿拉伯去，我们是中国的回族，是热爱祖国的回族</t>
  </si>
  <si>
    <t>举报渠道与民族歧视</t>
  </si>
  <si>
    <t>最终统计处理：母帖发布时间为2026-07-16，但评论仅显示“2月前”，与2026-08-06采集时间无法相互验证。现有截图不能证明评论发布于2026-07-01—2026-08-05监测窗口内，因此暂不计入最终有效统计。语义分类保留为“咨询疑问”仅供后续复核参考。</t>
  </si>
  <si>
    <t>雨路</t>
  </si>
  <si>
    <t>有人打着各族团结的名誉，干恶心的事</t>
  </si>
  <si>
    <t>质疑反对</t>
  </si>
  <si>
    <t>制度执行与滥用担忧</t>
  </si>
  <si>
    <t>最终统计处理：母帖发布时间为2026-07-16，但评论仅显示“2月前”，与2026-08-06采集时间无法相互验证。现有截图不能证明评论发布于2026-07-01—2026-08-05监测窗口内，因此暂不计入最终有效统计。语义分类保留为“质疑反对”仅供后续复核参考。</t>
  </si>
  <si>
    <t>稀豆粉</t>
  </si>
  <si>
    <t>有些公司或者店铺，又不明确招多少工人，有些人家故意歧视某些民族说招聘满额了，你能怎么办？</t>
  </si>
  <si>
    <t>北宸</t>
  </si>
  <si>
    <t>什么时候来个宗教团结进步促进法</t>
  </si>
  <si>
    <t>宗教与民族关系</t>
  </si>
  <si>
    <t>还有民族团结吗？？？？我找个地方上班不要彝族😅</t>
  </si>
  <si>
    <t>我云南彝族，很多地方不要彝族？？？</t>
  </si>
  <si>
    <t>终是姬负了将军</t>
  </si>
  <si>
    <t>我们云南这边的汉族以前都叫我们苗子，现在不敢了</t>
  </si>
  <si>
    <t>改善结果</t>
  </si>
  <si>
    <t>哈基米德</t>
  </si>
  <si>
    <t>外省的一些厂就不要云南少数民族</t>
  </si>
  <si>
    <t>李万吉</t>
  </si>
  <si>
    <t>回族餐厅强买强卖餐具</t>
  </si>
  <si>
    <t>无关/排除</t>
  </si>
  <si>
    <t>排除记录</t>
  </si>
  <si>
    <t>与本法实施关联不足</t>
  </si>
  <si>
    <t>否</t>
  </si>
  <si>
    <t>低</t>
  </si>
  <si>
    <t>“回族餐厅强买强卖餐具”单独看无法证明与本法实施有关，排除。</t>
  </si>
  <si>
    <t>午夜台风游</t>
  </si>
  <si>
    <t>好多厂招聘都有歧视啊</t>
  </si>
  <si>
    <t>云芸众生</t>
  </si>
  <si>
    <t>我说我是少数民族，连厂都不要。😂😂😂</t>
  </si>
  <si>
    <t>用户5953934987888</t>
  </si>
  <si>
    <t>平台有钱，违法成本太低，对大家不友好</t>
  </si>
  <si>
    <t>处罚力度与平台责任</t>
  </si>
  <si>
    <t>知足常乐</t>
  </si>
  <si>
    <t>能加上一条地域歧视吗</t>
  </si>
  <si>
    <t>担忧建议</t>
  </si>
  <si>
    <t>地域歧视与法律适用</t>
  </si>
  <si>
    <t>最终统计处理：母帖发布时间为2026-07-16，但评论仅显示“2月前”，与2026-08-06采集时间无法相互验证。现有截图不能证明评论发布于2026-07-01—2026-08-05监测窗口内，因此暂不计入最终有效统计。语义分类保留为“担忧建议”仅供后续复核参考。</t>
  </si>
  <si>
    <t>惊蛰</t>
  </si>
  <si>
    <t>彝族同胞有福了</t>
  </si>
  <si>
    <t>平等保障</t>
  </si>
  <si>
    <t>杠锁因真我</t>
  </si>
  <si>
    <t>打倒日本帝国主义 谁说我歧视我打谁</t>
  </si>
  <si>
    <t>反对民族歧视</t>
  </si>
  <si>
    <t>身体健康</t>
  </si>
  <si>
    <t>支持民族团结法👍👍👍</t>
  </si>
  <si>
    <t>法律支持</t>
  </si>
  <si>
    <t>何不给个拥抱</t>
  </si>
  <si>
    <t>违法又不是犯法</t>
  </si>
  <si>
    <t>法律责任认知</t>
  </si>
  <si>
    <t>蛋定人生</t>
  </si>
  <si>
    <t>居然这样就要把它做实，每个工厂门口挂着举报电话。</t>
  </si>
  <si>
    <t>举报渠道与就业歧视</t>
  </si>
  <si>
    <t>Calliope</t>
  </si>
  <si>
    <t>很多厂都不要少数民族😂😂😂</t>
  </si>
  <si>
    <t>飞向蓝天的雄鹰</t>
  </si>
  <si>
    <t>我我我我</t>
  </si>
  <si>
    <t>无关互动</t>
  </si>
  <si>
    <t>“我我我我”不构成可识别公众意见，排除。</t>
  </si>
  <si>
    <t>岩温叫</t>
  </si>
  <si>
    <t>👍👍👍👍👍👍666 666 666</t>
  </si>
  <si>
    <t>用户2581768563869</t>
  </si>
  <si>
    <t>👏👏👏🌹🌹🌹🍎🍎🍎</t>
  </si>
  <si>
    <t>评论仅显示相对时间（具体日期未提供）</t>
  </si>
  <si>
    <t>福气满满的果仁</t>
  </si>
  <si>
    <t>云南省</t>
  </si>
  <si>
    <t>云南网发布的促进法相关内容</t>
  </si>
  <si>
    <t>公众在抖音相关内容下发表意见。</t>
  </si>
  <si>
    <t>太好了，法律界迎来了纯正的中国血统的新生力量🎉</t>
  </si>
  <si>
    <t>https://v.douyin.com/CyoBjsGPozU/</t>
  </si>
  <si>
    <t>最终复核：评论主要评价人物/群体“新生力量”，未表达对本法或其实施的明确态度。 不计入本法公众意见统计。</t>
  </si>
  <si>
    <t>鲁大师</t>
  </si>
  <si>
    <t>民族与宗教彻底分离👍👍👍👍</t>
  </si>
  <si>
    <t>明确相关</t>
  </si>
  <si>
    <t>中性信息</t>
  </si>
  <si>
    <t>民族与宗教关系</t>
  </si>
  <si>
    <t>最终复核：评论“民族与宗教彻底分离👍👍👍👍”表达具体政策观点，但未直接评价本法好坏，归为中性信息。</t>
  </si>
  <si>
    <t>user7788</t>
  </si>
  <si>
    <t>穿行政夹克的大学生，有前途🔥</t>
  </si>
  <si>
    <t>公众参与立法</t>
  </si>
  <si>
    <t>最终复核：评论“穿行政夹克的大学生，有前途”评价出镜人物，与本法实施态度无直接关系。 不计入本法公众意见统计。</t>
  </si>
  <si>
    <t>蓝sir</t>
  </si>
  <si>
    <t>所以具体建议是什么？</t>
  </si>
  <si>
    <t>立法建议内容</t>
  </si>
  <si>
    <t>截图已嵌入工作簿；已据原始页面截图复核；原话与页面地区标记可见。</t>
  </si>
  <si>
    <t>好远快来</t>
  </si>
  <si>
    <t>👍👍👍</t>
  </si>
  <si>
    <t>yn小金鱼</t>
  </si>
  <si>
    <t>秋梦</t>
  </si>
  <si>
    <t>云南省普洱市景谷傣族彝族自治县</t>
  </si>
  <si>
    <t>景谷融媒发布的促进法相关内容</t>
  </si>
  <si>
    <t>https://www.douyin.com/video/7659624342099184915</t>
  </si>
  <si>
    <t>我本是好摄之徒</t>
  </si>
  <si>
    <t>👍👍</t>
  </si>
  <si>
    <t>开华e</t>
  </si>
  <si>
    <t>云南王小王</t>
  </si>
  <si>
    <t>云南省楚雄州大姚县</t>
  </si>
  <si>
    <t>大姚发布发布的促进法相关内容</t>
  </si>
  <si>
    <t>美丽大姚👏👏👏</t>
  </si>
  <si>
    <t>https://v.douyin.com/eO5izDiVTZg/</t>
  </si>
  <si>
    <t>地方普法宣传</t>
  </si>
  <si>
    <t>最终复核：评论“美丽大姚👏👏👏”主要赞美地方，不能据此判断对本法的支持态度。 不计入本法公众意见统计。</t>
  </si>
  <si>
    <t>张学永</t>
  </si>
  <si>
    <t>遥遥</t>
  </si>
  <si>
    <t>休戚与共、荣辱与共、生死与共、命运与共</t>
  </si>
  <si>
    <t>https://v.douyin.com/aC-L101I3qQ/</t>
  </si>
  <si>
    <t>四个与共</t>
  </si>
  <si>
    <t>大姚缝补店</t>
  </si>
  <si>
    <t>木老爷</t>
  </si>
  <si>
    <t>全国性媒体</t>
  </si>
  <si>
    <t>中国新闻网发布的促进法相关内容</t>
  </si>
  <si>
    <t>👍🌹</t>
  </si>
  <si>
    <t>https://v.douyin.com/ZkMHJloupvk/</t>
  </si>
  <si>
    <t>藏扎_</t>
  </si>
  <si>
    <t>云南省迪庆州德钦县</t>
  </si>
  <si>
    <t>梅里视界发布的促进法相关内容</t>
  </si>
  <si>
    <t>https://v.douyin.com/V-1OdPS6QvU/</t>
  </si>
  <si>
    <t>国❤宝</t>
  </si>
  <si>
    <t>云南省迪庆州香格里拉市</t>
  </si>
  <si>
    <t>香格里拉融媒体发布的促进法相关内容</t>
  </si>
  <si>
    <t>👍</t>
  </si>
  <si>
    <t>https://v.douyin.com/FSd8aIUvgyg/</t>
  </si>
  <si>
    <t>双语普法</t>
  </si>
  <si>
    <t>优缘江初</t>
  </si>
  <si>
    <t>👍👍👍👍👍👍👍👍</t>
  </si>
  <si>
    <t>如卉</t>
  </si>
  <si>
    <t>云南省普洱市西盟县</t>
  </si>
  <si>
    <t>彩云红河谷发布的促进法相关内容</t>
  </si>
  <si>
    <t>🤔🤔🤔</t>
  </si>
  <si>
    <t>https://v.douyin.com/SoWJw-M3Npw/</t>
  </si>
  <si>
    <t>态度无法判断</t>
  </si>
  <si>
    <t>仅有“🤔🤔🤔”，不能直接认定为咨询疑问，排除。</t>
  </si>
  <si>
    <t>炸刚儿</t>
  </si>
  <si>
    <t>暖暖向晴天</t>
  </si>
  <si>
    <t>九布</t>
  </si>
  <si>
    <t>新疆昌吉州木垒哈萨克自治县</t>
  </si>
  <si>
    <t>木垒县融媒体中心发布的促进法相关内容</t>
  </si>
  <si>
    <t>https://v.douyin.com/L-kTYEyqRtc/</t>
  </si>
  <si>
    <t>玉溪太阳能清洗维护</t>
  </si>
  <si>
    <t>抖音精选</t>
  </si>
  <si>
    <t>江湖游子</t>
  </si>
  <si>
    <t>公众在抖音精选相关内容下发表意见。</t>
  </si>
  <si>
    <t>喜欢勐腊呢。无忧勐腊。</t>
  </si>
  <si>
    <t>https://www.douyin.com/video/7657190974078160174</t>
  </si>
  <si>
    <t>“喜欢勐腊呢。无忧勐腊。”与本法实施无明确关系，排除。</t>
  </si>
  <si>
    <t>蓦茶千秋</t>
  </si>
  <si>
    <t>🌹🌹🌹</t>
  </si>
  <si>
    <t>阿廖莎</t>
  </si>
  <si>
    <t>小哥哥真帅😜</t>
  </si>
  <si>
    <t>“小哥哥真帅😜”与本法实施无关，排除。</t>
  </si>
  <si>
    <t>往事如烟41414</t>
  </si>
  <si>
    <t>公众在快手相关内容下发表意见。</t>
  </si>
  <si>
    <t>🌹🌹🌹🌹🌹🌹🌹🌹🌹🌹🌹🌹</t>
  </si>
  <si>
    <t>https://www.kuaishou.com/f/X-a1y11e8BX5O1sq</t>
  </si>
  <si>
    <t>德光望重</t>
  </si>
  <si>
    <t>用户</t>
  </si>
  <si>
    <t>云南宁洱县</t>
  </si>
  <si>
    <t>云南省普洱市宁洱哈尼族彝族自治县</t>
  </si>
  <si>
    <t>宁洱县融媒体中心发布的促进法相关内容</t>
  </si>
  <si>
    <t>❤️❤️❤️</t>
  </si>
  <si>
    <t>https://www.kuaishou.com/f/X9ryI7NxlZsQ1YK</t>
  </si>
  <si>
    <t>集中宣传活动</t>
  </si>
  <si>
    <t>在下是个正经人</t>
  </si>
  <si>
    <t>统战新语发布的促进法相关内容</t>
  </si>
  <si>
    <t>❤️</t>
  </si>
  <si>
    <t>https://www.kuaishou.com/f/X7mDrEGdZ7pF1YW</t>
  </si>
  <si>
    <t>云南日报发布的促进法相关内容</t>
  </si>
  <si>
    <t>https://www.kuaishou.com/f/X-41SVE7cZARs1px</t>
  </si>
  <si>
    <t>SS</t>
  </si>
  <si>
    <t>公众在微信视频号相关内容下发表意见。</t>
  </si>
  <si>
    <t>赞一个</t>
  </si>
  <si>
    <t>https://weixin.qq.com/sph/AucZtbn3Tn</t>
  </si>
  <si>
    <t>A香格里拉旅游专线似平</t>
  </si>
  <si>
    <t>江初卓玛</t>
  </si>
  <si>
    <t>柏华次仁哥</t>
  </si>
  <si>
    <t>研究生</t>
  </si>
  <si>
    <t>“研究生”与本法实施无关，排除。</t>
  </si>
  <si>
    <t>还不完父母的恩情</t>
  </si>
  <si>
    <t>👍👍👍👍</t>
  </si>
  <si>
    <t>康巴多吉</t>
  </si>
  <si>
    <t>微博</t>
  </si>
  <si>
    <t>民族时报</t>
  </si>
  <si>
    <t>官方信息</t>
  </si>
  <si>
    <t>云南省弥渡县</t>
  </si>
  <si>
    <t>民族时报发布的促进法相关内容</t>
  </si>
  <si>
    <t>民族时报于2026年4月10日发布弥渡县学习宣传促进法的官方信息。</t>
  </si>
  <si>
    <t/>
  </si>
  <si>
    <t>https://weibo.com/5890690907/QA8NiB6Vi</t>
  </si>
  <si>
    <t>时间范围外/排除</t>
  </si>
  <si>
    <t>实施前官方信息</t>
  </si>
  <si>
    <t>该微博发布于2026年4月10日，早于2026年7月1日实施时间，且内容为官方发布，不作为实施后的公众意见统计。</t>
  </si>
  <si>
    <t>会魔法的老人</t>
  </si>
  <si>
    <t>中国新闻社发布的促进法相关内容</t>
  </si>
  <si>
    <t>公众在小红书相关内容下发表意见。</t>
  </si>
  <si>
    <t>对啊。</t>
  </si>
  <si>
    <t>小红书站内原帖（截图核验）</t>
  </si>
  <si>
    <t>弱关联且地区不符</t>
  </si>
  <si>
    <t>“对啊。”缺乏独立可判断语义，评论者显示广东，未归入云南有效公众意见。</t>
  </si>
  <si>
    <t>梨花白夜</t>
  </si>
  <si>
    <t>为什么非要去自证？老是防守干嘛，应该主动出击，质问对方，提问的人他们国家为民族团结做了哪些工作</t>
  </si>
  <si>
    <t>传播策略且地区不符</t>
  </si>
  <si>
    <t>原话属于对传播策略的建议，并非法律实施担忧；评论者显示四川，未归入云南有效公众意见。</t>
  </si>
  <si>
    <t>2026-07-10</t>
  </si>
  <si>
    <t>微信公众号</t>
  </si>
  <si>
    <t>大理民族宗教</t>
  </si>
  <si>
    <t>大理</t>
  </si>
  <si>
    <t>云南省大理州</t>
  </si>
  <si>
    <t>民族团结进步促进法本月起施行 促进各民族交往交流交融</t>
  </si>
  <si>
    <t>介绍法律施行时间、基本定位与交往交流交融作用。</t>
  </si>
  <si>
    <t>https://mp.weixin.qq.com/s/knGs5dBnG8a7LDkbrov-xQ</t>
  </si>
  <si>
    <t>政策实施与普法</t>
  </si>
  <si>
    <t>截图已嵌入工作簿；原始页面已打开核实；属公开政策实施或普法信息，不计入公众意见。</t>
  </si>
  <si>
    <t>普法课堂｜《中华人民共和国民族团结进步促进法》（第六章 法律责任及第七章 附则）</t>
  </si>
  <si>
    <t>公开普法解读法律责任和附则。</t>
  </si>
  <si>
    <t>https://mp.weixin.qq.com/s/PB6hmy-staS4rUCBp9_XWQ</t>
  </si>
  <si>
    <t>2026-07-22</t>
  </si>
  <si>
    <t>国家民委民族团结进步促进法示范宣讲团在大理开展示范宣讲</t>
  </si>
  <si>
    <t>报道国家民委示范宣讲团在大理开展宣讲。</t>
  </si>
  <si>
    <t>https://mp.weixin.qq.com/s/IUjwAu60q5QnZENKYKvqbQ</t>
  </si>
  <si>
    <t>2026-07-27</t>
  </si>
  <si>
    <t>让“石榴籽”越抱越紧——云南省各州市学习宣传贯彻促进法</t>
  </si>
  <si>
    <t>报道云南各州（市）学习宣传贯彻。</t>
  </si>
  <si>
    <t>https://mp.weixin.qq.com/s/0lRL6Dy7GqDlEYAQ-4wGVA</t>
  </si>
  <si>
    <t>2026-07-02</t>
  </si>
  <si>
    <t>普法课堂｜《中华人民共和国民族团结进步促进法》（第五章 保障与监督）</t>
  </si>
  <si>
    <t>公开普法解读保障与监督。</t>
  </si>
  <si>
    <t>https://mp.weixin.qq.com/s/WgJ_ZKhN98_nh5uXLQMRgg</t>
  </si>
  <si>
    <t>祥云县</t>
  </si>
  <si>
    <t>祥云县四维联动学习宣传《中华人民共和国民族团结进步促进法》</t>
  </si>
  <si>
    <t>报道祥云县分层学习宣传。</t>
  </si>
  <si>
    <t>https://mp.weixin.qq.com/s/yFVIsQg4F3180HrcYGlWzg</t>
  </si>
  <si>
    <t>永平县</t>
  </si>
  <si>
    <t>永平县：多点发力开展民族团结进步促进法宣传活动</t>
  </si>
  <si>
    <t>报道专题授课、研讨学习、节庆赋能、书香共读和普法惠民。</t>
  </si>
  <si>
    <t>https://mp.weixin.qq.com/s/29g87uQF8ouPZdbElO-fCw</t>
  </si>
  <si>
    <t>2026-07-14</t>
  </si>
  <si>
    <t>大理州</t>
  </si>
  <si>
    <t>大理州举办铸牢中华民族共同体意识专题培训班</t>
  </si>
  <si>
    <t>培训系统学习促进法并提升干部能力。</t>
  </si>
  <si>
    <t>https://mp.weixin.qq.com/s/riFqFfwNbCqegjcrdmJhqw</t>
  </si>
  <si>
    <t>洱源县</t>
  </si>
  <si>
    <t>洱源县举办2026年铸牢中华民族共同体意识暨统一战线成员能力素质提升培训班</t>
  </si>
  <si>
    <t>培训内容明确包括促进法学习贯彻。</t>
  </si>
  <si>
    <t>https://mp.weixin.qq.com/s/OgjIhJfJL3xw7KnXbrfM7Q</t>
  </si>
  <si>
    <t>2026-07-30</t>
  </si>
  <si>
    <t>大理州开展民族团结进步创建进企业暨民贸民品贷款贴息政策业务培训</t>
  </si>
  <si>
    <t>专题解读促进法和企业创建、贷款贴息政策。</t>
  </si>
  <si>
    <t>https://mp.weixin.qq.com/s/fQb4nH09mDjhmzO-hr8Fgg</t>
  </si>
  <si>
    <t>大理融媒</t>
  </si>
  <si>
    <t>漾濞县</t>
  </si>
  <si>
    <t>大理火把节最全攻略！这些地方最“火”</t>
  </si>
  <si>
    <t>活动内容包括宣读促进法学习贯彻倡议书。</t>
  </si>
  <si>
    <t>https://mp.weixin.qq.com/s/LJ37LzVrtdkRbCvcslO85g</t>
  </si>
  <si>
    <t>2026-07-21</t>
  </si>
  <si>
    <t>德宏政务</t>
  </si>
  <si>
    <t>德宏州</t>
  </si>
  <si>
    <t>云南省德宏州</t>
  </si>
  <si>
    <t>国家民委民族团结进步促进法示范宣讲在德宏举行</t>
  </si>
  <si>
    <t>国家民委宣讲团在德宏开展宣讲。</t>
  </si>
  <si>
    <t>https://mp.weixin.qq.com/s/AwXLTgXzuUNSAjIC9_OwpA</t>
  </si>
  <si>
    <t>2026-07-06</t>
  </si>
  <si>
    <t>迪庆发布</t>
  </si>
  <si>
    <t>迪庆州</t>
  </si>
  <si>
    <t>云南省迪庆州</t>
  </si>
  <si>
    <t>依法护航民族团结 多维赋能交融共进</t>
  </si>
  <si>
    <t>报道促进法正式施行后迪庆州分层分类学习宣传和实践创建。</t>
  </si>
  <si>
    <t>https://mp.weixin.qq.com/s/QU-XlesB2iDWDi7PonrHvw</t>
  </si>
  <si>
    <t>国家民委民族团结进步促进法示范宣讲在迪庆州举行</t>
  </si>
  <si>
    <t>报道示范宣讲并提出落实要求。</t>
  </si>
  <si>
    <t>https://mp.weixin.qq.com/s/NZs3U-tr82h55s6-HxUVPg</t>
  </si>
  <si>
    <t>迪庆州人民政府网</t>
  </si>
  <si>
    <t>政府公众号报道促进法在迪庆州落地。</t>
  </si>
  <si>
    <t>https://mp.weixin.qq.com/s/jY22Jv3PW7zdUjrSiRvTAw</t>
  </si>
  <si>
    <t>2026-07-23</t>
  </si>
  <si>
    <t>政府公众号报道示范宣讲。</t>
  </si>
  <si>
    <t>https://mp.weixin.qq.com/s/MlDnxAZpD-xgeN9peCem1w</t>
  </si>
  <si>
    <t>2026-07-07</t>
  </si>
  <si>
    <t>绘好世界的“香格里拉”新时代蓝图</t>
  </si>
  <si>
    <t>新闻发布会内容明确将促进法学习宣传贯彻纳入工作基础。</t>
  </si>
  <si>
    <t>https://mp.weixin.qq.com/s/0-v9UZEuh2KjwIcZwR_DiA</t>
  </si>
  <si>
    <t>州委全面依法治州委员会第八次会议召开</t>
  </si>
  <si>
    <t>会议要求抓好促进法贯彻实施。</t>
  </si>
  <si>
    <t>https://mp.weixin.qq.com/s/OsN1brOFZrd-IhpHfhzuCA</t>
  </si>
  <si>
    <t>2026-07-17</t>
  </si>
  <si>
    <t>香格里拉融媒体</t>
  </si>
  <si>
    <t>汉语、藏文</t>
  </si>
  <si>
    <t>双语普法｜解读促进法，共筑雪域同心家园</t>
  </si>
  <si>
    <t>汉藏双语解读促进法。</t>
  </si>
  <si>
    <t>截图已嵌入工作簿；原始视频已核实为汉藏双语，画面含藏文和汉文信息；中文内容可核，藏文译文准确性待藏语人员复核，不据机器翻译判断态度。</t>
  </si>
  <si>
    <t>2026-07-28</t>
  </si>
  <si>
    <t>梅里视界</t>
  </si>
  <si>
    <t>普法进雪域｜贯彻促进法，凝聚民族奋进力量（二）</t>
  </si>
  <si>
    <t>雪域地区促进法普法视频。</t>
  </si>
  <si>
    <t>2026-07-04</t>
  </si>
  <si>
    <t>彩云红河谷</t>
  </si>
  <si>
    <t>普洱/西盟</t>
  </si>
  <si>
    <t>法润同心 石榴花开 学习宣传促进法公益广告</t>
  </si>
  <si>
    <t>面向普洱、西盟发布促进法公益广告。</t>
  </si>
  <si>
    <t>完整性核对与执行说明</t>
  </si>
  <si>
    <t>核对项目</t>
  </si>
  <si>
    <t>应有数量</t>
  </si>
  <si>
    <t>本表数量</t>
  </si>
  <si>
    <t>结果</t>
  </si>
  <si>
    <t>使用说明</t>
  </si>
  <si>
    <t>来源</t>
  </si>
  <si>
    <t>完整</t>
  </si>
  <si>
    <t>5个自治区人民政府官网全部纳入</t>
  </si>
  <si>
    <t>30个自治州人民政府官网全部纳入</t>
  </si>
  <si>
    <t>120个县级民族自治地方全部纳入；固定域名未确认的提供官方站检索和备用检索</t>
  </si>
  <si>
    <t>国家民委目录中的省级民族工作部门全部纳入（不含台湾）</t>
  </si>
  <si>
    <t>全国平台与中央/民族媒体</t>
  </si>
  <si>
    <t>覆盖社交、短视频、社区、问答、新闻评论、微信、中央官方、辟谣和民族媒体</t>
  </si>
  <si>
    <t>各平台官方网站</t>
  </si>
  <si>
    <t>地方媒体补充</t>
  </si>
  <si>
    <t>覆盖内蒙古、新疆、西藏方向、广西和宁夏主要地方媒体</t>
  </si>
  <si>
    <t>各媒体官方网站</t>
  </si>
  <si>
    <t>15人分工</t>
  </si>
  <si>
    <t>每人一行；详细链接按负责人编号筛选</t>
  </si>
  <si>
    <t>本工作簿</t>
  </si>
  <si>
    <t>访问规则</t>
  </si>
  <si>
    <t>政府官网无需登录即可浏览；互动交流、留言、投诉等栏目可能需要实名登录。社交平台应由工作人员使用个人账号登录。</t>
  </si>
  <si>
    <t>公众号规则</t>
  </si>
  <si>
    <t>公众号没有统一稳定网页主页。必须在微信客户端搜索准确名称，并核对认证主体为政府、政府办公室、日报社、广播电视台或融媒体中心。</t>
  </si>
  <si>
    <t>县级入口规则</t>
  </si>
  <si>
    <t>县级政府网站经常迁移到省、市、州集约化平台。本表对未确认固定域名的县统一提供“百度官方站检索+360备用检索”，可进入最新官方站，避免发放失效域名。</t>
  </si>
  <si>
    <t>公众舆情规则</t>
  </si>
  <si>
    <t>政府宣传报道不是公众意见；应重点采集用户原创内容、评论、留言、投诉、转发观点、弹幕及政府公开答复。</t>
  </si>
  <si>
    <t>纳入规则</t>
  </si>
  <si>
    <t>只纳入明确提及该法、该法简称、7月1日实施或具体实施行为的内容；一般民族议题但无法建立与该法的关联时不纳入。</t>
  </si>
  <si>
    <t>多语言规则</t>
  </si>
  <si>
    <t>民族语言搜索词不得只靠机器翻译。对应语言负责人应根据当地官方媒体使用的正式名称和常用简称补充。</t>
  </si>
  <si>
    <t>截图证据说明：舆情采集记录模板已直接嵌入 87 张截图；不再以 image(编号) 文字代替图片。附件缺失 0 张。</t>
  </si>
  <si>
    <t>地区统计规则</t>
  </si>
  <si>
    <t>按信息来源地区归属</t>
  </si>
  <si>
    <t>评论者地区仅作附加信息</t>
  </si>
  <si>
    <t>已统一</t>
  </si>
  <si>
    <t>地区统计以母帖/账号/机构的信息来源地区为准；不能因为评论者显示“云南”就把新疆或全国性媒体内容计入云南地区公众意见。</t>
  </si>
  <si>
    <t>本次复核口径</t>
  </si>
  <si>
    <t>《民族团结进步促进法》舆情监测——民族语言关键词参考</t>
  </si>
  <si>
    <t>使用说明：A类为官方页面已出现的法律标题或核心术语，可直接复制；B类为通用辅助词，需对应语言学生复核；C类为“中文法律词+语言名称/地区名称”检索方式，适用于网络书面材料少、文字体系不统一或平台索引较弱的语言。学生先复制完整法律词检索，再分别组合“实施/影响/担忧/投诉/政府回应”等意见词。</t>
  </si>
  <si>
    <t>语言/文字</t>
  </si>
  <si>
    <t>适用负责人</t>
  </si>
  <si>
    <t>适用地区</t>
  </si>
  <si>
    <t>可直接复制关键词</t>
  </si>
  <si>
    <t>推荐组合检索式</t>
  </si>
  <si>
    <t>核验及使用说明</t>
  </si>
  <si>
    <t>来源/核验网址</t>
  </si>
  <si>
    <t>2、3、7、9</t>
  </si>
  <si>
    <t>新疆及维吾尔文平台</t>
  </si>
  <si>
    <t>مىللەتلەر ئىتتىپاقلىقى - تەرەققىياتىنى ئىلگىرى سۈرۈش قانۇنى
مىللەتلەر ئىتتىپاقلىقى - تەرەققىياتى
قانۇن
يولغا قويۇش
تەسىر
ئەندىشە
مۇۋاپىق ئەمەس
شەكىلۋازلىق
مەجبۇرىي
ئەرز-شىكايەت
ھۆكۈمەتنىڭ ئىنكاسى</t>
  </si>
  <si>
    <t>مىللەتلەر ئىتتىپاقلىقى - تەرەققىياتىنى ئىلگىرى سۈرۈش قانۇنى + تەسىر
مىللەتلەر ئىتتىپاقلىقى - تەرەققىياتىنى ئىلگىرى سۈرۈش قانۇنى + ئەندىشە
قانۇن + ئەرز-شىكايەت
قانۇن + ھۆكۈمەتنىڭ ئىنكاسى</t>
  </si>
  <si>
    <t>A类：法律短标题及“民族团结进步”核心表述来自新疆维吾尔自治区政府维吾尔文页面；意见词作为检索辅助，采集后由维吾尔语人员复核。</t>
  </si>
  <si>
    <t>https://uygur.xinjiang.gov.cn/xj_ww/xjxw/202606/cd87306389d04634a8e518d2af04270d.shtml</t>
  </si>
  <si>
    <t>2、3、7、10、11、13</t>
  </si>
  <si>
    <t>西藏、青海、四川藏区、甘肃藏区、云南迪庆</t>
  </si>
  <si>
    <t>མི་རིགས་མཐུན་སྒྲིལ་ཡར་ཐོན་ལ་སྐུལ་སྤེལ་གཏོང་ཕྱོགས་སྐོར་གྱི་ཀྲུང་ཧྭ་མི་དམངས་སྤྱི་མཐུན་རྒྱལ་ཁབ་ཀྱི་བཅའ་ཁྲིམས།
མི་རིགས་མཐུན་སྒྲིལ་ཡར་ཐོན
བཅའ་ཁྲིམས
ལག་བསྟར
ཤུགས་རྐྱེན
སེམས་ཁྲལ
ལུགས་མེད
བཙན་ཤེད
ཞུ་གཏུག
ལན་སློག</t>
  </si>
  <si>
    <t>完整藏文法律标题 + ལག་བསྟར
མི་རིགས་མཐུན་སྒྲིལ་ཡར་ཐོན + སེམས་ཁྲལ
བཅའ་ཁྲིམས + ཞུ་གཏུག</t>
  </si>
  <si>
    <t>A类：完整藏文法律标题来自青海省政府藏文网。意见词用于辅助搜索，情感和含义需藏语人员复核。</t>
  </si>
  <si>
    <t>https://www.qhtibetan.com/fw/system/2026/03/19/030122981.shtml</t>
  </si>
  <si>
    <t>2、3、7、8、15</t>
  </si>
  <si>
    <t>延边、长白及朝鲜文平台</t>
  </si>
  <si>
    <t>중화인민공화국 민족단결진보촉진법
민족단결진보촉진법
시행
영향
우려
불합리
형식주의
강제
민원
신고
정부 대응</t>
  </si>
  <si>
    <t>민족단결진보촉진법 + 시행
민족단결진보촉진법 + 영향
민족단결진보촉진법 + 우려
민족단결진보촉진법 + 민원
민족단결진보촉진법 + 정부 대응</t>
  </si>
  <si>
    <t>A类：完整及简称来自中国网韩文报道；意见词可直接检索，仍需朝鲜语人员复核语境。</t>
  </si>
  <si>
    <t>https://korean.china.org.cn/2026-06/25/content_118567434.html</t>
  </si>
  <si>
    <t>蒙古文（传统蒙古文）</t>
  </si>
  <si>
    <t>2、3、7、8、9、10、11</t>
  </si>
  <si>
    <t>内蒙古、博州、巴州、海西、肃北等</t>
  </si>
  <si>
    <t>ᠦᠨᠳᠦᠰᠦᠲᠡᠨ
ᠪᠦᠯᠬᠦᠮᠳᠡᠯ
ᠳᠠᠪᠰᠢᠯᠲᠠ
ᠬᠠᠤᠯᠢ
ᠬᠡᠷᠡᠭᠵᠢᠭᠦᠯᠬᠦ
ᠰᠠᠨᠠᠯ</t>
  </si>
  <si>
    <t>ᠦᠨᠳᠦᠰᠦᠲᠡᠨ + ᠪᠦᠯᠬᠦᠮᠳᠡᠯ + ᠬᠠᠤᠯᠢ
ᠪᠦᠯᠬᠦᠮᠳᠡᠯ + ᠳᠠᠪᠰᠢᠯᠲᠠ + ᠬᠡᠷᠡᠭᠵᠢᠭᠦᠯᠬᠦ</t>
  </si>
  <si>
    <t>A/B类：核心拆分词来自内蒙古自治区政府蒙古文门户。因传统蒙古文搜索存在词形和编码差异，建议拆分搜索并与中文法律词交叉核验。</t>
  </si>
  <si>
    <t>https://mgl.nmg.gov.cn/index.html</t>
  </si>
  <si>
    <t>哈萨克语（辅助）</t>
  </si>
  <si>
    <t>9、11</t>
  </si>
  <si>
    <t>新疆伊犁、巴里坤、木垒及甘肃阿克塞</t>
  </si>
  <si>
    <t>ұлттар бірлігі
ұлттық бірлік
заң
іске асыру
әсер
алаңдау
шағым
үкімет жауабы</t>
  </si>
  <si>
    <t>ұлттар бірлігі + заң
заң + іске асыру
заң + әсер
заң + шағым</t>
  </si>
  <si>
    <t>B类：通用辅助词，非本法官方译名；中国境内哈萨克文常使用阿拉伯字母，需哈萨克语人员从当地官方标题中提取词形后补充。</t>
  </si>
  <si>
    <t>需哈萨克语人员复核</t>
  </si>
  <si>
    <t>柯尔克孜语（辅助）</t>
  </si>
  <si>
    <t>9</t>
  </si>
  <si>
    <t>新疆克州</t>
  </si>
  <si>
    <t>улуттардын ынтымагы
улуттук биримдик
мыйзам
ишке ашыруу
таасир
тынчсыздануу
арыз
өкмөттүн жообу</t>
  </si>
  <si>
    <t>улуттук биримдик + мыйзам
мыйзам + ишке ашыруу
мыйзам + таасир
мыйзам + арыз</t>
  </si>
  <si>
    <t>B类：通用辅助词，非本法官方译名；优先从克州官方多语种账号和视频字幕中反向提取当地常用词。</t>
  </si>
  <si>
    <t>需柯尔克孜语人员复核</t>
  </si>
  <si>
    <t>塔吉克语（辅助）</t>
  </si>
  <si>
    <t>塔什库尔干及塔吉克语内容</t>
  </si>
  <si>
    <t>ваҳдати миллӣ
қонун
татбиқ
таъсир
нигаронӣ
шикоят
посухи ҳукумат</t>
  </si>
  <si>
    <t>ваҳдати миллӣ + қонун
қонун + татбиқ
қонун + таъсир
қонун + шикоят</t>
  </si>
  <si>
    <t>B类：通用辅助词，非本法官方译名；优先结合“塔什库尔干/塔吉克族”中文词检索。</t>
  </si>
  <si>
    <t>需塔吉克语人员复核</t>
  </si>
  <si>
    <t>锡伯文方向</t>
  </si>
  <si>
    <t>察布查尔及锡伯语内容</t>
  </si>
  <si>
    <t>民族团结法+锡伯文
民族团结法+锡伯语
民族团结法+察布查尔
民族团结法+锡伯族</t>
  </si>
  <si>
    <t>民族团结进步促进法 + 察布查尔 + 锡伯文
民族团结法 + 锡伯族 + 影响</t>
  </si>
  <si>
    <t>C类：先用中文法律词、地区词和语言名称找到官方双语内容，再复制锡伯文标题反向搜索。</t>
  </si>
  <si>
    <t>察布查尔政府及当地融媒体</t>
  </si>
  <si>
    <t>彝文/彝语方向</t>
  </si>
  <si>
    <t>11、12、13</t>
  </si>
  <si>
    <t>凉山、楚雄、红河、石林、峨山、宁蒗等</t>
  </si>
  <si>
    <t>民族团结法+彝文
民族团结法+彝语
民族团结进步促进法+凉山
民族团结进步促进法+楚雄
民族团结进步促进法+石林</t>
  </si>
  <si>
    <t>法律词 + 彝文/彝语 + 地区名
法律词 + 学校/社区/影响/投诉 + 地区名</t>
  </si>
  <si>
    <t>C类：彝文存在地方差异，先锁定当地官方账号或融媒体，再复制其彝文标题、字幕和话题词。</t>
  </si>
  <si>
    <t>对应州县政府及融媒体</t>
  </si>
  <si>
    <t>壮文/壮语方向</t>
  </si>
  <si>
    <t>12、14</t>
  </si>
  <si>
    <t>广西、文山及壮族地区</t>
  </si>
  <si>
    <t>民族团结法+壮文
民族团结法+壮语
民族团结进步促进法+广西
民族团结进步促进法+文山</t>
  </si>
  <si>
    <t>法律词 + 壮文/壮语 + 地区名
法律词 + 影响/担心/投诉 + 广西/文山</t>
  </si>
  <si>
    <t>C类：优先监测广西云、广西日报、文山发布及县级融媒体的双语内容。</t>
  </si>
  <si>
    <t>广西及文山官方媒体</t>
  </si>
  <si>
    <t>苗语/侗语/布依语/水语</t>
  </si>
  <si>
    <t>12、14、15</t>
  </si>
  <si>
    <t>贵州、湘西、广西、海南、文山等</t>
  </si>
  <si>
    <t>民族团结法+苗语
民族团结法+侗语
民族团结法+布依语
民族团结法+水语
民族团结法+黔东南/黔南/湘西/三都</t>
  </si>
  <si>
    <t>法律词 + 语言名 + 州县名
法律词 + 学校/社区/影响/投诉 + 州县名</t>
  </si>
  <si>
    <t>C类：这些语言网络书面材料和文字体系使用情况差异较大，先从当地政府、日报、广播电视台和融媒体账号锁定内容。</t>
  </si>
  <si>
    <t>对应自治州、自治县官方媒体</t>
  </si>
  <si>
    <t>傣语/景颇语/佤语/拉祜语</t>
  </si>
  <si>
    <t>12、13</t>
  </si>
  <si>
    <t>西双版纳、德宏、临沧、普洱等</t>
  </si>
  <si>
    <t>民族团结法+傣文
民族团结法+傣语
民族团结法+景颇语
民族团结法+佤语
民族团结法+拉祜语</t>
  </si>
  <si>
    <t>法律词 + 语言名 + 西双版纳/德宏/沧源/孟连/澜沧
法律词 + 影响/担心/投诉 + 地区名</t>
  </si>
  <si>
    <t>C类：优先从地方融媒体双语标题、视频字幕和公众号文章提取民族文字，再反向搜索。</t>
  </si>
  <si>
    <t>傈僳语/怒语/独龙语/纳西语/白语</t>
  </si>
  <si>
    <t>13</t>
  </si>
  <si>
    <t>怒江、大理、丽江、迪庆及相关自治县</t>
  </si>
  <si>
    <t>民族团结法+傈僳语
民族团结法+怒语
民族团结法+独龙语
民族团结法+纳西语
民族团结法+白语</t>
  </si>
  <si>
    <t>法律词 + 语言名 + 怒江/贡山/大理/丽江
法律词 + 公共服务/文化/影响/投诉 + 地区名</t>
  </si>
  <si>
    <t>C类：以地方政府、广播电视台、融媒体和口播视频为主；没有可靠文字翻译时不得自行机器翻译定性。</t>
  </si>
  <si>
    <t>瑶语/黎语/仫佬语/毛南语</t>
  </si>
  <si>
    <t>14</t>
  </si>
  <si>
    <t>广西、广东、海南相关自治县</t>
  </si>
  <si>
    <t>民族团结法+瑶语
民族团结法+黎语
民族团结法+仫佬语
民族团结法+毛南语
民族团结法+县名</t>
  </si>
  <si>
    <t>法律词 + 语言名 + 县名
法律词 + 学校/社区/公共服务/投诉 + 县名</t>
  </si>
  <si>
    <t>C类：先用中文法律词+县名定位双语或口播内容，再从字幕和标题提取民族语言词。</t>
  </si>
  <si>
    <t>对应自治县政府及融媒体</t>
  </si>
  <si>
    <t>土家语/畲语/仡佬语及其他</t>
  </si>
  <si>
    <t>15</t>
  </si>
  <si>
    <t>恩施、湘西、重庆、景宁、贵州等</t>
  </si>
  <si>
    <t>民族团结法+土家语
民族团结法+畲语
民族团结法+仡佬语
民族团结法+地区/自治县名</t>
  </si>
  <si>
    <t>法律词 + 语言名 + 地区名
法律词 + 影响/担心/形式主义/投诉 + 地区名</t>
  </si>
  <si>
    <t>C类：以中文和双语内容为主；若发现民族文字，由本语言人员复核后再录入情感和观点分类。</t>
  </si>
  <si>
    <t>对应地区政府及融媒体</t>
  </si>
  <si>
    <t>羌语/裕固语/东乡语/保安语/撒拉语等</t>
  </si>
  <si>
    <t>10、11</t>
  </si>
  <si>
    <t>四川、甘肃、青海相关自治县州</t>
  </si>
  <si>
    <t>民族团结法+羌语
民族团结法+裕固语
民族团结法+东乡语
民族团结法+保安语
民族团结法+撒拉语</t>
  </si>
  <si>
    <t>法律词 + 语言名 + 北川/阿坝/肃南/临夏/积石山/循化
法律词 + 实施/影响/投诉 + 地区名</t>
  </si>
  <si>
    <t>C类：公开书面内容有限，重点检查地方融媒体、短视频、广播和公众号；口播无字幕时必须由懂该语言者复核。</t>
  </si>
  <si>
    <t>对应州县官方媒体</t>
  </si>
  <si>
    <t>李梦颖｜监测工作量补充统计与重点复核</t>
  </si>
  <si>
    <t>统计截止：2026-08-06。仅统计实际打开、浏览或截图核验的内容；平台显示的评论总量（如2590条）不等于实际查看量。</t>
  </si>
  <si>
    <t>指标</t>
  </si>
  <si>
    <t>数量</t>
  </si>
  <si>
    <t>统计口径</t>
  </si>
  <si>
    <t>复核状态</t>
  </si>
  <si>
    <t>监测平台类别数</t>
  </si>
  <si>
    <t>公开网站、微信公众号、微信视频号、微博、小红书、抖音、快手</t>
  </si>
  <si>
    <t>已核</t>
  </si>
  <si>
    <t>实际检查来源/账号数</t>
  </si>
  <si>
    <t>按下方“实际检查来源”逐项计数</t>
  </si>
  <si>
    <t>大约查看信息数</t>
  </si>
  <si>
    <t>文章、帖子、视频及实际展开浏览的评论/留言；为约数</t>
  </si>
  <si>
    <t>约数</t>
  </si>
  <si>
    <t>检索中民族议题相关信息数（含外省/全国补充）</t>
  </si>
  <si>
    <t>人工检索工作量约数，不作为云南地区最终公众意见总量</t>
  </si>
  <si>
    <t>检索中与促进法明确相关信息数（含外省/全国补充）</t>
  </si>
  <si>
    <t>可确认有效记录数</t>
  </si>
  <si>
    <t>关联度=“明确相关”且未标记排除；时间边界无法确认的评论不计入</t>
  </si>
  <si>
    <t>公式</t>
  </si>
  <si>
    <t>可确认公众意见数（全部平台）</t>
  </si>
  <si>
    <t>公众评论、明确相关且未排除；含云南本地及外省/全国平台补充</t>
  </si>
  <si>
    <t>云南本地公众意见数</t>
  </si>
  <si>
    <t>仅按“信息来源地区”属于云南的公众评论统计，不按评论者所在地归属</t>
  </si>
  <si>
    <t>云南本地态度分布</t>
  </si>
  <si>
    <t>支持21；中性1；咨询1</t>
  </si>
  <si>
    <t>最终23条：支持认可21、中性信息1、咨询疑问1</t>
  </si>
  <si>
    <t>外省/全国补充及时间待核</t>
  </si>
  <si>
    <t>外省/全国补充6；时间待核25</t>
  </si>
  <si>
    <t>外省/全国平台公众意见单列，不计云南地区；25条相对时间冲突评论暂不计最终统计</t>
  </si>
  <si>
    <t>监测平台类别（7类）</t>
  </si>
  <si>
    <t>公开网站</t>
  </si>
  <si>
    <t>抖音/抖音精选</t>
  </si>
  <si>
    <t>平台类别</t>
  </si>
  <si>
    <t>平台/网站/账号</t>
  </si>
  <si>
    <t>涉及地区</t>
  </si>
  <si>
    <t>实际检查</t>
  </si>
  <si>
    <t>大约查看数</t>
  </si>
  <si>
    <t>民族议题相关</t>
  </si>
  <si>
    <t>促进法明确相关</t>
  </si>
  <si>
    <t>结果状态</t>
  </si>
  <si>
    <t>备注</t>
  </si>
  <si>
    <t>云南省民族宗教事务委员会网站</t>
  </si>
  <si>
    <t>有结果</t>
  </si>
  <si>
    <t>公开网页及失效链接均核查</t>
  </si>
  <si>
    <t>大理州人民政府网</t>
  </si>
  <si>
    <t>站内搜索与公开网页</t>
  </si>
  <si>
    <t>含政府公众号原文</t>
  </si>
  <si>
    <t>怒江州人民政府网</t>
  </si>
  <si>
    <t>怒江州</t>
  </si>
  <si>
    <t>暂未发现更多</t>
  </si>
  <si>
    <t>部分页面无评论</t>
  </si>
  <si>
    <t>宁洱县人民政府/融媒体入口</t>
  </si>
  <si>
    <t>宁洱县</t>
  </si>
  <si>
    <t>文章均无留言</t>
  </si>
  <si>
    <t>含火把节倡议书</t>
  </si>
  <si>
    <t>示范宣讲</t>
  </si>
  <si>
    <t>留言不可得</t>
  </si>
  <si>
    <t>宣讲及实施部署</t>
  </si>
  <si>
    <t>政府公众号</t>
  </si>
  <si>
    <t>兰坪在线/兰坪融媒</t>
  </si>
  <si>
    <t>兰坪县</t>
  </si>
  <si>
    <t>未见有效留言</t>
  </si>
  <si>
    <t>汉藏双语；8条评论实际展开</t>
  </si>
  <si>
    <t>2条相关微博</t>
  </si>
  <si>
    <t>中国新闻社</t>
  </si>
  <si>
    <t>全国性媒体账号；评论者地区另见采集记录，不以评论者所在地改变信息来源地区</t>
  </si>
  <si>
    <t>云南网</t>
  </si>
  <si>
    <t>第五师司法局</t>
  </si>
  <si>
    <t>来源账号属于新疆生产建设兵团第五师；云南仅为部分评论者平台地区。页面显示2590条，仅统计实际展开约95条</t>
  </si>
  <si>
    <t>大姚发布</t>
  </si>
  <si>
    <t>楚雄州大姚县</t>
  </si>
  <si>
    <t>普法微课及评论</t>
  </si>
  <si>
    <t>景谷融媒</t>
  </si>
  <si>
    <t>普洱市景谷县</t>
  </si>
  <si>
    <t>视频及7条评论</t>
  </si>
  <si>
    <t>木垒县融媒体中心</t>
  </si>
  <si>
    <t>来源账号属于新疆昌吉州木垒哈萨克自治县；云南仅为部分评论者平台地区</t>
  </si>
  <si>
    <t>全国性媒体账号；评论者地区另见采集记录</t>
  </si>
  <si>
    <t>公益广告及7条评论</t>
  </si>
  <si>
    <t>汉藏双语</t>
  </si>
  <si>
    <t>普法进雪域</t>
  </si>
  <si>
    <t>全国性媒体账号；云南仅为部分评论者平台地区</t>
  </si>
  <si>
    <t>宁洱县融媒体中心</t>
  </si>
  <si>
    <t>1条支持评论</t>
  </si>
  <si>
    <t>统战新语</t>
  </si>
  <si>
    <t>云南日报</t>
  </si>
  <si>
    <t>含立法历程与评论</t>
  </si>
  <si>
    <t>翠华晴隆</t>
  </si>
  <si>
    <t>外省/地区待核</t>
  </si>
  <si>
    <t>待复核</t>
  </si>
  <si>
    <t>地区归属不足，未计入云南公众意见</t>
  </si>
  <si>
    <t>云南地方普法账号（其他检索结果）</t>
  </si>
  <si>
    <t>多为无评论或仅表情</t>
  </si>
  <si>
    <t>原“非支持22条”逐条复核（语义分类保留；是否进入最终统计另受时间边界和地区归属控制）</t>
  </si>
  <si>
    <t>原话、母帖链接和语义类型已核。第五师视频下显示“2月前”的评论因无法证明落在7月1日—8月5日监测窗口内，统一暂不计最终统计；云南地区最终只按信息来源地区属于云南的记录汇总。</t>
  </si>
  <si>
    <t>原候选编号</t>
  </si>
  <si>
    <t>评论账号</t>
  </si>
  <si>
    <t>公众原话</t>
  </si>
  <si>
    <t>母帖链接</t>
  </si>
  <si>
    <t>评论者地区</t>
  </si>
  <si>
    <t>修订结论</t>
  </si>
  <si>
    <t>修订后类型</t>
  </si>
  <si>
    <t>核验说明</t>
  </si>
  <si>
    <t>LMY-002</t>
  </si>
  <si>
    <t>时间边界未通过，暂不计最终统计</t>
  </si>
  <si>
    <t>投诉维权（语义分类保留）</t>
  </si>
  <si>
    <t>母帖发布于2026-07-16，但评论仅显示“2月前”，与2026-08-06采集时间冲突，无法证明评论位于固定监测窗口内；原话和链接保留备查，本轮最终统计暂不纳入。</t>
  </si>
  <si>
    <t>LMY-004</t>
  </si>
  <si>
    <t>LMY-005</t>
  </si>
  <si>
    <t>支持认可（语义分类保留）</t>
  </si>
  <si>
    <t>LMY-006</t>
  </si>
  <si>
    <t>咨询疑问（语义分类保留）</t>
  </si>
  <si>
    <t>LMY-007</t>
  </si>
  <si>
    <t>质疑反对（语义分类保留）</t>
  </si>
  <si>
    <t>LMY-008</t>
  </si>
  <si>
    <t>LMY-009</t>
  </si>
  <si>
    <t>LMY-010</t>
  </si>
  <si>
    <t>LMY-011</t>
  </si>
  <si>
    <t>LMY-012</t>
  </si>
  <si>
    <t>LMY-013</t>
  </si>
  <si>
    <t>LMY-014</t>
  </si>
  <si>
    <t>排除</t>
  </si>
  <si>
    <t>原话不足以证明与本法实施相关</t>
  </si>
  <si>
    <t>LMY-015</t>
  </si>
  <si>
    <t>LMY-016</t>
  </si>
  <si>
    <t>LMY-017</t>
  </si>
  <si>
    <t>保留为非支持意见</t>
  </si>
  <si>
    <t>原话与母帖链接已核；意见指向就业歧视、举报渠道、处罚/落实等具体问题。评论精确时间仍按原页状态标注。</t>
  </si>
  <si>
    <t>LMY-018</t>
  </si>
  <si>
    <t>LMY-022</t>
  </si>
  <si>
    <t>LMY-023</t>
  </si>
  <si>
    <t>LMY-024</t>
  </si>
  <si>
    <t>LMY-031</t>
  </si>
  <si>
    <t>LMY-045</t>
  </si>
  <si>
    <t>仅表情，无法判断态度</t>
  </si>
  <si>
    <t>LMY-066</t>
  </si>
  <si>
    <t>不计非支持</t>
  </si>
  <si>
    <t>传播策略建议；评论者地区为四川，不归入云南有效意见</t>
  </si>
  <si>
    <t>民族语言内容复核</t>
  </si>
  <si>
    <t>语言内容</t>
  </si>
  <si>
    <t>平台/账号</t>
  </si>
  <si>
    <t>链接</t>
  </si>
  <si>
    <t>语言标注</t>
  </si>
  <si>
    <t>原文保留</t>
  </si>
  <si>
    <t>中文翻译来源</t>
  </si>
  <si>
    <t>相关性</t>
  </si>
  <si>
    <t>态度判断</t>
  </si>
  <si>
    <t>复核结论</t>
  </si>
  <si>
    <t>抖音/香格里拉融媒体</t>
  </si>
  <si>
    <t>画面藏文原文已由截图保留</t>
  </si>
  <si>
    <t>视频自带汉文对照；未使用机器翻译</t>
  </si>
  <si>
    <t>不依据藏文单独判断</t>
  </si>
  <si>
    <t>已确认母视频为汉藏双语，画面藏文原文及汉文对照均已保存；公众态度不依据藏文单独判断，不影响当前统计。</t>
  </si>
  <si>
    <t>同一双语视频及评论</t>
  </si>
  <si>
    <t>微信视频号/香格里拉融媒体</t>
  </si>
  <si>
    <t>视频自带汉文对照；评论为汉语/表情</t>
  </si>
  <si>
    <t>可确认的评论为支持或中性</t>
  </si>
  <si>
    <t>已确认母视频为汉藏双语；评论为汉语/表情，未发现需按藏文评论统计的公众意见。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</si>
</sst>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name val="Carlito"/>
      <charset val="134"/>
    </font>
    <font>
      <b/>
      <sz val="16"/>
      <color rgb="FFFFFFFF"/>
      <name val="微软雅黑"/>
      <charset val="134"/>
    </font>
    <font>
      <sz val="11"/>
      <color rgb="FF7F6000"/>
      <name val="微软雅黑"/>
      <charset val="134"/>
    </font>
    <font>
      <sz val="11"/>
      <name val="微软雅黑"/>
      <charset val="134"/>
    </font>
    <font>
      <b/>
      <sz val="11"/>
      <color rgb="FFFFFFFF"/>
      <name val="微软雅黑"/>
      <charset val="134"/>
    </font>
    <font>
      <b/>
      <sz val="14"/>
      <color rgb="FFFFFFFF"/>
      <name val="Carlito"/>
      <charset val="134"/>
    </font>
    <font>
      <sz val="11"/>
      <color rgb="FF5B4B00"/>
      <name val="Carlito"/>
      <charset val="134"/>
    </font>
    <font>
      <b/>
      <sz val="11"/>
      <color rgb="FFFFFFFF"/>
      <name val="Carlito"/>
      <charset val="134"/>
    </font>
    <font>
      <b/>
      <sz val="16"/>
      <color rgb="FFFFFFFF"/>
      <name val="Microsoft YaHei"/>
      <charset val="134"/>
    </font>
    <font>
      <sz val="16"/>
      <name val="Microsoft YaHei"/>
      <charset val="134"/>
    </font>
    <font>
      <b/>
      <sz val="10"/>
      <color rgb="FF7F6000"/>
      <name val="Carlito"/>
      <charset val="134"/>
    </font>
    <font>
      <sz val="16"/>
      <color rgb="FF1F1F1F"/>
      <name val="Microsoft YaHei"/>
      <charset val="134"/>
    </font>
    <font>
      <sz val="20"/>
      <color rgb="FF1F1F1F"/>
      <name val="Microsoft YaHei"/>
      <charset val="134"/>
    </font>
    <font>
      <sz val="16"/>
      <name val="微软雅黑"/>
      <charset val="134"/>
    </font>
    <font>
      <sz val="48"/>
      <name val="微软雅黑"/>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6"/>
      <name val="Arial"/>
      <charset val="134"/>
    </font>
    <font>
      <sz val="16"/>
      <name val="宋体"/>
      <charset val="134"/>
    </font>
    <font>
      <sz val="16"/>
      <name val="MS Gothic"/>
      <charset val="134"/>
    </font>
    <font>
      <sz val="16"/>
      <name val="Mongolian Baiti"/>
      <charset val="134"/>
    </font>
  </fonts>
  <fills count="48">
    <fill>
      <patternFill patternType="none"/>
    </fill>
    <fill>
      <patternFill patternType="gray125"/>
    </fill>
    <fill>
      <patternFill patternType="solid">
        <fgColor rgb="FF163A5F"/>
        <bgColor indexed="64"/>
      </patternFill>
    </fill>
    <fill>
      <patternFill patternType="solid">
        <fgColor rgb="FFFFF2CC"/>
        <bgColor indexed="64"/>
      </patternFill>
    </fill>
    <fill>
      <patternFill patternType="solid">
        <fgColor rgb="FF0F6B6D"/>
        <bgColor indexed="64"/>
      </patternFill>
    </fill>
    <fill>
      <patternFill patternType="solid">
        <fgColor rgb="FFE2F0D9"/>
        <bgColor indexed="64"/>
      </patternFill>
    </fill>
    <fill>
      <patternFill patternType="solid">
        <fgColor rgb="FF163B65"/>
        <bgColor indexed="64"/>
      </patternFill>
    </fill>
    <fill>
      <patternFill patternType="solid">
        <fgColor rgb="FF167A78"/>
        <bgColor indexed="64"/>
      </patternFill>
    </fill>
    <fill>
      <patternFill patternType="solid">
        <fgColor rgb="FF1F4E78"/>
        <bgColor indexed="64"/>
      </patternFill>
    </fill>
    <fill>
      <patternFill patternType="solid">
        <fgColor rgb="FFD9EAF7"/>
        <bgColor indexed="64"/>
      </patternFill>
    </fill>
    <fill>
      <patternFill patternType="solid">
        <fgColor rgb="FF2F75B5"/>
        <bgColor indexed="64"/>
      </patternFill>
    </fill>
    <fill>
      <patternFill patternType="solid">
        <fgColor rgb="FFEAF2F8"/>
        <bgColor indexed="64"/>
      </patternFill>
    </fill>
    <fill>
      <patternFill patternType="solid">
        <fgColor rgb="FFFFF7D6"/>
        <bgColor indexed="64"/>
      </patternFill>
    </fill>
    <fill>
      <patternFill patternType="solid">
        <fgColor rgb="FFE5E7EB"/>
        <bgColor indexed="64"/>
      </patternFill>
    </fill>
    <fill>
      <patternFill patternType="solid">
        <fgColor rgb="FFEEF4FB"/>
        <bgColor indexed="64"/>
      </patternFill>
    </fill>
    <fill>
      <patternFill patternType="solid">
        <fgColor rgb="FFF3F8FC"/>
        <bgColor indexed="64"/>
      </patternFill>
    </fill>
    <fill>
      <patternFill patternType="solid">
        <fgColor rgb="FFF4FA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23">
    <border>
      <left/>
      <right/>
      <top/>
      <bottom/>
      <diagonal/>
    </border>
    <border>
      <left style="thin">
        <color rgb="FFB7C9D6"/>
      </left>
      <right style="thin">
        <color rgb="FFB7C9D6"/>
      </right>
      <top style="thin">
        <color rgb="FFB7C9D6"/>
      </top>
      <bottom style="thin">
        <color rgb="FFB7C9D6"/>
      </bottom>
      <diagonal/>
    </border>
    <border>
      <left style="thin">
        <color rgb="FFA7B8C8"/>
      </left>
      <right style="thin">
        <color rgb="FFA7B8C8"/>
      </right>
      <top style="thin">
        <color rgb="FFA7B8C8"/>
      </top>
      <bottom style="thin">
        <color rgb="FFA7B8C8"/>
      </bottom>
      <diagonal/>
    </border>
    <border>
      <left style="thin">
        <color rgb="FFC8D2DC"/>
      </left>
      <right style="thin">
        <color rgb="FFC8D2DC"/>
      </right>
      <top style="thin">
        <color rgb="FFC8D2DC"/>
      </top>
      <bottom style="thin">
        <color rgb="FFC8D2DC"/>
      </bottom>
      <diagonal/>
    </border>
    <border>
      <left style="thin">
        <color rgb="FF9FBAD0"/>
      </left>
      <right/>
      <top style="thin">
        <color rgb="FF9FBAD0"/>
      </top>
      <bottom style="thin">
        <color rgb="FF9FBAD0"/>
      </bottom>
      <diagonal/>
    </border>
    <border>
      <left/>
      <right/>
      <top style="thin">
        <color rgb="FF9FBAD0"/>
      </top>
      <bottom style="thin">
        <color rgb="FF9FBAD0"/>
      </bottom>
      <diagonal/>
    </border>
    <border>
      <left/>
      <right style="thin">
        <color rgb="FF9FBAD0"/>
      </right>
      <top style="thin">
        <color rgb="FF9FBAD0"/>
      </top>
      <bottom style="thin">
        <color rgb="FF9FBAD0"/>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17" borderId="15"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6" applyNumberFormat="0" applyFill="0" applyAlignment="0" applyProtection="0">
      <alignment vertical="center"/>
    </xf>
    <xf numFmtId="0" fontId="22" fillId="0" borderId="16" applyNumberFormat="0" applyFill="0" applyAlignment="0" applyProtection="0">
      <alignment vertical="center"/>
    </xf>
    <xf numFmtId="0" fontId="23" fillId="0" borderId="17" applyNumberFormat="0" applyFill="0" applyAlignment="0" applyProtection="0">
      <alignment vertical="center"/>
    </xf>
    <xf numFmtId="0" fontId="23" fillId="0" borderId="0" applyNumberFormat="0" applyFill="0" applyBorder="0" applyAlignment="0" applyProtection="0">
      <alignment vertical="center"/>
    </xf>
    <xf numFmtId="0" fontId="24" fillId="18" borderId="18" applyNumberFormat="0" applyAlignment="0" applyProtection="0">
      <alignment vertical="center"/>
    </xf>
    <xf numFmtId="0" fontId="25" fillId="19" borderId="19" applyNumberFormat="0" applyAlignment="0" applyProtection="0">
      <alignment vertical="center"/>
    </xf>
    <xf numFmtId="0" fontId="26" fillId="19" borderId="18" applyNumberFormat="0" applyAlignment="0" applyProtection="0">
      <alignment vertical="center"/>
    </xf>
    <xf numFmtId="0" fontId="27" fillId="20" borderId="20" applyNumberFormat="0" applyAlignment="0" applyProtection="0">
      <alignment vertical="center"/>
    </xf>
    <xf numFmtId="0" fontId="28" fillId="0" borderId="21" applyNumberFormat="0" applyFill="0" applyAlignment="0" applyProtection="0">
      <alignment vertical="center"/>
    </xf>
    <xf numFmtId="0" fontId="29" fillId="0" borderId="22" applyNumberFormat="0" applyFill="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15" fillId="25" borderId="0" applyNumberFormat="0" applyBorder="0" applyAlignment="0" applyProtection="0">
      <alignment vertical="center"/>
    </xf>
    <xf numFmtId="0" fontId="15"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15" fillId="29" borderId="0" applyNumberFormat="0" applyBorder="0" applyAlignment="0" applyProtection="0">
      <alignment vertical="center"/>
    </xf>
    <xf numFmtId="0" fontId="15"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15" fillId="37" borderId="0" applyNumberFormat="0" applyBorder="0" applyAlignment="0" applyProtection="0">
      <alignment vertical="center"/>
    </xf>
    <xf numFmtId="0" fontId="15"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15" fillId="41" borderId="0" applyNumberFormat="0" applyBorder="0" applyAlignment="0" applyProtection="0">
      <alignment vertical="center"/>
    </xf>
    <xf numFmtId="0" fontId="15" fillId="42"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15" fillId="45" borderId="0" applyNumberFormat="0" applyBorder="0" applyAlignment="0" applyProtection="0">
      <alignment vertical="center"/>
    </xf>
    <xf numFmtId="0" fontId="15" fillId="46" borderId="0" applyNumberFormat="0" applyBorder="0" applyAlignment="0" applyProtection="0">
      <alignment vertical="center"/>
    </xf>
    <xf numFmtId="0" fontId="33" fillId="47" borderId="0" applyNumberFormat="0" applyBorder="0" applyAlignment="0" applyProtection="0">
      <alignment vertical="center"/>
    </xf>
    <xf numFmtId="0" fontId="0" fillId="0" borderId="0"/>
  </cellStyleXfs>
  <cellXfs count="104">
    <xf numFmtId="0" fontId="0" fillId="0" borderId="0" xfId="49"/>
    <xf numFmtId="0" fontId="1" fillId="2" borderId="0" xfId="0" applyNumberFormat="1" applyFont="1" applyFill="1" applyBorder="1" applyAlignment="1">
      <alignment horizontal="left" vertical="center" wrapText="1"/>
    </xf>
    <xf numFmtId="0" fontId="2" fillId="3" borderId="0" xfId="0" applyNumberFormat="1" applyFont="1" applyFill="1" applyBorder="1" applyAlignment="1">
      <alignment wrapText="1"/>
    </xf>
    <xf numFmtId="0" fontId="3" fillId="0" borderId="0" xfId="0" applyNumberFormat="1" applyFont="1" applyFill="1" applyBorder="1" applyAlignment="1">
      <alignment wrapText="1"/>
    </xf>
    <xf numFmtId="0" fontId="4" fillId="4" borderId="1" xfId="0" applyNumberFormat="1" applyFont="1" applyFill="1" applyBorder="1" applyAlignment="1">
      <alignment wrapText="1"/>
    </xf>
    <xf numFmtId="0" fontId="3" fillId="0" borderId="1" xfId="0" applyNumberFormat="1" applyFont="1" applyFill="1" applyBorder="1" applyAlignment="1">
      <alignment vertical="top" wrapText="1"/>
    </xf>
    <xf numFmtId="0" fontId="3" fillId="5" borderId="1" xfId="0" applyNumberFormat="1" applyFont="1" applyFill="1" applyBorder="1" applyAlignment="1">
      <alignment vertical="top" wrapText="1"/>
    </xf>
    <xf numFmtId="0" fontId="4" fillId="2" borderId="0" xfId="0" applyNumberFormat="1" applyFont="1" applyFill="1" applyBorder="1" applyAlignment="1">
      <alignment wrapText="1"/>
    </xf>
    <xf numFmtId="0" fontId="3" fillId="0" borderId="1" xfId="0" applyNumberFormat="1" applyFont="1" applyFill="1" applyBorder="1" applyAlignment="1">
      <alignment wrapText="1"/>
    </xf>
    <xf numFmtId="0" fontId="3" fillId="0" borderId="1" xfId="0" applyNumberFormat="1" applyFont="1" applyFill="1" applyBorder="1" applyAlignment="1">
      <alignment horizontal="center" vertical="top" wrapText="1"/>
    </xf>
    <xf numFmtId="0" fontId="5" fillId="6" borderId="0" xfId="0" applyNumberFormat="1" applyFont="1" applyFill="1" applyBorder="1" applyAlignment="1">
      <alignment vertical="center" wrapText="1"/>
    </xf>
    <xf numFmtId="0" fontId="6" fillId="3" borderId="0" xfId="0" applyNumberFormat="1" applyFont="1" applyFill="1" applyBorder="1" applyAlignment="1">
      <alignment vertical="center" wrapText="1"/>
    </xf>
    <xf numFmtId="0" fontId="7" fillId="7" borderId="2" xfId="0" applyNumberFormat="1" applyFont="1" applyFill="1" applyBorder="1" applyAlignment="1">
      <alignment horizontal="center" vertical="center" wrapText="1"/>
    </xf>
    <xf numFmtId="0" fontId="0" fillId="0" borderId="3" xfId="0" applyNumberFormat="1" applyFont="1" applyFill="1" applyBorder="1" applyAlignment="1">
      <alignment vertical="top" wrapText="1"/>
    </xf>
    <xf numFmtId="0" fontId="0" fillId="0" borderId="0" xfId="0" applyNumberFormat="1" applyFont="1" applyFill="1" applyBorder="1" applyAlignment="1">
      <alignment wrapText="1"/>
    </xf>
    <xf numFmtId="0" fontId="8" fillId="8" borderId="0" xfId="0" applyNumberFormat="1" applyFont="1" applyFill="1" applyBorder="1" applyAlignment="1">
      <alignment horizontal="center" vertical="center" wrapText="1"/>
    </xf>
    <xf numFmtId="0" fontId="9" fillId="9" borderId="0" xfId="0" applyNumberFormat="1" applyFont="1" applyFill="1" applyBorder="1" applyAlignment="1">
      <alignment horizontal="left" vertical="center" wrapText="1"/>
    </xf>
    <xf numFmtId="0" fontId="8" fillId="10" borderId="4" xfId="0" applyNumberFormat="1" applyFont="1" applyFill="1" applyBorder="1" applyAlignment="1">
      <alignment horizontal="center" vertical="center" wrapText="1"/>
    </xf>
    <xf numFmtId="0" fontId="8" fillId="10" borderId="5" xfId="0" applyNumberFormat="1" applyFont="1" applyFill="1" applyBorder="1" applyAlignment="1">
      <alignment horizontal="center" vertical="center" wrapText="1"/>
    </xf>
    <xf numFmtId="0" fontId="8" fillId="10" borderId="6" xfId="0" applyNumberFormat="1" applyFont="1" applyFill="1" applyBorder="1" applyAlignment="1">
      <alignment horizontal="center" vertical="center" wrapText="1"/>
    </xf>
    <xf numFmtId="0" fontId="9" fillId="11" borderId="7" xfId="0" applyNumberFormat="1" applyFont="1" applyFill="1" applyBorder="1" applyAlignment="1">
      <alignment vertical="top" wrapText="1"/>
    </xf>
    <xf numFmtId="0" fontId="9" fillId="0" borderId="8" xfId="0" applyNumberFormat="1" applyFont="1" applyFill="1" applyBorder="1" applyAlignment="1">
      <alignment vertical="top" wrapText="1"/>
    </xf>
    <xf numFmtId="0" fontId="9" fillId="12" borderId="8" xfId="0" applyNumberFormat="1" applyFont="1" applyFill="1" applyBorder="1" applyAlignment="1">
      <alignment vertical="top" wrapText="1"/>
    </xf>
    <xf numFmtId="0" fontId="9" fillId="0" borderId="9" xfId="0" applyNumberFormat="1" applyFont="1" applyFill="1" applyBorder="1" applyAlignment="1">
      <alignment vertical="top" wrapText="1"/>
    </xf>
    <xf numFmtId="0" fontId="9" fillId="11" borderId="10" xfId="0" applyNumberFormat="1" applyFont="1" applyFill="1" applyBorder="1" applyAlignment="1">
      <alignment vertical="top" wrapText="1"/>
    </xf>
    <xf numFmtId="0" fontId="9" fillId="0" borderId="0" xfId="0" applyNumberFormat="1" applyFont="1" applyFill="1" applyBorder="1" applyAlignment="1">
      <alignment vertical="top" wrapText="1"/>
    </xf>
    <xf numFmtId="0" fontId="9" fillId="12" borderId="0" xfId="0" applyNumberFormat="1" applyFont="1" applyFill="1" applyBorder="1" applyAlignment="1">
      <alignment vertical="top" wrapText="1"/>
    </xf>
    <xf numFmtId="0" fontId="9" fillId="0" borderId="11" xfId="0" applyNumberFormat="1" applyFont="1" applyFill="1" applyBorder="1" applyAlignment="1">
      <alignment vertical="top" wrapText="1"/>
    </xf>
    <xf numFmtId="0" fontId="9" fillId="11" borderId="12" xfId="0" applyNumberFormat="1" applyFont="1" applyFill="1" applyBorder="1" applyAlignment="1">
      <alignment vertical="top" wrapText="1"/>
    </xf>
    <xf numFmtId="0" fontId="9" fillId="0" borderId="13" xfId="0" applyNumberFormat="1" applyFont="1" applyFill="1" applyBorder="1" applyAlignment="1">
      <alignment vertical="top" wrapText="1"/>
    </xf>
    <xf numFmtId="0" fontId="9" fillId="12" borderId="13" xfId="0" applyNumberFormat="1" applyFont="1" applyFill="1" applyBorder="1" applyAlignment="1">
      <alignment vertical="top" wrapText="1"/>
    </xf>
    <xf numFmtId="0" fontId="9" fillId="0" borderId="14" xfId="0" applyNumberFormat="1" applyFont="1" applyFill="1" applyBorder="1" applyAlignment="1">
      <alignment vertical="top" wrapText="1"/>
    </xf>
    <xf numFmtId="0" fontId="9" fillId="0" borderId="7" xfId="0" applyNumberFormat="1" applyFont="1" applyFill="1" applyBorder="1" applyAlignment="1">
      <alignment vertical="top" wrapText="1"/>
    </xf>
    <xf numFmtId="0" fontId="9" fillId="0" borderId="8" xfId="0" applyNumberFormat="1" applyFont="1" applyFill="1" applyBorder="1" applyAlignment="1">
      <alignment horizontal="center" vertical="top" wrapText="1"/>
    </xf>
    <xf numFmtId="0" fontId="9" fillId="5" borderId="8" xfId="0" applyNumberFormat="1" applyFont="1" applyFill="1" applyBorder="1" applyAlignment="1">
      <alignment horizontal="center" vertical="top" wrapText="1"/>
    </xf>
    <xf numFmtId="0" fontId="9" fillId="0" borderId="10" xfId="0" applyNumberFormat="1" applyFont="1" applyFill="1" applyBorder="1" applyAlignment="1">
      <alignment vertical="top" wrapText="1"/>
    </xf>
    <xf numFmtId="0" fontId="9" fillId="0" borderId="0" xfId="0" applyNumberFormat="1" applyFont="1" applyFill="1" applyBorder="1" applyAlignment="1">
      <alignment horizontal="center" vertical="top" wrapText="1"/>
    </xf>
    <xf numFmtId="0" fontId="9" fillId="5" borderId="0" xfId="0" applyNumberFormat="1" applyFont="1" applyFill="1" applyBorder="1" applyAlignment="1">
      <alignment horizontal="center" vertical="top" wrapText="1"/>
    </xf>
    <xf numFmtId="0" fontId="9" fillId="0" borderId="12" xfId="0" applyNumberFormat="1" applyFont="1" applyFill="1" applyBorder="1" applyAlignment="1">
      <alignment vertical="top" wrapText="1"/>
    </xf>
    <xf numFmtId="0" fontId="9" fillId="0" borderId="13" xfId="0" applyNumberFormat="1" applyFont="1" applyFill="1" applyBorder="1" applyAlignment="1">
      <alignment horizontal="center" vertical="top" wrapText="1"/>
    </xf>
    <xf numFmtId="0" fontId="9" fillId="5" borderId="13" xfId="0" applyNumberFormat="1" applyFont="1" applyFill="1" applyBorder="1" applyAlignment="1">
      <alignment horizontal="center" vertical="top" wrapText="1"/>
    </xf>
    <xf numFmtId="0" fontId="9" fillId="12" borderId="7" xfId="0" applyNumberFormat="1" applyFont="1" applyFill="1" applyBorder="1" applyAlignment="1">
      <alignment vertical="top" wrapText="1"/>
    </xf>
    <xf numFmtId="0" fontId="9" fillId="12" borderId="9" xfId="0" applyNumberFormat="1" applyFont="1" applyFill="1" applyBorder="1" applyAlignment="1">
      <alignment vertical="top" wrapText="1"/>
    </xf>
    <xf numFmtId="0" fontId="9" fillId="12" borderId="10" xfId="0" applyNumberFormat="1" applyFont="1" applyFill="1" applyBorder="1" applyAlignment="1">
      <alignment vertical="top" wrapText="1"/>
    </xf>
    <xf numFmtId="0" fontId="9" fillId="12" borderId="11" xfId="0" applyNumberFormat="1" applyFont="1" applyFill="1" applyBorder="1" applyAlignment="1">
      <alignment vertical="top" wrapText="1"/>
    </xf>
    <xf numFmtId="0" fontId="9" fillId="12" borderId="12" xfId="0" applyNumberFormat="1" applyFont="1" applyFill="1" applyBorder="1" applyAlignment="1">
      <alignment vertical="top" wrapText="1"/>
    </xf>
    <xf numFmtId="0" fontId="9" fillId="12" borderId="14" xfId="0" applyNumberFormat="1" applyFont="1" applyFill="1" applyBorder="1" applyAlignment="1">
      <alignment vertical="top" wrapText="1"/>
    </xf>
    <xf numFmtId="0" fontId="10" fillId="3" borderId="0" xfId="0" applyNumberFormat="1" applyFont="1" applyFill="1" applyBorder="1" applyAlignment="1">
      <alignment vertical="center" wrapText="1"/>
    </xf>
    <xf numFmtId="0" fontId="11" fillId="9" borderId="0" xfId="0" applyNumberFormat="1" applyFont="1" applyFill="1" applyBorder="1" applyAlignment="1">
      <alignment horizontal="left" vertical="center" wrapText="1"/>
    </xf>
    <xf numFmtId="0" fontId="8" fillId="4" borderId="1" xfId="0" applyNumberFormat="1" applyFont="1" applyFill="1" applyBorder="1" applyAlignment="1">
      <alignment horizontal="center" vertical="top" wrapText="1"/>
    </xf>
    <xf numFmtId="0" fontId="0" fillId="0" borderId="1" xfId="0" applyNumberFormat="1" applyFont="1" applyFill="1" applyBorder="1" applyAlignment="1">
      <alignment vertical="top" wrapText="1"/>
    </xf>
    <xf numFmtId="0" fontId="0" fillId="13" borderId="1" xfId="0" applyNumberFormat="1" applyFont="1" applyFill="1" applyBorder="1" applyAlignment="1">
      <alignment vertical="top" wrapText="1"/>
    </xf>
    <xf numFmtId="0" fontId="8" fillId="8" borderId="0" xfId="49" applyNumberFormat="1" applyFont="1" applyFill="1" applyBorder="1" applyAlignment="1">
      <alignment horizontal="center" vertical="center" wrapText="1"/>
    </xf>
    <xf numFmtId="0" fontId="11" fillId="9" borderId="0" xfId="49" applyNumberFormat="1" applyFont="1" applyFill="1" applyBorder="1" applyAlignment="1">
      <alignment horizontal="left" vertical="center" wrapText="1"/>
    </xf>
    <xf numFmtId="0" fontId="8" fillId="10" borderId="4" xfId="49" applyNumberFormat="1" applyFont="1" applyFill="1" applyBorder="1" applyAlignment="1">
      <alignment horizontal="center" vertical="center" wrapText="1"/>
    </xf>
    <xf numFmtId="0" fontId="8" fillId="10" borderId="5" xfId="49" applyNumberFormat="1" applyFont="1" applyFill="1" applyBorder="1" applyAlignment="1">
      <alignment horizontal="center" vertical="center" wrapText="1"/>
    </xf>
    <xf numFmtId="0" fontId="8" fillId="10" borderId="6" xfId="49" applyNumberFormat="1" applyFont="1" applyFill="1" applyBorder="1" applyAlignment="1">
      <alignment horizontal="center" vertical="center" wrapText="1"/>
    </xf>
    <xf numFmtId="0" fontId="9" fillId="0" borderId="7" xfId="49" applyNumberFormat="1" applyFont="1" applyFill="1" applyBorder="1" applyAlignment="1">
      <alignment horizontal="center" vertical="top" wrapText="1"/>
    </xf>
    <xf numFmtId="0" fontId="9" fillId="0" borderId="8" xfId="49" applyNumberFormat="1" applyFont="1" applyFill="1" applyBorder="1" applyAlignment="1">
      <alignment vertical="top" wrapText="1"/>
    </xf>
    <xf numFmtId="0" fontId="9" fillId="0" borderId="8" xfId="49" applyNumberFormat="1" applyFont="1" applyFill="1" applyBorder="1" applyAlignment="1">
      <alignment horizontal="center" vertical="top" wrapText="1"/>
    </xf>
    <xf numFmtId="0" fontId="9" fillId="0" borderId="9" xfId="49" applyNumberFormat="1" applyFont="1" applyFill="1" applyBorder="1" applyAlignment="1">
      <alignment vertical="top" wrapText="1"/>
    </xf>
    <xf numFmtId="0" fontId="9" fillId="0" borderId="10" xfId="49" applyNumberFormat="1" applyFont="1" applyFill="1" applyBorder="1" applyAlignment="1">
      <alignment horizontal="center" vertical="top" wrapText="1"/>
    </xf>
    <xf numFmtId="0" fontId="9" fillId="0" borderId="0" xfId="49" applyNumberFormat="1" applyFont="1" applyFill="1" applyBorder="1" applyAlignment="1">
      <alignment vertical="top" wrapText="1"/>
    </xf>
    <xf numFmtId="0" fontId="9" fillId="0" borderId="0" xfId="49" applyNumberFormat="1" applyFont="1" applyFill="1" applyBorder="1" applyAlignment="1">
      <alignment horizontal="center" vertical="top" wrapText="1"/>
    </xf>
    <xf numFmtId="0" fontId="9" fillId="0" borderId="11" xfId="49" applyNumberFormat="1" applyFont="1" applyFill="1" applyBorder="1" applyAlignment="1">
      <alignment vertical="top" wrapText="1"/>
    </xf>
    <xf numFmtId="0" fontId="9" fillId="0" borderId="12" xfId="49" applyNumberFormat="1" applyFont="1" applyFill="1" applyBorder="1" applyAlignment="1">
      <alignment horizontal="center" vertical="top" wrapText="1"/>
    </xf>
    <xf numFmtId="0" fontId="9" fillId="0" borderId="13" xfId="49" applyNumberFormat="1" applyFont="1" applyFill="1" applyBorder="1" applyAlignment="1">
      <alignment vertical="top" wrapText="1"/>
    </xf>
    <xf numFmtId="0" fontId="9" fillId="0" borderId="13" xfId="49" applyNumberFormat="1" applyFont="1" applyFill="1" applyBorder="1" applyAlignment="1">
      <alignment horizontal="center" vertical="top" wrapText="1"/>
    </xf>
    <xf numFmtId="0" fontId="9" fillId="0" borderId="14" xfId="49" applyNumberFormat="1" applyFont="1" applyFill="1" applyBorder="1" applyAlignment="1">
      <alignment vertical="top" wrapText="1"/>
    </xf>
    <xf numFmtId="0" fontId="9" fillId="14" borderId="7" xfId="0" applyNumberFormat="1" applyFont="1" applyFill="1" applyBorder="1" applyAlignment="1">
      <alignment vertical="top" wrapText="1"/>
    </xf>
    <xf numFmtId="0" fontId="9" fillId="14" borderId="8" xfId="0" applyNumberFormat="1" applyFont="1" applyFill="1" applyBorder="1" applyAlignment="1">
      <alignment vertical="top" wrapText="1"/>
    </xf>
    <xf numFmtId="0" fontId="9" fillId="14" borderId="9" xfId="0" applyNumberFormat="1" applyFont="1" applyFill="1" applyBorder="1" applyAlignment="1">
      <alignment vertical="top" wrapText="1"/>
    </xf>
    <xf numFmtId="0" fontId="9" fillId="14" borderId="10" xfId="0" applyNumberFormat="1" applyFont="1" applyFill="1" applyBorder="1" applyAlignment="1">
      <alignment vertical="top" wrapText="1"/>
    </xf>
    <xf numFmtId="0" fontId="9" fillId="14" borderId="0" xfId="0" applyNumberFormat="1" applyFont="1" applyFill="1" applyBorder="1" applyAlignment="1">
      <alignment vertical="top" wrapText="1"/>
    </xf>
    <xf numFmtId="0" fontId="9" fillId="14" borderId="11" xfId="0" applyNumberFormat="1" applyFont="1" applyFill="1" applyBorder="1" applyAlignment="1">
      <alignment vertical="top" wrapText="1"/>
    </xf>
    <xf numFmtId="0" fontId="9" fillId="14" borderId="12" xfId="0" applyNumberFormat="1" applyFont="1" applyFill="1" applyBorder="1" applyAlignment="1">
      <alignment vertical="top" wrapText="1"/>
    </xf>
    <xf numFmtId="0" fontId="9" fillId="14" borderId="13" xfId="0" applyNumberFormat="1" applyFont="1" applyFill="1" applyBorder="1" applyAlignment="1">
      <alignment vertical="top" wrapText="1"/>
    </xf>
    <xf numFmtId="0" fontId="9" fillId="14" borderId="14" xfId="0" applyNumberFormat="1" applyFont="1" applyFill="1" applyBorder="1" applyAlignment="1">
      <alignment vertical="top" wrapText="1"/>
    </xf>
    <xf numFmtId="0" fontId="9" fillId="12" borderId="8" xfId="49" applyNumberFormat="1" applyFont="1" applyFill="1" applyBorder="1" applyAlignment="1">
      <alignment vertical="top" wrapText="1"/>
    </xf>
    <xf numFmtId="0" fontId="9" fillId="5" borderId="9" xfId="49" applyNumberFormat="1" applyFont="1" applyFill="1" applyBorder="1" applyAlignment="1">
      <alignment horizontal="center" vertical="top" wrapText="1"/>
    </xf>
    <xf numFmtId="0" fontId="9" fillId="12" borderId="0" xfId="49" applyNumberFormat="1" applyFont="1" applyFill="1" applyBorder="1" applyAlignment="1">
      <alignment vertical="top" wrapText="1"/>
    </xf>
    <xf numFmtId="0" fontId="9" fillId="5" borderId="11" xfId="49" applyNumberFormat="1" applyFont="1" applyFill="1" applyBorder="1" applyAlignment="1">
      <alignment horizontal="center" vertical="top" wrapText="1"/>
    </xf>
    <xf numFmtId="0" fontId="9" fillId="12" borderId="13" xfId="49" applyNumberFormat="1" applyFont="1" applyFill="1" applyBorder="1" applyAlignment="1">
      <alignment vertical="top" wrapText="1"/>
    </xf>
    <xf numFmtId="0" fontId="9" fillId="5" borderId="14" xfId="49" applyNumberFormat="1" applyFont="1" applyFill="1" applyBorder="1" applyAlignment="1">
      <alignment horizontal="center" vertical="top" wrapText="1"/>
    </xf>
    <xf numFmtId="0" fontId="12" fillId="9" borderId="0" xfId="49" applyNumberFormat="1" applyFont="1" applyFill="1" applyBorder="1" applyAlignment="1">
      <alignment horizontal="left" vertical="center" wrapText="1"/>
    </xf>
    <xf numFmtId="0" fontId="9" fillId="15" borderId="7" xfId="49" applyNumberFormat="1" applyFont="1" applyFill="1" applyBorder="1" applyAlignment="1">
      <alignment horizontal="center" vertical="top" wrapText="1"/>
    </xf>
    <xf numFmtId="0" fontId="9" fillId="15" borderId="8" xfId="49" applyNumberFormat="1" applyFont="1" applyFill="1" applyBorder="1" applyAlignment="1">
      <alignment horizontal="center" vertical="top" wrapText="1"/>
    </xf>
    <xf numFmtId="0" fontId="13" fillId="15" borderId="8" xfId="49" applyNumberFormat="1" applyFont="1" applyFill="1" applyBorder="1" applyAlignment="1">
      <alignment vertical="top" wrapText="1"/>
    </xf>
    <xf numFmtId="0" fontId="13" fillId="14" borderId="8" xfId="49" applyNumberFormat="1" applyFont="1" applyFill="1" applyBorder="1" applyAlignment="1">
      <alignment vertical="top" wrapText="1"/>
    </xf>
    <xf numFmtId="0" fontId="14" fillId="15" borderId="9" xfId="49" applyNumberFormat="1" applyFont="1" applyFill="1" applyBorder="1" applyAlignment="1">
      <alignment horizontal="center" vertical="top" wrapText="1"/>
    </xf>
    <xf numFmtId="0" fontId="9" fillId="15" borderId="10" xfId="49" applyNumberFormat="1" applyFont="1" applyFill="1" applyBorder="1" applyAlignment="1">
      <alignment horizontal="center" vertical="top" wrapText="1"/>
    </xf>
    <xf numFmtId="0" fontId="9" fillId="15" borderId="0" xfId="49" applyNumberFormat="1" applyFont="1" applyFill="1" applyAlignment="1">
      <alignment horizontal="center" vertical="top" wrapText="1"/>
    </xf>
    <xf numFmtId="0" fontId="13" fillId="15" borderId="0" xfId="49" applyNumberFormat="1" applyFont="1" applyFill="1" applyAlignment="1">
      <alignment vertical="top" wrapText="1"/>
    </xf>
    <xf numFmtId="0" fontId="13" fillId="14" borderId="0" xfId="49" applyNumberFormat="1" applyFont="1" applyFill="1" applyAlignment="1">
      <alignment vertical="top" wrapText="1"/>
    </xf>
    <xf numFmtId="0" fontId="14" fillId="15" borderId="11" xfId="49" applyNumberFormat="1" applyFont="1" applyFill="1" applyBorder="1" applyAlignment="1">
      <alignment horizontal="center" vertical="top" wrapText="1"/>
    </xf>
    <xf numFmtId="0" fontId="9" fillId="16" borderId="10" xfId="49" applyNumberFormat="1" applyFont="1" applyFill="1" applyBorder="1" applyAlignment="1">
      <alignment horizontal="center" vertical="top" wrapText="1"/>
    </xf>
    <xf numFmtId="0" fontId="9" fillId="16" borderId="0" xfId="49" applyNumberFormat="1" applyFont="1" applyFill="1" applyAlignment="1">
      <alignment horizontal="center" vertical="top" wrapText="1"/>
    </xf>
    <xf numFmtId="0" fontId="13" fillId="16" borderId="0" xfId="49" applyNumberFormat="1" applyFont="1" applyFill="1" applyAlignment="1">
      <alignment vertical="top" wrapText="1"/>
    </xf>
    <xf numFmtId="0" fontId="14" fillId="16" borderId="11" xfId="49" applyNumberFormat="1" applyFont="1" applyFill="1" applyBorder="1" applyAlignment="1">
      <alignment horizontal="center" vertical="top" wrapText="1"/>
    </xf>
    <xf numFmtId="0" fontId="9" fillId="16" borderId="12" xfId="49" applyNumberFormat="1" applyFont="1" applyFill="1" applyBorder="1" applyAlignment="1">
      <alignment horizontal="center" vertical="top" wrapText="1"/>
    </xf>
    <xf numFmtId="0" fontId="9" fillId="16" borderId="13" xfId="49" applyNumberFormat="1" applyFont="1" applyFill="1" applyBorder="1" applyAlignment="1">
      <alignment horizontal="center" vertical="top" wrapText="1"/>
    </xf>
    <xf numFmtId="0" fontId="13" fillId="16" borderId="13" xfId="49" applyNumberFormat="1" applyFont="1" applyFill="1" applyBorder="1" applyAlignment="1">
      <alignment vertical="top" wrapText="1"/>
    </xf>
    <xf numFmtId="0" fontId="13" fillId="14" borderId="13" xfId="49" applyNumberFormat="1" applyFont="1" applyFill="1" applyBorder="1" applyAlignment="1">
      <alignment vertical="top" wrapText="1"/>
    </xf>
    <xf numFmtId="0" fontId="14" fillId="16" borderId="14" xfId="49" applyNumberFormat="1" applyFont="1" applyFill="1" applyBorder="1" applyAlignment="1">
      <alignment horizontal="center"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16</xdr:col>
      <xdr:colOff>28575</xdr:colOff>
      <xdr:row>3</xdr:row>
      <xdr:rowOff>28575</xdr:rowOff>
    </xdr:from>
    <xdr:ext cx="3143250" cy="1847850"/>
    <xdr:pic>
      <xdr:nvPicPr>
        <xdr:cNvPr id="2" name="/xl/media/image.jpg"/>
        <xdr:cNvPicPr>
          <a:picLocks noChangeAspect="1"/>
        </xdr:cNvPicPr>
      </xdr:nvPicPr>
      <xdr:blipFill>
        <a:blip r:embed="rId1"/>
        <a:stretch>
          <a:fillRect/>
        </a:stretch>
      </xdr:blipFill>
      <xdr:spPr>
        <a:xfrm>
          <a:off x="25479375" y="2403475"/>
          <a:ext cx="3143250" cy="1847850"/>
        </a:xfrm>
        <a:prstGeom prst="rect">
          <a:avLst/>
        </a:prstGeom>
      </xdr:spPr>
    </xdr:pic>
    <xdr:clientData/>
  </xdr:oneCellAnchor>
  <xdr:oneCellAnchor>
    <xdr:from>
      <xdr:col>16</xdr:col>
      <xdr:colOff>28575</xdr:colOff>
      <xdr:row>4</xdr:row>
      <xdr:rowOff>28575</xdr:rowOff>
    </xdr:from>
    <xdr:ext cx="3143250" cy="1847850"/>
    <xdr:pic>
      <xdr:nvPicPr>
        <xdr:cNvPr id="3" name="/xl/media/image2.jpg"/>
        <xdr:cNvPicPr>
          <a:picLocks noChangeAspect="1"/>
        </xdr:cNvPicPr>
      </xdr:nvPicPr>
      <xdr:blipFill>
        <a:blip r:embed="rId2"/>
        <a:stretch>
          <a:fillRect/>
        </a:stretch>
      </xdr:blipFill>
      <xdr:spPr>
        <a:xfrm>
          <a:off x="25479375" y="4308475"/>
          <a:ext cx="3143250" cy="1847850"/>
        </a:xfrm>
        <a:prstGeom prst="rect">
          <a:avLst/>
        </a:prstGeom>
      </xdr:spPr>
    </xdr:pic>
    <xdr:clientData/>
  </xdr:oneCellAnchor>
  <xdr:oneCellAnchor>
    <xdr:from>
      <xdr:col>16</xdr:col>
      <xdr:colOff>28575</xdr:colOff>
      <xdr:row>5</xdr:row>
      <xdr:rowOff>28575</xdr:rowOff>
    </xdr:from>
    <xdr:ext cx="3143250" cy="1847850"/>
    <xdr:pic>
      <xdr:nvPicPr>
        <xdr:cNvPr id="4" name="/xl/media/image3.jpg"/>
        <xdr:cNvPicPr>
          <a:picLocks noChangeAspect="1"/>
        </xdr:cNvPicPr>
      </xdr:nvPicPr>
      <xdr:blipFill>
        <a:blip r:embed="rId3"/>
        <a:stretch>
          <a:fillRect/>
        </a:stretch>
      </xdr:blipFill>
      <xdr:spPr>
        <a:xfrm>
          <a:off x="25479375" y="6213475"/>
          <a:ext cx="3143250" cy="1847850"/>
        </a:xfrm>
        <a:prstGeom prst="rect">
          <a:avLst/>
        </a:prstGeom>
      </xdr:spPr>
    </xdr:pic>
    <xdr:clientData/>
  </xdr:oneCellAnchor>
  <xdr:oneCellAnchor>
    <xdr:from>
      <xdr:col>16</xdr:col>
      <xdr:colOff>28575</xdr:colOff>
      <xdr:row>6</xdr:row>
      <xdr:rowOff>28575</xdr:rowOff>
    </xdr:from>
    <xdr:ext cx="3143250" cy="1847850"/>
    <xdr:pic>
      <xdr:nvPicPr>
        <xdr:cNvPr id="5" name="/xl/media/image4.jpg"/>
        <xdr:cNvPicPr>
          <a:picLocks noChangeAspect="1"/>
        </xdr:cNvPicPr>
      </xdr:nvPicPr>
      <xdr:blipFill>
        <a:blip r:embed="rId4"/>
        <a:stretch>
          <a:fillRect/>
        </a:stretch>
      </xdr:blipFill>
      <xdr:spPr>
        <a:xfrm>
          <a:off x="25479375" y="8118475"/>
          <a:ext cx="3143250" cy="1847850"/>
        </a:xfrm>
        <a:prstGeom prst="rect">
          <a:avLst/>
        </a:prstGeom>
      </xdr:spPr>
    </xdr:pic>
    <xdr:clientData/>
  </xdr:oneCellAnchor>
  <xdr:oneCellAnchor>
    <xdr:from>
      <xdr:col>16</xdr:col>
      <xdr:colOff>28575</xdr:colOff>
      <xdr:row>7</xdr:row>
      <xdr:rowOff>28575</xdr:rowOff>
    </xdr:from>
    <xdr:ext cx="3143250" cy="1847850"/>
    <xdr:pic>
      <xdr:nvPicPr>
        <xdr:cNvPr id="6" name="/xl/media/image5.jpg"/>
        <xdr:cNvPicPr>
          <a:picLocks noChangeAspect="1"/>
        </xdr:cNvPicPr>
      </xdr:nvPicPr>
      <xdr:blipFill>
        <a:blip r:embed="rId4"/>
        <a:stretch>
          <a:fillRect/>
        </a:stretch>
      </xdr:blipFill>
      <xdr:spPr>
        <a:xfrm>
          <a:off x="25479375" y="10023475"/>
          <a:ext cx="3143250" cy="1847850"/>
        </a:xfrm>
        <a:prstGeom prst="rect">
          <a:avLst/>
        </a:prstGeom>
      </xdr:spPr>
    </xdr:pic>
    <xdr:clientData/>
  </xdr:oneCellAnchor>
  <xdr:oneCellAnchor>
    <xdr:from>
      <xdr:col>16</xdr:col>
      <xdr:colOff>28575</xdr:colOff>
      <xdr:row>8</xdr:row>
      <xdr:rowOff>28575</xdr:rowOff>
    </xdr:from>
    <xdr:ext cx="3143250" cy="1847850"/>
    <xdr:pic>
      <xdr:nvPicPr>
        <xdr:cNvPr id="7" name="/xl/media/image6.jpg"/>
        <xdr:cNvPicPr>
          <a:picLocks noChangeAspect="1"/>
        </xdr:cNvPicPr>
      </xdr:nvPicPr>
      <xdr:blipFill>
        <a:blip r:embed="rId5"/>
        <a:stretch>
          <a:fillRect/>
        </a:stretch>
      </xdr:blipFill>
      <xdr:spPr>
        <a:xfrm>
          <a:off x="25479375" y="11928475"/>
          <a:ext cx="3143250" cy="1847850"/>
        </a:xfrm>
        <a:prstGeom prst="rect">
          <a:avLst/>
        </a:prstGeom>
      </xdr:spPr>
    </xdr:pic>
    <xdr:clientData/>
  </xdr:oneCellAnchor>
  <xdr:oneCellAnchor>
    <xdr:from>
      <xdr:col>16</xdr:col>
      <xdr:colOff>28575</xdr:colOff>
      <xdr:row>9</xdr:row>
      <xdr:rowOff>28575</xdr:rowOff>
    </xdr:from>
    <xdr:ext cx="3143250" cy="1847850"/>
    <xdr:pic>
      <xdr:nvPicPr>
        <xdr:cNvPr id="8" name="/xl/media/image7.jpg"/>
        <xdr:cNvPicPr>
          <a:picLocks noChangeAspect="1"/>
        </xdr:cNvPicPr>
      </xdr:nvPicPr>
      <xdr:blipFill>
        <a:blip r:embed="rId6"/>
        <a:stretch>
          <a:fillRect/>
        </a:stretch>
      </xdr:blipFill>
      <xdr:spPr>
        <a:xfrm>
          <a:off x="25479375" y="13833475"/>
          <a:ext cx="3143250" cy="1847850"/>
        </a:xfrm>
        <a:prstGeom prst="rect">
          <a:avLst/>
        </a:prstGeom>
      </xdr:spPr>
    </xdr:pic>
    <xdr:clientData/>
  </xdr:oneCellAnchor>
  <xdr:oneCellAnchor>
    <xdr:from>
      <xdr:col>16</xdr:col>
      <xdr:colOff>28575</xdr:colOff>
      <xdr:row>10</xdr:row>
      <xdr:rowOff>28575</xdr:rowOff>
    </xdr:from>
    <xdr:ext cx="3143250" cy="1847850"/>
    <xdr:pic>
      <xdr:nvPicPr>
        <xdr:cNvPr id="9" name="/xl/media/image8.jpg"/>
        <xdr:cNvPicPr>
          <a:picLocks noChangeAspect="1"/>
        </xdr:cNvPicPr>
      </xdr:nvPicPr>
      <xdr:blipFill>
        <a:blip r:embed="rId7"/>
        <a:stretch>
          <a:fillRect/>
        </a:stretch>
      </xdr:blipFill>
      <xdr:spPr>
        <a:xfrm>
          <a:off x="25479375" y="15738475"/>
          <a:ext cx="3143250" cy="1847850"/>
        </a:xfrm>
        <a:prstGeom prst="rect">
          <a:avLst/>
        </a:prstGeom>
      </xdr:spPr>
    </xdr:pic>
    <xdr:clientData/>
  </xdr:oneCellAnchor>
  <xdr:oneCellAnchor>
    <xdr:from>
      <xdr:col>16</xdr:col>
      <xdr:colOff>28575</xdr:colOff>
      <xdr:row>11</xdr:row>
      <xdr:rowOff>28575</xdr:rowOff>
    </xdr:from>
    <xdr:ext cx="3143250" cy="1847850"/>
    <xdr:pic>
      <xdr:nvPicPr>
        <xdr:cNvPr id="10" name="/xl/media/image9.jpg"/>
        <xdr:cNvPicPr>
          <a:picLocks noChangeAspect="1"/>
        </xdr:cNvPicPr>
      </xdr:nvPicPr>
      <xdr:blipFill>
        <a:blip r:embed="rId7"/>
        <a:stretch>
          <a:fillRect/>
        </a:stretch>
      </xdr:blipFill>
      <xdr:spPr>
        <a:xfrm>
          <a:off x="25479375" y="17643475"/>
          <a:ext cx="3143250" cy="1847850"/>
        </a:xfrm>
        <a:prstGeom prst="rect">
          <a:avLst/>
        </a:prstGeom>
      </xdr:spPr>
    </xdr:pic>
    <xdr:clientData/>
  </xdr:oneCellAnchor>
  <xdr:oneCellAnchor>
    <xdr:from>
      <xdr:col>16</xdr:col>
      <xdr:colOff>28575</xdr:colOff>
      <xdr:row>12</xdr:row>
      <xdr:rowOff>28575</xdr:rowOff>
    </xdr:from>
    <xdr:ext cx="3143250" cy="1847850"/>
    <xdr:pic>
      <xdr:nvPicPr>
        <xdr:cNvPr id="11" name="/xl/media/image10.jpg"/>
        <xdr:cNvPicPr>
          <a:picLocks noChangeAspect="1"/>
        </xdr:cNvPicPr>
      </xdr:nvPicPr>
      <xdr:blipFill>
        <a:blip r:embed="rId8"/>
        <a:stretch>
          <a:fillRect/>
        </a:stretch>
      </xdr:blipFill>
      <xdr:spPr>
        <a:xfrm>
          <a:off x="25479375" y="19548475"/>
          <a:ext cx="3143250" cy="1847850"/>
        </a:xfrm>
        <a:prstGeom prst="rect">
          <a:avLst/>
        </a:prstGeom>
      </xdr:spPr>
    </xdr:pic>
    <xdr:clientData/>
  </xdr:oneCellAnchor>
  <xdr:oneCellAnchor>
    <xdr:from>
      <xdr:col>16</xdr:col>
      <xdr:colOff>28575</xdr:colOff>
      <xdr:row>13</xdr:row>
      <xdr:rowOff>28575</xdr:rowOff>
    </xdr:from>
    <xdr:ext cx="3143250" cy="1847850"/>
    <xdr:pic>
      <xdr:nvPicPr>
        <xdr:cNvPr id="12" name="/xl/media/image11.jpg"/>
        <xdr:cNvPicPr>
          <a:picLocks noChangeAspect="1"/>
        </xdr:cNvPicPr>
      </xdr:nvPicPr>
      <xdr:blipFill>
        <a:blip r:embed="rId9"/>
        <a:stretch>
          <a:fillRect/>
        </a:stretch>
      </xdr:blipFill>
      <xdr:spPr>
        <a:xfrm>
          <a:off x="25479375" y="21453475"/>
          <a:ext cx="3143250" cy="1847850"/>
        </a:xfrm>
        <a:prstGeom prst="rect">
          <a:avLst/>
        </a:prstGeom>
      </xdr:spPr>
    </xdr:pic>
    <xdr:clientData/>
  </xdr:oneCellAnchor>
  <xdr:oneCellAnchor>
    <xdr:from>
      <xdr:col>16</xdr:col>
      <xdr:colOff>28575</xdr:colOff>
      <xdr:row>14</xdr:row>
      <xdr:rowOff>28575</xdr:rowOff>
    </xdr:from>
    <xdr:ext cx="3143250" cy="1847850"/>
    <xdr:pic>
      <xdr:nvPicPr>
        <xdr:cNvPr id="13" name="/xl/media/image12.jpg"/>
        <xdr:cNvPicPr>
          <a:picLocks noChangeAspect="1"/>
        </xdr:cNvPicPr>
      </xdr:nvPicPr>
      <xdr:blipFill>
        <a:blip r:embed="rId10"/>
        <a:stretch>
          <a:fillRect/>
        </a:stretch>
      </xdr:blipFill>
      <xdr:spPr>
        <a:xfrm>
          <a:off x="25479375" y="23358475"/>
          <a:ext cx="3143250" cy="1847850"/>
        </a:xfrm>
        <a:prstGeom prst="rect">
          <a:avLst/>
        </a:prstGeom>
      </xdr:spPr>
    </xdr:pic>
    <xdr:clientData/>
  </xdr:oneCellAnchor>
  <xdr:oneCellAnchor>
    <xdr:from>
      <xdr:col>16</xdr:col>
      <xdr:colOff>28575</xdr:colOff>
      <xdr:row>15</xdr:row>
      <xdr:rowOff>28575</xdr:rowOff>
    </xdr:from>
    <xdr:ext cx="3143250" cy="1847850"/>
    <xdr:pic>
      <xdr:nvPicPr>
        <xdr:cNvPr id="14" name="/xl/media/image13.jpg"/>
        <xdr:cNvPicPr>
          <a:picLocks noChangeAspect="1"/>
        </xdr:cNvPicPr>
      </xdr:nvPicPr>
      <xdr:blipFill>
        <a:blip r:embed="rId11"/>
        <a:stretch>
          <a:fillRect/>
        </a:stretch>
      </xdr:blipFill>
      <xdr:spPr>
        <a:xfrm>
          <a:off x="25479375" y="25263475"/>
          <a:ext cx="3143250" cy="1847850"/>
        </a:xfrm>
        <a:prstGeom prst="rect">
          <a:avLst/>
        </a:prstGeom>
      </xdr:spPr>
    </xdr:pic>
    <xdr:clientData/>
  </xdr:oneCellAnchor>
  <xdr:oneCellAnchor>
    <xdr:from>
      <xdr:col>16</xdr:col>
      <xdr:colOff>28575</xdr:colOff>
      <xdr:row>16</xdr:row>
      <xdr:rowOff>28575</xdr:rowOff>
    </xdr:from>
    <xdr:ext cx="3143250" cy="1847850"/>
    <xdr:pic>
      <xdr:nvPicPr>
        <xdr:cNvPr id="15" name="/xl/media/image14.jpg"/>
        <xdr:cNvPicPr>
          <a:picLocks noChangeAspect="1"/>
        </xdr:cNvPicPr>
      </xdr:nvPicPr>
      <xdr:blipFill>
        <a:blip r:embed="rId12"/>
        <a:stretch>
          <a:fillRect/>
        </a:stretch>
      </xdr:blipFill>
      <xdr:spPr>
        <a:xfrm>
          <a:off x="25479375" y="27168475"/>
          <a:ext cx="3143250" cy="1847850"/>
        </a:xfrm>
        <a:prstGeom prst="rect">
          <a:avLst/>
        </a:prstGeom>
      </xdr:spPr>
    </xdr:pic>
    <xdr:clientData/>
  </xdr:oneCellAnchor>
  <xdr:oneCellAnchor>
    <xdr:from>
      <xdr:col>16</xdr:col>
      <xdr:colOff>28575</xdr:colOff>
      <xdr:row>17</xdr:row>
      <xdr:rowOff>28575</xdr:rowOff>
    </xdr:from>
    <xdr:ext cx="3143250" cy="1847850"/>
    <xdr:pic>
      <xdr:nvPicPr>
        <xdr:cNvPr id="16" name="/xl/media/image15.jpg"/>
        <xdr:cNvPicPr>
          <a:picLocks noChangeAspect="1"/>
        </xdr:cNvPicPr>
      </xdr:nvPicPr>
      <xdr:blipFill>
        <a:blip r:embed="rId12"/>
        <a:stretch>
          <a:fillRect/>
        </a:stretch>
      </xdr:blipFill>
      <xdr:spPr>
        <a:xfrm>
          <a:off x="25479375" y="29073475"/>
          <a:ext cx="3143250" cy="1847850"/>
        </a:xfrm>
        <a:prstGeom prst="rect">
          <a:avLst/>
        </a:prstGeom>
      </xdr:spPr>
    </xdr:pic>
    <xdr:clientData/>
  </xdr:oneCellAnchor>
  <xdr:oneCellAnchor>
    <xdr:from>
      <xdr:col>16</xdr:col>
      <xdr:colOff>28575</xdr:colOff>
      <xdr:row>18</xdr:row>
      <xdr:rowOff>28575</xdr:rowOff>
    </xdr:from>
    <xdr:ext cx="3143250" cy="1847850"/>
    <xdr:pic>
      <xdr:nvPicPr>
        <xdr:cNvPr id="17" name="/xl/media/image16.jpg"/>
        <xdr:cNvPicPr>
          <a:picLocks noChangeAspect="1"/>
        </xdr:cNvPicPr>
      </xdr:nvPicPr>
      <xdr:blipFill>
        <a:blip r:embed="rId13"/>
        <a:stretch>
          <a:fillRect/>
        </a:stretch>
      </xdr:blipFill>
      <xdr:spPr>
        <a:xfrm>
          <a:off x="25479375" y="30978475"/>
          <a:ext cx="3143250" cy="1847850"/>
        </a:xfrm>
        <a:prstGeom prst="rect">
          <a:avLst/>
        </a:prstGeom>
      </xdr:spPr>
    </xdr:pic>
    <xdr:clientData/>
  </xdr:oneCellAnchor>
  <xdr:oneCellAnchor>
    <xdr:from>
      <xdr:col>16</xdr:col>
      <xdr:colOff>28575</xdr:colOff>
      <xdr:row>19</xdr:row>
      <xdr:rowOff>28575</xdr:rowOff>
    </xdr:from>
    <xdr:ext cx="3143250" cy="1847850"/>
    <xdr:pic>
      <xdr:nvPicPr>
        <xdr:cNvPr id="18" name="/xl/media/image17.jpg"/>
        <xdr:cNvPicPr>
          <a:picLocks noChangeAspect="1"/>
        </xdr:cNvPicPr>
      </xdr:nvPicPr>
      <xdr:blipFill>
        <a:blip r:embed="rId14"/>
        <a:stretch>
          <a:fillRect/>
        </a:stretch>
      </xdr:blipFill>
      <xdr:spPr>
        <a:xfrm>
          <a:off x="25479375" y="32883475"/>
          <a:ext cx="3143250" cy="1847850"/>
        </a:xfrm>
        <a:prstGeom prst="rect">
          <a:avLst/>
        </a:prstGeom>
      </xdr:spPr>
    </xdr:pic>
    <xdr:clientData/>
  </xdr:oneCellAnchor>
  <xdr:oneCellAnchor>
    <xdr:from>
      <xdr:col>16</xdr:col>
      <xdr:colOff>28575</xdr:colOff>
      <xdr:row>20</xdr:row>
      <xdr:rowOff>28575</xdr:rowOff>
    </xdr:from>
    <xdr:ext cx="3143250" cy="1847850"/>
    <xdr:pic>
      <xdr:nvPicPr>
        <xdr:cNvPr id="19" name="/xl/media/image18.jpg"/>
        <xdr:cNvPicPr>
          <a:picLocks noChangeAspect="1"/>
        </xdr:cNvPicPr>
      </xdr:nvPicPr>
      <xdr:blipFill>
        <a:blip r:embed="rId15"/>
        <a:stretch>
          <a:fillRect/>
        </a:stretch>
      </xdr:blipFill>
      <xdr:spPr>
        <a:xfrm>
          <a:off x="25479375" y="34788475"/>
          <a:ext cx="3143250" cy="1847850"/>
        </a:xfrm>
        <a:prstGeom prst="rect">
          <a:avLst/>
        </a:prstGeom>
      </xdr:spPr>
    </xdr:pic>
    <xdr:clientData/>
  </xdr:oneCellAnchor>
  <xdr:oneCellAnchor>
    <xdr:from>
      <xdr:col>16</xdr:col>
      <xdr:colOff>28575</xdr:colOff>
      <xdr:row>21</xdr:row>
      <xdr:rowOff>28575</xdr:rowOff>
    </xdr:from>
    <xdr:ext cx="3143250" cy="1847850"/>
    <xdr:pic>
      <xdr:nvPicPr>
        <xdr:cNvPr id="20" name="/xl/media/image19.jpg"/>
        <xdr:cNvPicPr>
          <a:picLocks noChangeAspect="1"/>
        </xdr:cNvPicPr>
      </xdr:nvPicPr>
      <xdr:blipFill>
        <a:blip r:embed="rId16"/>
        <a:stretch>
          <a:fillRect/>
        </a:stretch>
      </xdr:blipFill>
      <xdr:spPr>
        <a:xfrm>
          <a:off x="25479375" y="36693475"/>
          <a:ext cx="3143250" cy="1847850"/>
        </a:xfrm>
        <a:prstGeom prst="rect">
          <a:avLst/>
        </a:prstGeom>
      </xdr:spPr>
    </xdr:pic>
    <xdr:clientData/>
  </xdr:oneCellAnchor>
  <xdr:oneCellAnchor>
    <xdr:from>
      <xdr:col>16</xdr:col>
      <xdr:colOff>28575</xdr:colOff>
      <xdr:row>22</xdr:row>
      <xdr:rowOff>28575</xdr:rowOff>
    </xdr:from>
    <xdr:ext cx="3143250" cy="1847850"/>
    <xdr:pic>
      <xdr:nvPicPr>
        <xdr:cNvPr id="21" name="/xl/media/image20.jpg"/>
        <xdr:cNvPicPr>
          <a:picLocks noChangeAspect="1"/>
        </xdr:cNvPicPr>
      </xdr:nvPicPr>
      <xdr:blipFill>
        <a:blip r:embed="rId17"/>
        <a:stretch>
          <a:fillRect/>
        </a:stretch>
      </xdr:blipFill>
      <xdr:spPr>
        <a:xfrm>
          <a:off x="25479375" y="38598475"/>
          <a:ext cx="3143250" cy="1847850"/>
        </a:xfrm>
        <a:prstGeom prst="rect">
          <a:avLst/>
        </a:prstGeom>
      </xdr:spPr>
    </xdr:pic>
    <xdr:clientData/>
  </xdr:oneCellAnchor>
  <xdr:oneCellAnchor>
    <xdr:from>
      <xdr:col>16</xdr:col>
      <xdr:colOff>28575</xdr:colOff>
      <xdr:row>23</xdr:row>
      <xdr:rowOff>28575</xdr:rowOff>
    </xdr:from>
    <xdr:ext cx="3143250" cy="1847850"/>
    <xdr:pic>
      <xdr:nvPicPr>
        <xdr:cNvPr id="22" name="/xl/media/image21.jpg"/>
        <xdr:cNvPicPr>
          <a:picLocks noChangeAspect="1"/>
        </xdr:cNvPicPr>
      </xdr:nvPicPr>
      <xdr:blipFill>
        <a:blip r:embed="rId18"/>
        <a:stretch>
          <a:fillRect/>
        </a:stretch>
      </xdr:blipFill>
      <xdr:spPr>
        <a:xfrm>
          <a:off x="25479375" y="40503475"/>
          <a:ext cx="3143250" cy="1847850"/>
        </a:xfrm>
        <a:prstGeom prst="rect">
          <a:avLst/>
        </a:prstGeom>
      </xdr:spPr>
    </xdr:pic>
    <xdr:clientData/>
  </xdr:oneCellAnchor>
  <xdr:oneCellAnchor>
    <xdr:from>
      <xdr:col>16</xdr:col>
      <xdr:colOff>28575</xdr:colOff>
      <xdr:row>24</xdr:row>
      <xdr:rowOff>28575</xdr:rowOff>
    </xdr:from>
    <xdr:ext cx="3143250" cy="1847850"/>
    <xdr:pic>
      <xdr:nvPicPr>
        <xdr:cNvPr id="23" name="/xl/media/image22.jpg"/>
        <xdr:cNvPicPr>
          <a:picLocks noChangeAspect="1"/>
        </xdr:cNvPicPr>
      </xdr:nvPicPr>
      <xdr:blipFill>
        <a:blip r:embed="rId19"/>
        <a:stretch>
          <a:fillRect/>
        </a:stretch>
      </xdr:blipFill>
      <xdr:spPr>
        <a:xfrm>
          <a:off x="25479375" y="42408475"/>
          <a:ext cx="3143250" cy="1847850"/>
        </a:xfrm>
        <a:prstGeom prst="rect">
          <a:avLst/>
        </a:prstGeom>
      </xdr:spPr>
    </xdr:pic>
    <xdr:clientData/>
  </xdr:oneCellAnchor>
  <xdr:oneCellAnchor>
    <xdr:from>
      <xdr:col>16</xdr:col>
      <xdr:colOff>28575</xdr:colOff>
      <xdr:row>25</xdr:row>
      <xdr:rowOff>28575</xdr:rowOff>
    </xdr:from>
    <xdr:ext cx="3143250" cy="1847850"/>
    <xdr:pic>
      <xdr:nvPicPr>
        <xdr:cNvPr id="24" name="/xl/media/image23.jpg"/>
        <xdr:cNvPicPr>
          <a:picLocks noChangeAspect="1"/>
        </xdr:cNvPicPr>
      </xdr:nvPicPr>
      <xdr:blipFill>
        <a:blip r:embed="rId20"/>
        <a:stretch>
          <a:fillRect/>
        </a:stretch>
      </xdr:blipFill>
      <xdr:spPr>
        <a:xfrm>
          <a:off x="25479375" y="44313475"/>
          <a:ext cx="3143250" cy="1847850"/>
        </a:xfrm>
        <a:prstGeom prst="rect">
          <a:avLst/>
        </a:prstGeom>
      </xdr:spPr>
    </xdr:pic>
    <xdr:clientData/>
  </xdr:oneCellAnchor>
  <xdr:oneCellAnchor>
    <xdr:from>
      <xdr:col>16</xdr:col>
      <xdr:colOff>28575</xdr:colOff>
      <xdr:row>26</xdr:row>
      <xdr:rowOff>28575</xdr:rowOff>
    </xdr:from>
    <xdr:ext cx="3143250" cy="1847850"/>
    <xdr:pic>
      <xdr:nvPicPr>
        <xdr:cNvPr id="25" name="/xl/media/image24.jpg"/>
        <xdr:cNvPicPr>
          <a:picLocks noChangeAspect="1"/>
        </xdr:cNvPicPr>
      </xdr:nvPicPr>
      <xdr:blipFill>
        <a:blip r:embed="rId21"/>
        <a:stretch>
          <a:fillRect/>
        </a:stretch>
      </xdr:blipFill>
      <xdr:spPr>
        <a:xfrm>
          <a:off x="25479375" y="46218475"/>
          <a:ext cx="3143250" cy="1847850"/>
        </a:xfrm>
        <a:prstGeom prst="rect">
          <a:avLst/>
        </a:prstGeom>
      </xdr:spPr>
    </xdr:pic>
    <xdr:clientData/>
  </xdr:oneCellAnchor>
  <xdr:oneCellAnchor>
    <xdr:from>
      <xdr:col>16</xdr:col>
      <xdr:colOff>28575</xdr:colOff>
      <xdr:row>27</xdr:row>
      <xdr:rowOff>28575</xdr:rowOff>
    </xdr:from>
    <xdr:ext cx="3143250" cy="1847850"/>
    <xdr:pic>
      <xdr:nvPicPr>
        <xdr:cNvPr id="26" name="/xl/media/image25.jpg"/>
        <xdr:cNvPicPr>
          <a:picLocks noChangeAspect="1"/>
        </xdr:cNvPicPr>
      </xdr:nvPicPr>
      <xdr:blipFill>
        <a:blip r:embed="rId22"/>
        <a:stretch>
          <a:fillRect/>
        </a:stretch>
      </xdr:blipFill>
      <xdr:spPr>
        <a:xfrm>
          <a:off x="25479375" y="48123475"/>
          <a:ext cx="3143250" cy="1847850"/>
        </a:xfrm>
        <a:prstGeom prst="rect">
          <a:avLst/>
        </a:prstGeom>
      </xdr:spPr>
    </xdr:pic>
    <xdr:clientData/>
  </xdr:oneCellAnchor>
  <xdr:oneCellAnchor>
    <xdr:from>
      <xdr:col>16</xdr:col>
      <xdr:colOff>28575</xdr:colOff>
      <xdr:row>28</xdr:row>
      <xdr:rowOff>28575</xdr:rowOff>
    </xdr:from>
    <xdr:ext cx="3143250" cy="1847850"/>
    <xdr:pic>
      <xdr:nvPicPr>
        <xdr:cNvPr id="27" name="/xl/media/image26.jpg"/>
        <xdr:cNvPicPr>
          <a:picLocks noChangeAspect="1"/>
        </xdr:cNvPicPr>
      </xdr:nvPicPr>
      <xdr:blipFill>
        <a:blip r:embed="rId23"/>
        <a:stretch>
          <a:fillRect/>
        </a:stretch>
      </xdr:blipFill>
      <xdr:spPr>
        <a:xfrm>
          <a:off x="25479375" y="50028475"/>
          <a:ext cx="3143250" cy="1847850"/>
        </a:xfrm>
        <a:prstGeom prst="rect">
          <a:avLst/>
        </a:prstGeom>
      </xdr:spPr>
    </xdr:pic>
    <xdr:clientData/>
  </xdr:oneCellAnchor>
  <xdr:oneCellAnchor>
    <xdr:from>
      <xdr:col>16</xdr:col>
      <xdr:colOff>28575</xdr:colOff>
      <xdr:row>29</xdr:row>
      <xdr:rowOff>28575</xdr:rowOff>
    </xdr:from>
    <xdr:ext cx="3143250" cy="1847850"/>
    <xdr:pic>
      <xdr:nvPicPr>
        <xdr:cNvPr id="28" name="/xl/media/image27.jpg"/>
        <xdr:cNvPicPr>
          <a:picLocks noChangeAspect="1"/>
        </xdr:cNvPicPr>
      </xdr:nvPicPr>
      <xdr:blipFill>
        <a:blip r:embed="rId24"/>
        <a:stretch>
          <a:fillRect/>
        </a:stretch>
      </xdr:blipFill>
      <xdr:spPr>
        <a:xfrm>
          <a:off x="25479375" y="51933475"/>
          <a:ext cx="3143250" cy="1847850"/>
        </a:xfrm>
        <a:prstGeom prst="rect">
          <a:avLst/>
        </a:prstGeom>
      </xdr:spPr>
    </xdr:pic>
    <xdr:clientData/>
  </xdr:oneCellAnchor>
  <xdr:oneCellAnchor>
    <xdr:from>
      <xdr:col>16</xdr:col>
      <xdr:colOff>28575</xdr:colOff>
      <xdr:row>30</xdr:row>
      <xdr:rowOff>28575</xdr:rowOff>
    </xdr:from>
    <xdr:ext cx="3143250" cy="1847850"/>
    <xdr:pic>
      <xdr:nvPicPr>
        <xdr:cNvPr id="29" name="/xl/media/image28.jpg"/>
        <xdr:cNvPicPr>
          <a:picLocks noChangeAspect="1"/>
        </xdr:cNvPicPr>
      </xdr:nvPicPr>
      <xdr:blipFill>
        <a:blip r:embed="rId25"/>
        <a:stretch>
          <a:fillRect/>
        </a:stretch>
      </xdr:blipFill>
      <xdr:spPr>
        <a:xfrm>
          <a:off x="25479375" y="53838475"/>
          <a:ext cx="3143250" cy="1847850"/>
        </a:xfrm>
        <a:prstGeom prst="rect">
          <a:avLst/>
        </a:prstGeom>
      </xdr:spPr>
    </xdr:pic>
    <xdr:clientData/>
  </xdr:oneCellAnchor>
  <xdr:oneCellAnchor>
    <xdr:from>
      <xdr:col>16</xdr:col>
      <xdr:colOff>28575</xdr:colOff>
      <xdr:row>31</xdr:row>
      <xdr:rowOff>28575</xdr:rowOff>
    </xdr:from>
    <xdr:ext cx="3143250" cy="1847850"/>
    <xdr:pic>
      <xdr:nvPicPr>
        <xdr:cNvPr id="30" name="/xl/media/image29.jpg"/>
        <xdr:cNvPicPr>
          <a:picLocks noChangeAspect="1"/>
        </xdr:cNvPicPr>
      </xdr:nvPicPr>
      <xdr:blipFill>
        <a:blip r:embed="rId25"/>
        <a:stretch>
          <a:fillRect/>
        </a:stretch>
      </xdr:blipFill>
      <xdr:spPr>
        <a:xfrm>
          <a:off x="25479375" y="55743475"/>
          <a:ext cx="3143250" cy="1847850"/>
        </a:xfrm>
        <a:prstGeom prst="rect">
          <a:avLst/>
        </a:prstGeom>
      </xdr:spPr>
    </xdr:pic>
    <xdr:clientData/>
  </xdr:oneCellAnchor>
  <xdr:oneCellAnchor>
    <xdr:from>
      <xdr:col>16</xdr:col>
      <xdr:colOff>28575</xdr:colOff>
      <xdr:row>32</xdr:row>
      <xdr:rowOff>28575</xdr:rowOff>
    </xdr:from>
    <xdr:ext cx="3143250" cy="1847850"/>
    <xdr:pic>
      <xdr:nvPicPr>
        <xdr:cNvPr id="31" name="/xl/media/image30.jpg"/>
        <xdr:cNvPicPr>
          <a:picLocks noChangeAspect="1"/>
        </xdr:cNvPicPr>
      </xdr:nvPicPr>
      <xdr:blipFill>
        <a:blip r:embed="rId25"/>
        <a:stretch>
          <a:fillRect/>
        </a:stretch>
      </xdr:blipFill>
      <xdr:spPr>
        <a:xfrm>
          <a:off x="25479375" y="57648475"/>
          <a:ext cx="3143250" cy="1847850"/>
        </a:xfrm>
        <a:prstGeom prst="rect">
          <a:avLst/>
        </a:prstGeom>
      </xdr:spPr>
    </xdr:pic>
    <xdr:clientData/>
  </xdr:oneCellAnchor>
  <xdr:oneCellAnchor>
    <xdr:from>
      <xdr:col>16</xdr:col>
      <xdr:colOff>28575</xdr:colOff>
      <xdr:row>33</xdr:row>
      <xdr:rowOff>28575</xdr:rowOff>
    </xdr:from>
    <xdr:ext cx="3143250" cy="1847850"/>
    <xdr:pic>
      <xdr:nvPicPr>
        <xdr:cNvPr id="32" name="/xl/media/image31.jpg"/>
        <xdr:cNvPicPr>
          <a:picLocks noChangeAspect="1"/>
        </xdr:cNvPicPr>
      </xdr:nvPicPr>
      <xdr:blipFill>
        <a:blip r:embed="rId25"/>
        <a:stretch>
          <a:fillRect/>
        </a:stretch>
      </xdr:blipFill>
      <xdr:spPr>
        <a:xfrm>
          <a:off x="25479375" y="59553475"/>
          <a:ext cx="3143250" cy="1847850"/>
        </a:xfrm>
        <a:prstGeom prst="rect">
          <a:avLst/>
        </a:prstGeom>
      </xdr:spPr>
    </xdr:pic>
    <xdr:clientData/>
  </xdr:oneCellAnchor>
  <xdr:oneCellAnchor>
    <xdr:from>
      <xdr:col>16</xdr:col>
      <xdr:colOff>28575</xdr:colOff>
      <xdr:row>34</xdr:row>
      <xdr:rowOff>28575</xdr:rowOff>
    </xdr:from>
    <xdr:ext cx="3143250" cy="1847850"/>
    <xdr:pic>
      <xdr:nvPicPr>
        <xdr:cNvPr id="33" name="/xl/media/image32.jpg"/>
        <xdr:cNvPicPr>
          <a:picLocks noChangeAspect="1"/>
        </xdr:cNvPicPr>
      </xdr:nvPicPr>
      <xdr:blipFill>
        <a:blip r:embed="rId26"/>
        <a:stretch>
          <a:fillRect/>
        </a:stretch>
      </xdr:blipFill>
      <xdr:spPr>
        <a:xfrm>
          <a:off x="25479375" y="61458475"/>
          <a:ext cx="3143250" cy="1847850"/>
        </a:xfrm>
        <a:prstGeom prst="rect">
          <a:avLst/>
        </a:prstGeom>
      </xdr:spPr>
    </xdr:pic>
    <xdr:clientData/>
  </xdr:oneCellAnchor>
  <xdr:oneCellAnchor>
    <xdr:from>
      <xdr:col>16</xdr:col>
      <xdr:colOff>28575</xdr:colOff>
      <xdr:row>35</xdr:row>
      <xdr:rowOff>28575</xdr:rowOff>
    </xdr:from>
    <xdr:ext cx="3143250" cy="1847850"/>
    <xdr:pic>
      <xdr:nvPicPr>
        <xdr:cNvPr id="34" name="/xl/media/image33.jpg"/>
        <xdr:cNvPicPr>
          <a:picLocks noChangeAspect="1"/>
        </xdr:cNvPicPr>
      </xdr:nvPicPr>
      <xdr:blipFill>
        <a:blip r:embed="rId26"/>
        <a:stretch>
          <a:fillRect/>
        </a:stretch>
      </xdr:blipFill>
      <xdr:spPr>
        <a:xfrm>
          <a:off x="25479375" y="63363475"/>
          <a:ext cx="3143250" cy="1847850"/>
        </a:xfrm>
        <a:prstGeom prst="rect">
          <a:avLst/>
        </a:prstGeom>
      </xdr:spPr>
    </xdr:pic>
    <xdr:clientData/>
  </xdr:oneCellAnchor>
  <xdr:oneCellAnchor>
    <xdr:from>
      <xdr:col>16</xdr:col>
      <xdr:colOff>28575</xdr:colOff>
      <xdr:row>36</xdr:row>
      <xdr:rowOff>28575</xdr:rowOff>
    </xdr:from>
    <xdr:ext cx="3143250" cy="1847850"/>
    <xdr:pic>
      <xdr:nvPicPr>
        <xdr:cNvPr id="35" name="/xl/media/image34.jpg"/>
        <xdr:cNvPicPr>
          <a:picLocks noChangeAspect="1"/>
        </xdr:cNvPicPr>
      </xdr:nvPicPr>
      <xdr:blipFill>
        <a:blip r:embed="rId27"/>
        <a:stretch>
          <a:fillRect/>
        </a:stretch>
      </xdr:blipFill>
      <xdr:spPr>
        <a:xfrm>
          <a:off x="25479375" y="65268475"/>
          <a:ext cx="3143250" cy="1847850"/>
        </a:xfrm>
        <a:prstGeom prst="rect">
          <a:avLst/>
        </a:prstGeom>
      </xdr:spPr>
    </xdr:pic>
    <xdr:clientData/>
  </xdr:oneCellAnchor>
  <xdr:oneCellAnchor>
    <xdr:from>
      <xdr:col>16</xdr:col>
      <xdr:colOff>28575</xdr:colOff>
      <xdr:row>37</xdr:row>
      <xdr:rowOff>28575</xdr:rowOff>
    </xdr:from>
    <xdr:ext cx="3143250" cy="1847850"/>
    <xdr:pic>
      <xdr:nvPicPr>
        <xdr:cNvPr id="36" name="/xl/media/image35.jpg"/>
        <xdr:cNvPicPr>
          <a:picLocks noChangeAspect="1"/>
        </xdr:cNvPicPr>
      </xdr:nvPicPr>
      <xdr:blipFill>
        <a:blip r:embed="rId28"/>
        <a:stretch>
          <a:fillRect/>
        </a:stretch>
      </xdr:blipFill>
      <xdr:spPr>
        <a:xfrm>
          <a:off x="25479375" y="67173475"/>
          <a:ext cx="3143250" cy="1847850"/>
        </a:xfrm>
        <a:prstGeom prst="rect">
          <a:avLst/>
        </a:prstGeom>
      </xdr:spPr>
    </xdr:pic>
    <xdr:clientData/>
  </xdr:oneCellAnchor>
  <xdr:oneCellAnchor>
    <xdr:from>
      <xdr:col>16</xdr:col>
      <xdr:colOff>28575</xdr:colOff>
      <xdr:row>38</xdr:row>
      <xdr:rowOff>28575</xdr:rowOff>
    </xdr:from>
    <xdr:ext cx="3143250" cy="1847850"/>
    <xdr:pic>
      <xdr:nvPicPr>
        <xdr:cNvPr id="37" name="/xl/media/image36.jpg"/>
        <xdr:cNvPicPr>
          <a:picLocks noChangeAspect="1"/>
        </xdr:cNvPicPr>
      </xdr:nvPicPr>
      <xdr:blipFill>
        <a:blip r:embed="rId28"/>
        <a:stretch>
          <a:fillRect/>
        </a:stretch>
      </xdr:blipFill>
      <xdr:spPr>
        <a:xfrm>
          <a:off x="25479375" y="69078475"/>
          <a:ext cx="3143250" cy="1847850"/>
        </a:xfrm>
        <a:prstGeom prst="rect">
          <a:avLst/>
        </a:prstGeom>
      </xdr:spPr>
    </xdr:pic>
    <xdr:clientData/>
  </xdr:oneCellAnchor>
  <xdr:oneCellAnchor>
    <xdr:from>
      <xdr:col>16</xdr:col>
      <xdr:colOff>28575</xdr:colOff>
      <xdr:row>39</xdr:row>
      <xdr:rowOff>28575</xdr:rowOff>
    </xdr:from>
    <xdr:ext cx="3143250" cy="1847850"/>
    <xdr:pic>
      <xdr:nvPicPr>
        <xdr:cNvPr id="38" name="/xl/media/image37.jpg"/>
        <xdr:cNvPicPr>
          <a:picLocks noChangeAspect="1"/>
        </xdr:cNvPicPr>
      </xdr:nvPicPr>
      <xdr:blipFill>
        <a:blip r:embed="rId29"/>
        <a:stretch>
          <a:fillRect/>
        </a:stretch>
      </xdr:blipFill>
      <xdr:spPr>
        <a:xfrm>
          <a:off x="25479375" y="70983475"/>
          <a:ext cx="3143250" cy="1847850"/>
        </a:xfrm>
        <a:prstGeom prst="rect">
          <a:avLst/>
        </a:prstGeom>
      </xdr:spPr>
    </xdr:pic>
    <xdr:clientData/>
  </xdr:oneCellAnchor>
  <xdr:oneCellAnchor>
    <xdr:from>
      <xdr:col>16</xdr:col>
      <xdr:colOff>28575</xdr:colOff>
      <xdr:row>40</xdr:row>
      <xdr:rowOff>28575</xdr:rowOff>
    </xdr:from>
    <xdr:ext cx="3143250" cy="1847850"/>
    <xdr:pic>
      <xdr:nvPicPr>
        <xdr:cNvPr id="39" name="/xl/media/image38.jpg"/>
        <xdr:cNvPicPr>
          <a:picLocks noChangeAspect="1"/>
        </xdr:cNvPicPr>
      </xdr:nvPicPr>
      <xdr:blipFill>
        <a:blip r:embed="rId29"/>
        <a:stretch>
          <a:fillRect/>
        </a:stretch>
      </xdr:blipFill>
      <xdr:spPr>
        <a:xfrm>
          <a:off x="25479375" y="72888475"/>
          <a:ext cx="3143250" cy="1847850"/>
        </a:xfrm>
        <a:prstGeom prst="rect">
          <a:avLst/>
        </a:prstGeom>
      </xdr:spPr>
    </xdr:pic>
    <xdr:clientData/>
  </xdr:oneCellAnchor>
  <xdr:oneCellAnchor>
    <xdr:from>
      <xdr:col>16</xdr:col>
      <xdr:colOff>28575</xdr:colOff>
      <xdr:row>41</xdr:row>
      <xdr:rowOff>28575</xdr:rowOff>
    </xdr:from>
    <xdr:ext cx="3143250" cy="1847850"/>
    <xdr:pic>
      <xdr:nvPicPr>
        <xdr:cNvPr id="40" name="/xl/media/image39.jpg"/>
        <xdr:cNvPicPr>
          <a:picLocks noChangeAspect="1"/>
        </xdr:cNvPicPr>
      </xdr:nvPicPr>
      <xdr:blipFill>
        <a:blip r:embed="rId30"/>
        <a:stretch>
          <a:fillRect/>
        </a:stretch>
      </xdr:blipFill>
      <xdr:spPr>
        <a:xfrm>
          <a:off x="25479375" y="74793475"/>
          <a:ext cx="3143250" cy="1847850"/>
        </a:xfrm>
        <a:prstGeom prst="rect">
          <a:avLst/>
        </a:prstGeom>
      </xdr:spPr>
    </xdr:pic>
    <xdr:clientData/>
  </xdr:oneCellAnchor>
  <xdr:oneCellAnchor>
    <xdr:from>
      <xdr:col>16</xdr:col>
      <xdr:colOff>28575</xdr:colOff>
      <xdr:row>42</xdr:row>
      <xdr:rowOff>28575</xdr:rowOff>
    </xdr:from>
    <xdr:ext cx="3143250" cy="1847850"/>
    <xdr:pic>
      <xdr:nvPicPr>
        <xdr:cNvPr id="41" name="/xl/media/image40.jpg"/>
        <xdr:cNvPicPr>
          <a:picLocks noChangeAspect="1"/>
        </xdr:cNvPicPr>
      </xdr:nvPicPr>
      <xdr:blipFill>
        <a:blip r:embed="rId30"/>
        <a:stretch>
          <a:fillRect/>
        </a:stretch>
      </xdr:blipFill>
      <xdr:spPr>
        <a:xfrm>
          <a:off x="25479375" y="76698475"/>
          <a:ext cx="3143250" cy="1847850"/>
        </a:xfrm>
        <a:prstGeom prst="rect">
          <a:avLst/>
        </a:prstGeom>
      </xdr:spPr>
    </xdr:pic>
    <xdr:clientData/>
  </xdr:oneCellAnchor>
  <xdr:oneCellAnchor>
    <xdr:from>
      <xdr:col>16</xdr:col>
      <xdr:colOff>28575</xdr:colOff>
      <xdr:row>43</xdr:row>
      <xdr:rowOff>28575</xdr:rowOff>
    </xdr:from>
    <xdr:ext cx="3143250" cy="1847850"/>
    <xdr:pic>
      <xdr:nvPicPr>
        <xdr:cNvPr id="42" name="/xl/media/image41.jpg"/>
        <xdr:cNvPicPr>
          <a:picLocks noChangeAspect="1"/>
        </xdr:cNvPicPr>
      </xdr:nvPicPr>
      <xdr:blipFill>
        <a:blip r:embed="rId31"/>
        <a:stretch>
          <a:fillRect/>
        </a:stretch>
      </xdr:blipFill>
      <xdr:spPr>
        <a:xfrm>
          <a:off x="25479375" y="78603475"/>
          <a:ext cx="3143250" cy="1847850"/>
        </a:xfrm>
        <a:prstGeom prst="rect">
          <a:avLst/>
        </a:prstGeom>
      </xdr:spPr>
    </xdr:pic>
    <xdr:clientData/>
  </xdr:oneCellAnchor>
  <xdr:oneCellAnchor>
    <xdr:from>
      <xdr:col>16</xdr:col>
      <xdr:colOff>28575</xdr:colOff>
      <xdr:row>44</xdr:row>
      <xdr:rowOff>28575</xdr:rowOff>
    </xdr:from>
    <xdr:ext cx="3143250" cy="1847850"/>
    <xdr:pic>
      <xdr:nvPicPr>
        <xdr:cNvPr id="43" name="/xl/media/image42.jpg"/>
        <xdr:cNvPicPr>
          <a:picLocks noChangeAspect="1"/>
        </xdr:cNvPicPr>
      </xdr:nvPicPr>
      <xdr:blipFill>
        <a:blip r:embed="rId32"/>
        <a:stretch>
          <a:fillRect/>
        </a:stretch>
      </xdr:blipFill>
      <xdr:spPr>
        <a:xfrm>
          <a:off x="25479375" y="80508475"/>
          <a:ext cx="3143250" cy="1847850"/>
        </a:xfrm>
        <a:prstGeom prst="rect">
          <a:avLst/>
        </a:prstGeom>
      </xdr:spPr>
    </xdr:pic>
    <xdr:clientData/>
  </xdr:oneCellAnchor>
  <xdr:oneCellAnchor>
    <xdr:from>
      <xdr:col>16</xdr:col>
      <xdr:colOff>28575</xdr:colOff>
      <xdr:row>45</xdr:row>
      <xdr:rowOff>28575</xdr:rowOff>
    </xdr:from>
    <xdr:ext cx="3143250" cy="1847850"/>
    <xdr:pic>
      <xdr:nvPicPr>
        <xdr:cNvPr id="44" name="/xl/media/image43.jpg"/>
        <xdr:cNvPicPr>
          <a:picLocks noChangeAspect="1"/>
        </xdr:cNvPicPr>
      </xdr:nvPicPr>
      <xdr:blipFill>
        <a:blip r:embed="rId33"/>
        <a:stretch>
          <a:fillRect/>
        </a:stretch>
      </xdr:blipFill>
      <xdr:spPr>
        <a:xfrm>
          <a:off x="25479375" y="82413475"/>
          <a:ext cx="3143250" cy="1847850"/>
        </a:xfrm>
        <a:prstGeom prst="rect">
          <a:avLst/>
        </a:prstGeom>
      </xdr:spPr>
    </xdr:pic>
    <xdr:clientData/>
  </xdr:oneCellAnchor>
  <xdr:oneCellAnchor>
    <xdr:from>
      <xdr:col>16</xdr:col>
      <xdr:colOff>28575</xdr:colOff>
      <xdr:row>46</xdr:row>
      <xdr:rowOff>28575</xdr:rowOff>
    </xdr:from>
    <xdr:ext cx="3143250" cy="1847850"/>
    <xdr:pic>
      <xdr:nvPicPr>
        <xdr:cNvPr id="45" name="/xl/media/image44.jpg"/>
        <xdr:cNvPicPr>
          <a:picLocks noChangeAspect="1"/>
        </xdr:cNvPicPr>
      </xdr:nvPicPr>
      <xdr:blipFill>
        <a:blip r:embed="rId33"/>
        <a:stretch>
          <a:fillRect/>
        </a:stretch>
      </xdr:blipFill>
      <xdr:spPr>
        <a:xfrm>
          <a:off x="25479375" y="84318475"/>
          <a:ext cx="3143250" cy="1847850"/>
        </a:xfrm>
        <a:prstGeom prst="rect">
          <a:avLst/>
        </a:prstGeom>
      </xdr:spPr>
    </xdr:pic>
    <xdr:clientData/>
  </xdr:oneCellAnchor>
  <xdr:oneCellAnchor>
    <xdr:from>
      <xdr:col>16</xdr:col>
      <xdr:colOff>28575</xdr:colOff>
      <xdr:row>47</xdr:row>
      <xdr:rowOff>28575</xdr:rowOff>
    </xdr:from>
    <xdr:ext cx="3143250" cy="1847850"/>
    <xdr:pic>
      <xdr:nvPicPr>
        <xdr:cNvPr id="46" name="/xl/media/image45.jpg"/>
        <xdr:cNvPicPr>
          <a:picLocks noChangeAspect="1"/>
        </xdr:cNvPicPr>
      </xdr:nvPicPr>
      <xdr:blipFill>
        <a:blip r:embed="rId34"/>
        <a:stretch>
          <a:fillRect/>
        </a:stretch>
      </xdr:blipFill>
      <xdr:spPr>
        <a:xfrm>
          <a:off x="25479375" y="86223475"/>
          <a:ext cx="3143250" cy="1847850"/>
        </a:xfrm>
        <a:prstGeom prst="rect">
          <a:avLst/>
        </a:prstGeom>
      </xdr:spPr>
    </xdr:pic>
    <xdr:clientData/>
  </xdr:oneCellAnchor>
  <xdr:oneCellAnchor>
    <xdr:from>
      <xdr:col>16</xdr:col>
      <xdr:colOff>28575</xdr:colOff>
      <xdr:row>48</xdr:row>
      <xdr:rowOff>28575</xdr:rowOff>
    </xdr:from>
    <xdr:ext cx="3143250" cy="1847850"/>
    <xdr:pic>
      <xdr:nvPicPr>
        <xdr:cNvPr id="47" name="/xl/media/image46.jpg"/>
        <xdr:cNvPicPr>
          <a:picLocks noChangeAspect="1"/>
        </xdr:cNvPicPr>
      </xdr:nvPicPr>
      <xdr:blipFill>
        <a:blip r:embed="rId34"/>
        <a:stretch>
          <a:fillRect/>
        </a:stretch>
      </xdr:blipFill>
      <xdr:spPr>
        <a:xfrm>
          <a:off x="25479375" y="88128475"/>
          <a:ext cx="3143250" cy="1847850"/>
        </a:xfrm>
        <a:prstGeom prst="rect">
          <a:avLst/>
        </a:prstGeom>
      </xdr:spPr>
    </xdr:pic>
    <xdr:clientData/>
  </xdr:oneCellAnchor>
  <xdr:oneCellAnchor>
    <xdr:from>
      <xdr:col>16</xdr:col>
      <xdr:colOff>28575</xdr:colOff>
      <xdr:row>49</xdr:row>
      <xdr:rowOff>28575</xdr:rowOff>
    </xdr:from>
    <xdr:ext cx="3143250" cy="1847850"/>
    <xdr:pic>
      <xdr:nvPicPr>
        <xdr:cNvPr id="48" name="/xl/media/image47.jpg"/>
        <xdr:cNvPicPr>
          <a:picLocks noChangeAspect="1"/>
        </xdr:cNvPicPr>
      </xdr:nvPicPr>
      <xdr:blipFill>
        <a:blip r:embed="rId35"/>
        <a:stretch>
          <a:fillRect/>
        </a:stretch>
      </xdr:blipFill>
      <xdr:spPr>
        <a:xfrm>
          <a:off x="25479375" y="90033475"/>
          <a:ext cx="3143250" cy="1847850"/>
        </a:xfrm>
        <a:prstGeom prst="rect">
          <a:avLst/>
        </a:prstGeom>
      </xdr:spPr>
    </xdr:pic>
    <xdr:clientData/>
  </xdr:oneCellAnchor>
  <xdr:oneCellAnchor>
    <xdr:from>
      <xdr:col>16</xdr:col>
      <xdr:colOff>28575</xdr:colOff>
      <xdr:row>50</xdr:row>
      <xdr:rowOff>28575</xdr:rowOff>
    </xdr:from>
    <xdr:ext cx="3143250" cy="1847850"/>
    <xdr:pic>
      <xdr:nvPicPr>
        <xdr:cNvPr id="49" name="/xl/media/image48.jpg"/>
        <xdr:cNvPicPr>
          <a:picLocks noChangeAspect="1"/>
        </xdr:cNvPicPr>
      </xdr:nvPicPr>
      <xdr:blipFill>
        <a:blip r:embed="rId36"/>
        <a:stretch>
          <a:fillRect/>
        </a:stretch>
      </xdr:blipFill>
      <xdr:spPr>
        <a:xfrm>
          <a:off x="25479375" y="91938475"/>
          <a:ext cx="3143250" cy="1847850"/>
        </a:xfrm>
        <a:prstGeom prst="rect">
          <a:avLst/>
        </a:prstGeom>
      </xdr:spPr>
    </xdr:pic>
    <xdr:clientData/>
  </xdr:oneCellAnchor>
  <xdr:oneCellAnchor>
    <xdr:from>
      <xdr:col>16</xdr:col>
      <xdr:colOff>28575</xdr:colOff>
      <xdr:row>51</xdr:row>
      <xdr:rowOff>28575</xdr:rowOff>
    </xdr:from>
    <xdr:ext cx="3143250" cy="1847850"/>
    <xdr:pic>
      <xdr:nvPicPr>
        <xdr:cNvPr id="50" name="/xl/media/image49.jpg"/>
        <xdr:cNvPicPr>
          <a:picLocks noChangeAspect="1"/>
        </xdr:cNvPicPr>
      </xdr:nvPicPr>
      <xdr:blipFill>
        <a:blip r:embed="rId37"/>
        <a:stretch>
          <a:fillRect/>
        </a:stretch>
      </xdr:blipFill>
      <xdr:spPr>
        <a:xfrm>
          <a:off x="25479375" y="93843475"/>
          <a:ext cx="3143250" cy="1847850"/>
        </a:xfrm>
        <a:prstGeom prst="rect">
          <a:avLst/>
        </a:prstGeom>
      </xdr:spPr>
    </xdr:pic>
    <xdr:clientData/>
  </xdr:oneCellAnchor>
  <xdr:oneCellAnchor>
    <xdr:from>
      <xdr:col>16</xdr:col>
      <xdr:colOff>28575</xdr:colOff>
      <xdr:row>52</xdr:row>
      <xdr:rowOff>28575</xdr:rowOff>
    </xdr:from>
    <xdr:ext cx="3143250" cy="1847850"/>
    <xdr:pic>
      <xdr:nvPicPr>
        <xdr:cNvPr id="51" name="/xl/media/image50.jpg"/>
        <xdr:cNvPicPr>
          <a:picLocks noChangeAspect="1"/>
        </xdr:cNvPicPr>
      </xdr:nvPicPr>
      <xdr:blipFill>
        <a:blip r:embed="rId38"/>
        <a:stretch>
          <a:fillRect/>
        </a:stretch>
      </xdr:blipFill>
      <xdr:spPr>
        <a:xfrm>
          <a:off x="25479375" y="95748475"/>
          <a:ext cx="3143250" cy="1847850"/>
        </a:xfrm>
        <a:prstGeom prst="rect">
          <a:avLst/>
        </a:prstGeom>
      </xdr:spPr>
    </xdr:pic>
    <xdr:clientData/>
  </xdr:oneCellAnchor>
  <xdr:oneCellAnchor>
    <xdr:from>
      <xdr:col>16</xdr:col>
      <xdr:colOff>28575</xdr:colOff>
      <xdr:row>53</xdr:row>
      <xdr:rowOff>28575</xdr:rowOff>
    </xdr:from>
    <xdr:ext cx="3143250" cy="1847850"/>
    <xdr:pic>
      <xdr:nvPicPr>
        <xdr:cNvPr id="52" name="/xl/media/image51.jpg"/>
        <xdr:cNvPicPr>
          <a:picLocks noChangeAspect="1"/>
        </xdr:cNvPicPr>
      </xdr:nvPicPr>
      <xdr:blipFill>
        <a:blip r:embed="rId38"/>
        <a:stretch>
          <a:fillRect/>
        </a:stretch>
      </xdr:blipFill>
      <xdr:spPr>
        <a:xfrm>
          <a:off x="25479375" y="97653475"/>
          <a:ext cx="3143250" cy="1847850"/>
        </a:xfrm>
        <a:prstGeom prst="rect">
          <a:avLst/>
        </a:prstGeom>
      </xdr:spPr>
    </xdr:pic>
    <xdr:clientData/>
  </xdr:oneCellAnchor>
  <xdr:oneCellAnchor>
    <xdr:from>
      <xdr:col>16</xdr:col>
      <xdr:colOff>28575</xdr:colOff>
      <xdr:row>54</xdr:row>
      <xdr:rowOff>28575</xdr:rowOff>
    </xdr:from>
    <xdr:ext cx="3143250" cy="1847850"/>
    <xdr:pic>
      <xdr:nvPicPr>
        <xdr:cNvPr id="53" name="/xl/media/image52.jpg"/>
        <xdr:cNvPicPr>
          <a:picLocks noChangeAspect="1"/>
        </xdr:cNvPicPr>
      </xdr:nvPicPr>
      <xdr:blipFill>
        <a:blip r:embed="rId38"/>
        <a:stretch>
          <a:fillRect/>
        </a:stretch>
      </xdr:blipFill>
      <xdr:spPr>
        <a:xfrm>
          <a:off x="25479375" y="99558475"/>
          <a:ext cx="3143250" cy="1847850"/>
        </a:xfrm>
        <a:prstGeom prst="rect">
          <a:avLst/>
        </a:prstGeom>
      </xdr:spPr>
    </xdr:pic>
    <xdr:clientData/>
  </xdr:oneCellAnchor>
  <xdr:oneCellAnchor>
    <xdr:from>
      <xdr:col>16</xdr:col>
      <xdr:colOff>28575</xdr:colOff>
      <xdr:row>55</xdr:row>
      <xdr:rowOff>28575</xdr:rowOff>
    </xdr:from>
    <xdr:ext cx="3143250" cy="1847850"/>
    <xdr:pic>
      <xdr:nvPicPr>
        <xdr:cNvPr id="54" name="/xl/media/image53.jpg"/>
        <xdr:cNvPicPr>
          <a:picLocks noChangeAspect="1"/>
        </xdr:cNvPicPr>
      </xdr:nvPicPr>
      <xdr:blipFill>
        <a:blip r:embed="rId39"/>
        <a:stretch>
          <a:fillRect/>
        </a:stretch>
      </xdr:blipFill>
      <xdr:spPr>
        <a:xfrm>
          <a:off x="25479375" y="101463475"/>
          <a:ext cx="3143250" cy="1847850"/>
        </a:xfrm>
        <a:prstGeom prst="rect">
          <a:avLst/>
        </a:prstGeom>
      </xdr:spPr>
    </xdr:pic>
    <xdr:clientData/>
  </xdr:oneCellAnchor>
  <xdr:oneCellAnchor>
    <xdr:from>
      <xdr:col>16</xdr:col>
      <xdr:colOff>28575</xdr:colOff>
      <xdr:row>56</xdr:row>
      <xdr:rowOff>28575</xdr:rowOff>
    </xdr:from>
    <xdr:ext cx="3143250" cy="1847850"/>
    <xdr:pic>
      <xdr:nvPicPr>
        <xdr:cNvPr id="55" name="/xl/media/image54.jpg"/>
        <xdr:cNvPicPr>
          <a:picLocks noChangeAspect="1"/>
        </xdr:cNvPicPr>
      </xdr:nvPicPr>
      <xdr:blipFill>
        <a:blip r:embed="rId39"/>
        <a:stretch>
          <a:fillRect/>
        </a:stretch>
      </xdr:blipFill>
      <xdr:spPr>
        <a:xfrm>
          <a:off x="25479375" y="103368475"/>
          <a:ext cx="3143250" cy="1847850"/>
        </a:xfrm>
        <a:prstGeom prst="rect">
          <a:avLst/>
        </a:prstGeom>
      </xdr:spPr>
    </xdr:pic>
    <xdr:clientData/>
  </xdr:oneCellAnchor>
  <xdr:oneCellAnchor>
    <xdr:from>
      <xdr:col>16</xdr:col>
      <xdr:colOff>28575</xdr:colOff>
      <xdr:row>57</xdr:row>
      <xdr:rowOff>28575</xdr:rowOff>
    </xdr:from>
    <xdr:ext cx="3143250" cy="1847850"/>
    <xdr:pic>
      <xdr:nvPicPr>
        <xdr:cNvPr id="56" name="/xl/media/image55.jpg"/>
        <xdr:cNvPicPr>
          <a:picLocks noChangeAspect="1"/>
        </xdr:cNvPicPr>
      </xdr:nvPicPr>
      <xdr:blipFill>
        <a:blip r:embed="rId40"/>
        <a:stretch>
          <a:fillRect/>
        </a:stretch>
      </xdr:blipFill>
      <xdr:spPr>
        <a:xfrm>
          <a:off x="25479375" y="105273475"/>
          <a:ext cx="3143250" cy="1847850"/>
        </a:xfrm>
        <a:prstGeom prst="rect">
          <a:avLst/>
        </a:prstGeom>
      </xdr:spPr>
    </xdr:pic>
    <xdr:clientData/>
  </xdr:oneCellAnchor>
  <xdr:oneCellAnchor>
    <xdr:from>
      <xdr:col>16</xdr:col>
      <xdr:colOff>28575</xdr:colOff>
      <xdr:row>58</xdr:row>
      <xdr:rowOff>28575</xdr:rowOff>
    </xdr:from>
    <xdr:ext cx="3143250" cy="1847850"/>
    <xdr:pic>
      <xdr:nvPicPr>
        <xdr:cNvPr id="57" name="/xl/media/image56.jpg"/>
        <xdr:cNvPicPr>
          <a:picLocks noChangeAspect="1"/>
        </xdr:cNvPicPr>
      </xdr:nvPicPr>
      <xdr:blipFill>
        <a:blip r:embed="rId41"/>
        <a:stretch>
          <a:fillRect/>
        </a:stretch>
      </xdr:blipFill>
      <xdr:spPr>
        <a:xfrm>
          <a:off x="25479375" y="107178475"/>
          <a:ext cx="3143250" cy="1847850"/>
        </a:xfrm>
        <a:prstGeom prst="rect">
          <a:avLst/>
        </a:prstGeom>
      </xdr:spPr>
    </xdr:pic>
    <xdr:clientData/>
  </xdr:oneCellAnchor>
  <xdr:oneCellAnchor>
    <xdr:from>
      <xdr:col>16</xdr:col>
      <xdr:colOff>28575</xdr:colOff>
      <xdr:row>59</xdr:row>
      <xdr:rowOff>28575</xdr:rowOff>
    </xdr:from>
    <xdr:ext cx="3143250" cy="1847850"/>
    <xdr:pic>
      <xdr:nvPicPr>
        <xdr:cNvPr id="58" name="/xl/media/image57.jpg"/>
        <xdr:cNvPicPr>
          <a:picLocks noChangeAspect="1"/>
        </xdr:cNvPicPr>
      </xdr:nvPicPr>
      <xdr:blipFill>
        <a:blip r:embed="rId42"/>
        <a:stretch>
          <a:fillRect/>
        </a:stretch>
      </xdr:blipFill>
      <xdr:spPr>
        <a:xfrm>
          <a:off x="25479375" y="109083475"/>
          <a:ext cx="3143250" cy="1847850"/>
        </a:xfrm>
        <a:prstGeom prst="rect">
          <a:avLst/>
        </a:prstGeom>
      </xdr:spPr>
    </xdr:pic>
    <xdr:clientData/>
  </xdr:oneCellAnchor>
  <xdr:oneCellAnchor>
    <xdr:from>
      <xdr:col>16</xdr:col>
      <xdr:colOff>28575</xdr:colOff>
      <xdr:row>60</xdr:row>
      <xdr:rowOff>28575</xdr:rowOff>
    </xdr:from>
    <xdr:ext cx="3143250" cy="1847850"/>
    <xdr:pic>
      <xdr:nvPicPr>
        <xdr:cNvPr id="59" name="/xl/media/image58.jpg"/>
        <xdr:cNvPicPr>
          <a:picLocks noChangeAspect="1"/>
        </xdr:cNvPicPr>
      </xdr:nvPicPr>
      <xdr:blipFill>
        <a:blip r:embed="rId43"/>
        <a:stretch>
          <a:fillRect/>
        </a:stretch>
      </xdr:blipFill>
      <xdr:spPr>
        <a:xfrm>
          <a:off x="25479375" y="110988475"/>
          <a:ext cx="3143250" cy="1847850"/>
        </a:xfrm>
        <a:prstGeom prst="rect">
          <a:avLst/>
        </a:prstGeom>
      </xdr:spPr>
    </xdr:pic>
    <xdr:clientData/>
  </xdr:oneCellAnchor>
  <xdr:oneCellAnchor>
    <xdr:from>
      <xdr:col>16</xdr:col>
      <xdr:colOff>28575</xdr:colOff>
      <xdr:row>61</xdr:row>
      <xdr:rowOff>28575</xdr:rowOff>
    </xdr:from>
    <xdr:ext cx="3143250" cy="1847850"/>
    <xdr:pic>
      <xdr:nvPicPr>
        <xdr:cNvPr id="60" name="/xl/media/image59.jpg"/>
        <xdr:cNvPicPr>
          <a:picLocks noChangeAspect="1"/>
        </xdr:cNvPicPr>
      </xdr:nvPicPr>
      <xdr:blipFill>
        <a:blip r:embed="rId43"/>
        <a:stretch>
          <a:fillRect/>
        </a:stretch>
      </xdr:blipFill>
      <xdr:spPr>
        <a:xfrm>
          <a:off x="25479375" y="112893475"/>
          <a:ext cx="3143250" cy="1847850"/>
        </a:xfrm>
        <a:prstGeom prst="rect">
          <a:avLst/>
        </a:prstGeom>
      </xdr:spPr>
    </xdr:pic>
    <xdr:clientData/>
  </xdr:oneCellAnchor>
  <xdr:oneCellAnchor>
    <xdr:from>
      <xdr:col>16</xdr:col>
      <xdr:colOff>28575</xdr:colOff>
      <xdr:row>62</xdr:row>
      <xdr:rowOff>28575</xdr:rowOff>
    </xdr:from>
    <xdr:ext cx="3143250" cy="1847850"/>
    <xdr:pic>
      <xdr:nvPicPr>
        <xdr:cNvPr id="61" name="/xl/media/image60.jpg"/>
        <xdr:cNvPicPr>
          <a:picLocks noChangeAspect="1"/>
        </xdr:cNvPicPr>
      </xdr:nvPicPr>
      <xdr:blipFill>
        <a:blip r:embed="rId43"/>
        <a:stretch>
          <a:fillRect/>
        </a:stretch>
      </xdr:blipFill>
      <xdr:spPr>
        <a:xfrm>
          <a:off x="25479375" y="114798475"/>
          <a:ext cx="3143250" cy="1847850"/>
        </a:xfrm>
        <a:prstGeom prst="rect">
          <a:avLst/>
        </a:prstGeom>
      </xdr:spPr>
    </xdr:pic>
    <xdr:clientData/>
  </xdr:oneCellAnchor>
  <xdr:oneCellAnchor>
    <xdr:from>
      <xdr:col>16</xdr:col>
      <xdr:colOff>28575</xdr:colOff>
      <xdr:row>63</xdr:row>
      <xdr:rowOff>28575</xdr:rowOff>
    </xdr:from>
    <xdr:ext cx="3143250" cy="1847850"/>
    <xdr:pic>
      <xdr:nvPicPr>
        <xdr:cNvPr id="62" name="/xl/media/image61.jpg"/>
        <xdr:cNvPicPr>
          <a:picLocks noChangeAspect="1"/>
        </xdr:cNvPicPr>
      </xdr:nvPicPr>
      <xdr:blipFill>
        <a:blip r:embed="rId43"/>
        <a:stretch>
          <a:fillRect/>
        </a:stretch>
      </xdr:blipFill>
      <xdr:spPr>
        <a:xfrm>
          <a:off x="25479375" y="116703475"/>
          <a:ext cx="3143250" cy="1847850"/>
        </a:xfrm>
        <a:prstGeom prst="rect">
          <a:avLst/>
        </a:prstGeom>
      </xdr:spPr>
    </xdr:pic>
    <xdr:clientData/>
  </xdr:oneCellAnchor>
  <xdr:oneCellAnchor>
    <xdr:from>
      <xdr:col>16</xdr:col>
      <xdr:colOff>28575</xdr:colOff>
      <xdr:row>64</xdr:row>
      <xdr:rowOff>28575</xdr:rowOff>
    </xdr:from>
    <xdr:ext cx="3143250" cy="1847850"/>
    <xdr:pic>
      <xdr:nvPicPr>
        <xdr:cNvPr id="63" name="/xl/media/image62.jpg"/>
        <xdr:cNvPicPr>
          <a:picLocks noChangeAspect="1"/>
        </xdr:cNvPicPr>
      </xdr:nvPicPr>
      <xdr:blipFill>
        <a:blip r:embed="rId43"/>
        <a:stretch>
          <a:fillRect/>
        </a:stretch>
      </xdr:blipFill>
      <xdr:spPr>
        <a:xfrm>
          <a:off x="25479375" y="118608475"/>
          <a:ext cx="3143250" cy="1847850"/>
        </a:xfrm>
        <a:prstGeom prst="rect">
          <a:avLst/>
        </a:prstGeom>
      </xdr:spPr>
    </xdr:pic>
    <xdr:clientData/>
  </xdr:oneCellAnchor>
  <xdr:oneCellAnchor>
    <xdr:from>
      <xdr:col>16</xdr:col>
      <xdr:colOff>28575</xdr:colOff>
      <xdr:row>65</xdr:row>
      <xdr:rowOff>28575</xdr:rowOff>
    </xdr:from>
    <xdr:ext cx="3143250" cy="1847850"/>
    <xdr:pic>
      <xdr:nvPicPr>
        <xdr:cNvPr id="64" name="/xl/media/image63.jpg"/>
        <xdr:cNvPicPr>
          <a:picLocks noChangeAspect="1"/>
        </xdr:cNvPicPr>
      </xdr:nvPicPr>
      <xdr:blipFill>
        <a:blip r:embed="rId44"/>
        <a:stretch>
          <a:fillRect/>
        </a:stretch>
      </xdr:blipFill>
      <xdr:spPr>
        <a:xfrm>
          <a:off x="25479375" y="120513475"/>
          <a:ext cx="3143250" cy="1847850"/>
        </a:xfrm>
        <a:prstGeom prst="rect">
          <a:avLst/>
        </a:prstGeom>
      </xdr:spPr>
    </xdr:pic>
    <xdr:clientData/>
  </xdr:oneCellAnchor>
  <xdr:oneCellAnchor>
    <xdr:from>
      <xdr:col>16</xdr:col>
      <xdr:colOff>28575</xdr:colOff>
      <xdr:row>66</xdr:row>
      <xdr:rowOff>28575</xdr:rowOff>
    </xdr:from>
    <xdr:ext cx="3143250" cy="1847850"/>
    <xdr:pic>
      <xdr:nvPicPr>
        <xdr:cNvPr id="65" name="/xl/media/image64.jpg"/>
        <xdr:cNvPicPr>
          <a:picLocks noChangeAspect="1"/>
        </xdr:cNvPicPr>
      </xdr:nvPicPr>
      <xdr:blipFill>
        <a:blip r:embed="rId45"/>
        <a:stretch>
          <a:fillRect/>
        </a:stretch>
      </xdr:blipFill>
      <xdr:spPr>
        <a:xfrm>
          <a:off x="25479375" y="122418475"/>
          <a:ext cx="3143250" cy="1847850"/>
        </a:xfrm>
        <a:prstGeom prst="rect">
          <a:avLst/>
        </a:prstGeom>
      </xdr:spPr>
    </xdr:pic>
    <xdr:clientData/>
  </xdr:oneCellAnchor>
  <xdr:oneCellAnchor>
    <xdr:from>
      <xdr:col>16</xdr:col>
      <xdr:colOff>28575</xdr:colOff>
      <xdr:row>67</xdr:row>
      <xdr:rowOff>28575</xdr:rowOff>
    </xdr:from>
    <xdr:ext cx="3143250" cy="1847850"/>
    <xdr:pic>
      <xdr:nvPicPr>
        <xdr:cNvPr id="66" name="/xl/media/image65.jpg"/>
        <xdr:cNvPicPr>
          <a:picLocks noChangeAspect="1"/>
        </xdr:cNvPicPr>
      </xdr:nvPicPr>
      <xdr:blipFill>
        <a:blip r:embed="rId46"/>
        <a:stretch>
          <a:fillRect/>
        </a:stretch>
      </xdr:blipFill>
      <xdr:spPr>
        <a:xfrm>
          <a:off x="25479375" y="124323475"/>
          <a:ext cx="3143250" cy="1847850"/>
        </a:xfrm>
        <a:prstGeom prst="rect">
          <a:avLst/>
        </a:prstGeom>
      </xdr:spPr>
    </xdr:pic>
    <xdr:clientData/>
  </xdr:oneCellAnchor>
  <xdr:oneCellAnchor>
    <xdr:from>
      <xdr:col>16</xdr:col>
      <xdr:colOff>28575</xdr:colOff>
      <xdr:row>68</xdr:row>
      <xdr:rowOff>28575</xdr:rowOff>
    </xdr:from>
    <xdr:ext cx="3143250" cy="1847850"/>
    <xdr:pic>
      <xdr:nvPicPr>
        <xdr:cNvPr id="67" name="/xl/media/image66.jpg"/>
        <xdr:cNvPicPr>
          <a:picLocks noChangeAspect="1"/>
        </xdr:cNvPicPr>
      </xdr:nvPicPr>
      <xdr:blipFill>
        <a:blip r:embed="rId46"/>
        <a:stretch>
          <a:fillRect/>
        </a:stretch>
      </xdr:blipFill>
      <xdr:spPr>
        <a:xfrm>
          <a:off x="25479375" y="126228475"/>
          <a:ext cx="3143250" cy="1847850"/>
        </a:xfrm>
        <a:prstGeom prst="rect">
          <a:avLst/>
        </a:prstGeom>
      </xdr:spPr>
    </xdr:pic>
    <xdr:clientData/>
  </xdr:oneCellAnchor>
  <xdr:oneCellAnchor>
    <xdr:from>
      <xdr:col>16</xdr:col>
      <xdr:colOff>28575</xdr:colOff>
      <xdr:row>69</xdr:row>
      <xdr:rowOff>28575</xdr:rowOff>
    </xdr:from>
    <xdr:ext cx="3143250" cy="1847850"/>
    <xdr:pic>
      <xdr:nvPicPr>
        <xdr:cNvPr id="68" name="/xl/media/image67.jpg"/>
        <xdr:cNvPicPr>
          <a:picLocks noChangeAspect="1"/>
        </xdr:cNvPicPr>
      </xdr:nvPicPr>
      <xdr:blipFill>
        <a:blip r:embed="rId47"/>
        <a:stretch>
          <a:fillRect/>
        </a:stretch>
      </xdr:blipFill>
      <xdr:spPr>
        <a:xfrm>
          <a:off x="25479375" y="128133475"/>
          <a:ext cx="3143250" cy="1847850"/>
        </a:xfrm>
        <a:prstGeom prst="rect">
          <a:avLst/>
        </a:prstGeom>
      </xdr:spPr>
    </xdr:pic>
    <xdr:clientData/>
  </xdr:oneCellAnchor>
  <xdr:oneCellAnchor>
    <xdr:from>
      <xdr:col>16</xdr:col>
      <xdr:colOff>28575</xdr:colOff>
      <xdr:row>70</xdr:row>
      <xdr:rowOff>28575</xdr:rowOff>
    </xdr:from>
    <xdr:ext cx="3143250" cy="1847850"/>
    <xdr:pic>
      <xdr:nvPicPr>
        <xdr:cNvPr id="69" name="/xl/media/image68.jpg"/>
        <xdr:cNvPicPr>
          <a:picLocks noChangeAspect="1"/>
        </xdr:cNvPicPr>
      </xdr:nvPicPr>
      <xdr:blipFill>
        <a:blip r:embed="rId48"/>
        <a:stretch>
          <a:fillRect/>
        </a:stretch>
      </xdr:blipFill>
      <xdr:spPr>
        <a:xfrm>
          <a:off x="25479375" y="130038475"/>
          <a:ext cx="3143250" cy="1847850"/>
        </a:xfrm>
        <a:prstGeom prst="rect">
          <a:avLst/>
        </a:prstGeom>
      </xdr:spPr>
    </xdr:pic>
    <xdr:clientData/>
  </xdr:oneCellAnchor>
  <xdr:oneCellAnchor>
    <xdr:from>
      <xdr:col>16</xdr:col>
      <xdr:colOff>28575</xdr:colOff>
      <xdr:row>71</xdr:row>
      <xdr:rowOff>28575</xdr:rowOff>
    </xdr:from>
    <xdr:ext cx="3143250" cy="1847850"/>
    <xdr:pic>
      <xdr:nvPicPr>
        <xdr:cNvPr id="70" name="/xl/media/image69.jpg"/>
        <xdr:cNvPicPr>
          <a:picLocks noChangeAspect="1"/>
        </xdr:cNvPicPr>
      </xdr:nvPicPr>
      <xdr:blipFill>
        <a:blip r:embed="rId49"/>
        <a:stretch>
          <a:fillRect/>
        </a:stretch>
      </xdr:blipFill>
      <xdr:spPr>
        <a:xfrm>
          <a:off x="25479375" y="131943475"/>
          <a:ext cx="3143250" cy="1847850"/>
        </a:xfrm>
        <a:prstGeom prst="rect">
          <a:avLst/>
        </a:prstGeom>
      </xdr:spPr>
    </xdr:pic>
    <xdr:clientData/>
  </xdr:oneCellAnchor>
  <xdr:oneCellAnchor>
    <xdr:from>
      <xdr:col>16</xdr:col>
      <xdr:colOff>28575</xdr:colOff>
      <xdr:row>72</xdr:row>
      <xdr:rowOff>28575</xdr:rowOff>
    </xdr:from>
    <xdr:ext cx="3143250" cy="1847850"/>
    <xdr:pic>
      <xdr:nvPicPr>
        <xdr:cNvPr id="71" name="/xl/media/image70.jpg"/>
        <xdr:cNvPicPr>
          <a:picLocks noChangeAspect="1"/>
        </xdr:cNvPicPr>
      </xdr:nvPicPr>
      <xdr:blipFill>
        <a:blip r:embed="rId50"/>
        <a:stretch>
          <a:fillRect/>
        </a:stretch>
      </xdr:blipFill>
      <xdr:spPr>
        <a:xfrm>
          <a:off x="25479375" y="133848475"/>
          <a:ext cx="3143250" cy="1847850"/>
        </a:xfrm>
        <a:prstGeom prst="rect">
          <a:avLst/>
        </a:prstGeom>
      </xdr:spPr>
    </xdr:pic>
    <xdr:clientData/>
  </xdr:oneCellAnchor>
  <xdr:oneCellAnchor>
    <xdr:from>
      <xdr:col>16</xdr:col>
      <xdr:colOff>28575</xdr:colOff>
      <xdr:row>73</xdr:row>
      <xdr:rowOff>28575</xdr:rowOff>
    </xdr:from>
    <xdr:ext cx="3143250" cy="1847850"/>
    <xdr:pic>
      <xdr:nvPicPr>
        <xdr:cNvPr id="72" name="/xl/media/image71.jpg"/>
        <xdr:cNvPicPr>
          <a:picLocks noChangeAspect="1"/>
        </xdr:cNvPicPr>
      </xdr:nvPicPr>
      <xdr:blipFill>
        <a:blip r:embed="rId51"/>
        <a:stretch>
          <a:fillRect/>
        </a:stretch>
      </xdr:blipFill>
      <xdr:spPr>
        <a:xfrm>
          <a:off x="25479375" y="135753475"/>
          <a:ext cx="3143250" cy="1847850"/>
        </a:xfrm>
        <a:prstGeom prst="rect">
          <a:avLst/>
        </a:prstGeom>
      </xdr:spPr>
    </xdr:pic>
    <xdr:clientData/>
  </xdr:oneCellAnchor>
  <xdr:oneCellAnchor>
    <xdr:from>
      <xdr:col>16</xdr:col>
      <xdr:colOff>28575</xdr:colOff>
      <xdr:row>74</xdr:row>
      <xdr:rowOff>28575</xdr:rowOff>
    </xdr:from>
    <xdr:ext cx="3143250" cy="1847850"/>
    <xdr:pic>
      <xdr:nvPicPr>
        <xdr:cNvPr id="73" name="/xl/media/image72.jpg"/>
        <xdr:cNvPicPr>
          <a:picLocks noChangeAspect="1"/>
        </xdr:cNvPicPr>
      </xdr:nvPicPr>
      <xdr:blipFill>
        <a:blip r:embed="rId52"/>
        <a:stretch>
          <a:fillRect/>
        </a:stretch>
      </xdr:blipFill>
      <xdr:spPr>
        <a:xfrm>
          <a:off x="25479375" y="137658475"/>
          <a:ext cx="3143250" cy="1847850"/>
        </a:xfrm>
        <a:prstGeom prst="rect">
          <a:avLst/>
        </a:prstGeom>
      </xdr:spPr>
    </xdr:pic>
    <xdr:clientData/>
  </xdr:oneCellAnchor>
  <xdr:oneCellAnchor>
    <xdr:from>
      <xdr:col>16</xdr:col>
      <xdr:colOff>28575</xdr:colOff>
      <xdr:row>75</xdr:row>
      <xdr:rowOff>28575</xdr:rowOff>
    </xdr:from>
    <xdr:ext cx="3143250" cy="1847850"/>
    <xdr:pic>
      <xdr:nvPicPr>
        <xdr:cNvPr id="74" name="/xl/media/image73.jpg"/>
        <xdr:cNvPicPr>
          <a:picLocks noChangeAspect="1"/>
        </xdr:cNvPicPr>
      </xdr:nvPicPr>
      <xdr:blipFill>
        <a:blip r:embed="rId53"/>
        <a:stretch>
          <a:fillRect/>
        </a:stretch>
      </xdr:blipFill>
      <xdr:spPr>
        <a:xfrm>
          <a:off x="25479375" y="139563475"/>
          <a:ext cx="3143250" cy="1847850"/>
        </a:xfrm>
        <a:prstGeom prst="rect">
          <a:avLst/>
        </a:prstGeom>
      </xdr:spPr>
    </xdr:pic>
    <xdr:clientData/>
  </xdr:oneCellAnchor>
  <xdr:oneCellAnchor>
    <xdr:from>
      <xdr:col>16</xdr:col>
      <xdr:colOff>28575</xdr:colOff>
      <xdr:row>76</xdr:row>
      <xdr:rowOff>28575</xdr:rowOff>
    </xdr:from>
    <xdr:ext cx="3143250" cy="1847850"/>
    <xdr:pic>
      <xdr:nvPicPr>
        <xdr:cNvPr id="75" name="/xl/media/image74.jpg"/>
        <xdr:cNvPicPr>
          <a:picLocks noChangeAspect="1"/>
        </xdr:cNvPicPr>
      </xdr:nvPicPr>
      <xdr:blipFill>
        <a:blip r:embed="rId54"/>
        <a:stretch>
          <a:fillRect/>
        </a:stretch>
      </xdr:blipFill>
      <xdr:spPr>
        <a:xfrm>
          <a:off x="25479375" y="141468475"/>
          <a:ext cx="3143250" cy="1847850"/>
        </a:xfrm>
        <a:prstGeom prst="rect">
          <a:avLst/>
        </a:prstGeom>
      </xdr:spPr>
    </xdr:pic>
    <xdr:clientData/>
  </xdr:oneCellAnchor>
  <xdr:oneCellAnchor>
    <xdr:from>
      <xdr:col>16</xdr:col>
      <xdr:colOff>28575</xdr:colOff>
      <xdr:row>77</xdr:row>
      <xdr:rowOff>28575</xdr:rowOff>
    </xdr:from>
    <xdr:ext cx="3143250" cy="1847850"/>
    <xdr:pic>
      <xdr:nvPicPr>
        <xdr:cNvPr id="76" name="/xl/media/image75.jpg"/>
        <xdr:cNvPicPr>
          <a:picLocks noChangeAspect="1"/>
        </xdr:cNvPicPr>
      </xdr:nvPicPr>
      <xdr:blipFill>
        <a:blip r:embed="rId55"/>
        <a:stretch>
          <a:fillRect/>
        </a:stretch>
      </xdr:blipFill>
      <xdr:spPr>
        <a:xfrm>
          <a:off x="25479375" y="143373475"/>
          <a:ext cx="3143250" cy="1847850"/>
        </a:xfrm>
        <a:prstGeom prst="rect">
          <a:avLst/>
        </a:prstGeom>
      </xdr:spPr>
    </xdr:pic>
    <xdr:clientData/>
  </xdr:oneCellAnchor>
  <xdr:oneCellAnchor>
    <xdr:from>
      <xdr:col>16</xdr:col>
      <xdr:colOff>28575</xdr:colOff>
      <xdr:row>78</xdr:row>
      <xdr:rowOff>28575</xdr:rowOff>
    </xdr:from>
    <xdr:ext cx="3143250" cy="1847850"/>
    <xdr:pic>
      <xdr:nvPicPr>
        <xdr:cNvPr id="77" name="/xl/media/image76.jpg"/>
        <xdr:cNvPicPr>
          <a:picLocks noChangeAspect="1"/>
        </xdr:cNvPicPr>
      </xdr:nvPicPr>
      <xdr:blipFill>
        <a:blip r:embed="rId56"/>
        <a:stretch>
          <a:fillRect/>
        </a:stretch>
      </xdr:blipFill>
      <xdr:spPr>
        <a:xfrm>
          <a:off x="25479375" y="145278475"/>
          <a:ext cx="3143250" cy="1847850"/>
        </a:xfrm>
        <a:prstGeom prst="rect">
          <a:avLst/>
        </a:prstGeom>
      </xdr:spPr>
    </xdr:pic>
    <xdr:clientData/>
  </xdr:oneCellAnchor>
  <xdr:oneCellAnchor>
    <xdr:from>
      <xdr:col>16</xdr:col>
      <xdr:colOff>28575</xdr:colOff>
      <xdr:row>79</xdr:row>
      <xdr:rowOff>28575</xdr:rowOff>
    </xdr:from>
    <xdr:ext cx="3143250" cy="1847850"/>
    <xdr:pic>
      <xdr:nvPicPr>
        <xdr:cNvPr id="78" name="/xl/media/image77.jpg"/>
        <xdr:cNvPicPr>
          <a:picLocks noChangeAspect="1"/>
        </xdr:cNvPicPr>
      </xdr:nvPicPr>
      <xdr:blipFill>
        <a:blip r:embed="rId57"/>
        <a:stretch>
          <a:fillRect/>
        </a:stretch>
      </xdr:blipFill>
      <xdr:spPr>
        <a:xfrm>
          <a:off x="25479375" y="147183475"/>
          <a:ext cx="3143250" cy="1847850"/>
        </a:xfrm>
        <a:prstGeom prst="rect">
          <a:avLst/>
        </a:prstGeom>
      </xdr:spPr>
    </xdr:pic>
    <xdr:clientData/>
  </xdr:oneCellAnchor>
  <xdr:oneCellAnchor>
    <xdr:from>
      <xdr:col>16</xdr:col>
      <xdr:colOff>28575</xdr:colOff>
      <xdr:row>80</xdr:row>
      <xdr:rowOff>28575</xdr:rowOff>
    </xdr:from>
    <xdr:ext cx="3143250" cy="1847850"/>
    <xdr:pic>
      <xdr:nvPicPr>
        <xdr:cNvPr id="79" name="/xl/media/image78.jpg"/>
        <xdr:cNvPicPr>
          <a:picLocks noChangeAspect="1"/>
        </xdr:cNvPicPr>
      </xdr:nvPicPr>
      <xdr:blipFill>
        <a:blip r:embed="rId58"/>
        <a:stretch>
          <a:fillRect/>
        </a:stretch>
      </xdr:blipFill>
      <xdr:spPr>
        <a:xfrm>
          <a:off x="25479375" y="149088475"/>
          <a:ext cx="3143250" cy="1847850"/>
        </a:xfrm>
        <a:prstGeom prst="rect">
          <a:avLst/>
        </a:prstGeom>
      </xdr:spPr>
    </xdr:pic>
    <xdr:clientData/>
  </xdr:oneCellAnchor>
  <xdr:oneCellAnchor>
    <xdr:from>
      <xdr:col>16</xdr:col>
      <xdr:colOff>28575</xdr:colOff>
      <xdr:row>81</xdr:row>
      <xdr:rowOff>28575</xdr:rowOff>
    </xdr:from>
    <xdr:ext cx="3143250" cy="1847850"/>
    <xdr:pic>
      <xdr:nvPicPr>
        <xdr:cNvPr id="80" name="/xl/media/image79.jpg"/>
        <xdr:cNvPicPr>
          <a:picLocks noChangeAspect="1"/>
        </xdr:cNvPicPr>
      </xdr:nvPicPr>
      <xdr:blipFill>
        <a:blip r:embed="rId59"/>
        <a:stretch>
          <a:fillRect/>
        </a:stretch>
      </xdr:blipFill>
      <xdr:spPr>
        <a:xfrm>
          <a:off x="25479375" y="150993475"/>
          <a:ext cx="3143250" cy="1847850"/>
        </a:xfrm>
        <a:prstGeom prst="rect">
          <a:avLst/>
        </a:prstGeom>
      </xdr:spPr>
    </xdr:pic>
    <xdr:clientData/>
  </xdr:oneCellAnchor>
  <xdr:oneCellAnchor>
    <xdr:from>
      <xdr:col>16</xdr:col>
      <xdr:colOff>28575</xdr:colOff>
      <xdr:row>82</xdr:row>
      <xdr:rowOff>28575</xdr:rowOff>
    </xdr:from>
    <xdr:ext cx="3143250" cy="1847850"/>
    <xdr:pic>
      <xdr:nvPicPr>
        <xdr:cNvPr id="81" name="/xl/media/image80.jpg"/>
        <xdr:cNvPicPr>
          <a:picLocks noChangeAspect="1"/>
        </xdr:cNvPicPr>
      </xdr:nvPicPr>
      <xdr:blipFill>
        <a:blip r:embed="rId60"/>
        <a:stretch>
          <a:fillRect/>
        </a:stretch>
      </xdr:blipFill>
      <xdr:spPr>
        <a:xfrm>
          <a:off x="25479375" y="152898475"/>
          <a:ext cx="3143250" cy="1847850"/>
        </a:xfrm>
        <a:prstGeom prst="rect">
          <a:avLst/>
        </a:prstGeom>
      </xdr:spPr>
    </xdr:pic>
    <xdr:clientData/>
  </xdr:oneCellAnchor>
  <xdr:oneCellAnchor>
    <xdr:from>
      <xdr:col>16</xdr:col>
      <xdr:colOff>28575</xdr:colOff>
      <xdr:row>83</xdr:row>
      <xdr:rowOff>28575</xdr:rowOff>
    </xdr:from>
    <xdr:ext cx="3143250" cy="1847850"/>
    <xdr:pic>
      <xdr:nvPicPr>
        <xdr:cNvPr id="82" name="/xl/media/image81.jpg"/>
        <xdr:cNvPicPr>
          <a:picLocks noChangeAspect="1"/>
        </xdr:cNvPicPr>
      </xdr:nvPicPr>
      <xdr:blipFill>
        <a:blip r:embed="rId61"/>
        <a:stretch>
          <a:fillRect/>
        </a:stretch>
      </xdr:blipFill>
      <xdr:spPr>
        <a:xfrm>
          <a:off x="25479375" y="154803475"/>
          <a:ext cx="3143250" cy="1847850"/>
        </a:xfrm>
        <a:prstGeom prst="rect">
          <a:avLst/>
        </a:prstGeom>
      </xdr:spPr>
    </xdr:pic>
    <xdr:clientData/>
  </xdr:oneCellAnchor>
  <xdr:oneCellAnchor>
    <xdr:from>
      <xdr:col>16</xdr:col>
      <xdr:colOff>28575</xdr:colOff>
      <xdr:row>84</xdr:row>
      <xdr:rowOff>28575</xdr:rowOff>
    </xdr:from>
    <xdr:ext cx="3143250" cy="1847850"/>
    <xdr:pic>
      <xdr:nvPicPr>
        <xdr:cNvPr id="83" name="/xl/media/image82.jpg"/>
        <xdr:cNvPicPr>
          <a:picLocks noChangeAspect="1"/>
        </xdr:cNvPicPr>
      </xdr:nvPicPr>
      <xdr:blipFill>
        <a:blip r:embed="rId62"/>
        <a:stretch>
          <a:fillRect/>
        </a:stretch>
      </xdr:blipFill>
      <xdr:spPr>
        <a:xfrm>
          <a:off x="25479375" y="156708475"/>
          <a:ext cx="3143250" cy="1847850"/>
        </a:xfrm>
        <a:prstGeom prst="rect">
          <a:avLst/>
        </a:prstGeom>
      </xdr:spPr>
    </xdr:pic>
    <xdr:clientData/>
  </xdr:oneCellAnchor>
  <xdr:oneCellAnchor>
    <xdr:from>
      <xdr:col>16</xdr:col>
      <xdr:colOff>28575</xdr:colOff>
      <xdr:row>85</xdr:row>
      <xdr:rowOff>28575</xdr:rowOff>
    </xdr:from>
    <xdr:ext cx="3143250" cy="1847850"/>
    <xdr:pic>
      <xdr:nvPicPr>
        <xdr:cNvPr id="84" name="/xl/media/image83.jpg"/>
        <xdr:cNvPicPr>
          <a:picLocks noChangeAspect="1"/>
        </xdr:cNvPicPr>
      </xdr:nvPicPr>
      <xdr:blipFill>
        <a:blip r:embed="rId63"/>
        <a:stretch>
          <a:fillRect/>
        </a:stretch>
      </xdr:blipFill>
      <xdr:spPr>
        <a:xfrm>
          <a:off x="25479375" y="158613475"/>
          <a:ext cx="3143250" cy="1847850"/>
        </a:xfrm>
        <a:prstGeom prst="rect">
          <a:avLst/>
        </a:prstGeom>
      </xdr:spPr>
    </xdr:pic>
    <xdr:clientData/>
  </xdr:oneCellAnchor>
  <xdr:oneCellAnchor>
    <xdr:from>
      <xdr:col>16</xdr:col>
      <xdr:colOff>28575</xdr:colOff>
      <xdr:row>86</xdr:row>
      <xdr:rowOff>28575</xdr:rowOff>
    </xdr:from>
    <xdr:ext cx="3143250" cy="1847850"/>
    <xdr:pic>
      <xdr:nvPicPr>
        <xdr:cNvPr id="85" name="/xl/media/image84.jpg"/>
        <xdr:cNvPicPr>
          <a:picLocks noChangeAspect="1"/>
        </xdr:cNvPicPr>
      </xdr:nvPicPr>
      <xdr:blipFill>
        <a:blip r:embed="rId64"/>
        <a:stretch>
          <a:fillRect/>
        </a:stretch>
      </xdr:blipFill>
      <xdr:spPr>
        <a:xfrm>
          <a:off x="25479375" y="160518475"/>
          <a:ext cx="3143250" cy="1847850"/>
        </a:xfrm>
        <a:prstGeom prst="rect">
          <a:avLst/>
        </a:prstGeom>
      </xdr:spPr>
    </xdr:pic>
    <xdr:clientData/>
  </xdr:oneCellAnchor>
  <xdr:oneCellAnchor>
    <xdr:from>
      <xdr:col>16</xdr:col>
      <xdr:colOff>28575</xdr:colOff>
      <xdr:row>87</xdr:row>
      <xdr:rowOff>28575</xdr:rowOff>
    </xdr:from>
    <xdr:ext cx="3143250" cy="1847850"/>
    <xdr:pic>
      <xdr:nvPicPr>
        <xdr:cNvPr id="86" name="/xl/media/image85.jpg"/>
        <xdr:cNvPicPr>
          <a:picLocks noChangeAspect="1"/>
        </xdr:cNvPicPr>
      </xdr:nvPicPr>
      <xdr:blipFill>
        <a:blip r:embed="rId33"/>
        <a:stretch>
          <a:fillRect/>
        </a:stretch>
      </xdr:blipFill>
      <xdr:spPr>
        <a:xfrm>
          <a:off x="25479375" y="162423475"/>
          <a:ext cx="3143250" cy="1847850"/>
        </a:xfrm>
        <a:prstGeom prst="rect">
          <a:avLst/>
        </a:prstGeom>
      </xdr:spPr>
    </xdr:pic>
    <xdr:clientData/>
  </xdr:oneCellAnchor>
  <xdr:oneCellAnchor>
    <xdr:from>
      <xdr:col>16</xdr:col>
      <xdr:colOff>28575</xdr:colOff>
      <xdr:row>88</xdr:row>
      <xdr:rowOff>28575</xdr:rowOff>
    </xdr:from>
    <xdr:ext cx="3143250" cy="1847850"/>
    <xdr:pic>
      <xdr:nvPicPr>
        <xdr:cNvPr id="87" name="/xl/media/image86.jpg"/>
        <xdr:cNvPicPr>
          <a:picLocks noChangeAspect="1"/>
        </xdr:cNvPicPr>
      </xdr:nvPicPr>
      <xdr:blipFill>
        <a:blip r:embed="rId32"/>
        <a:stretch>
          <a:fillRect/>
        </a:stretch>
      </xdr:blipFill>
      <xdr:spPr>
        <a:xfrm>
          <a:off x="25479375" y="164328475"/>
          <a:ext cx="3143250" cy="1847850"/>
        </a:xfrm>
        <a:prstGeom prst="rect">
          <a:avLst/>
        </a:prstGeom>
      </xdr:spPr>
    </xdr:pic>
    <xdr:clientData/>
  </xdr:oneCellAnchor>
  <xdr:oneCellAnchor>
    <xdr:from>
      <xdr:col>16</xdr:col>
      <xdr:colOff>28575</xdr:colOff>
      <xdr:row>89</xdr:row>
      <xdr:rowOff>28575</xdr:rowOff>
    </xdr:from>
    <xdr:ext cx="3143250" cy="1847850"/>
    <xdr:pic>
      <xdr:nvPicPr>
        <xdr:cNvPr id="88" name="/xl/media/image87.jpg"/>
        <xdr:cNvPicPr>
          <a:picLocks noChangeAspect="1"/>
        </xdr:cNvPicPr>
      </xdr:nvPicPr>
      <xdr:blipFill>
        <a:blip r:embed="rId34"/>
        <a:stretch>
          <a:fillRect/>
        </a:stretch>
      </xdr:blipFill>
      <xdr:spPr>
        <a:xfrm>
          <a:off x="25479375" y="166233475"/>
          <a:ext cx="3143250" cy="1847850"/>
        </a:xfrm>
        <a:prstGeom prst="rect">
          <a:avLst/>
        </a:prstGeom>
      </xdr:spPr>
    </xdr:pic>
    <xdr:clientData/>
  </xdr:oneCellAnchor>
</xdr:wsDr>
</file>

<file path=xl/tables/table1.xml><?xml version="1.0" encoding="utf-8"?>
<table xmlns="http://schemas.openxmlformats.org/spreadsheetml/2006/main" id="1" name="AllMonitoringLinks" displayName="AllMonitoringLinks" ref="A3:R257">
  <tableColumns count="18">
    <tableColumn id="1" name="链接编号"/>
    <tableColumn id="2" name="负责人编号"/>
    <tableColumn id="3" name="分工方向"/>
    <tableColumn id="4" name="资源类别"/>
    <tableColumn id="5" name="平台/地区名称"/>
    <tableColumn id="6" name="层级"/>
    <tableColumn id="7" name="省区"/>
    <tableColumn id="8" name="直接入口/官方站检索URL"/>
    <tableColumn id="9" name="备用检索URL"/>
    <tableColumn id="10" name="公众号/视频号搜索词"/>
    <tableColumn id="11" name="语言方向"/>
    <tableColumn id="12" name="访问方式"/>
    <tableColumn id="13" name="重点监测位置"/>
    <tableColumn id="14" name="监测关键词"/>
    <tableColumn id="15" name="入口状态"/>
    <tableColumn id="16" name="来源依据"/>
    <tableColumn id="17" name="核验日期"/>
    <tableColumn id="18" name="点击进入"/>
  </tableColumns>
  <tableStyleInfo name="TableStyleMedium2" showFirstColumn="0" showLastColumn="0" showRowStripes="1" showColumnStripes="0"/>
</table>
</file>

<file path=xl/tables/table2.xml><?xml version="1.0" encoding="utf-8"?>
<table xmlns="http://schemas.openxmlformats.org/spreadsheetml/2006/main" id="2" name="KeywordTable" displayName="KeywordTable" ref="A3:F19">
  <tableColumns count="6">
    <tableColumn id="1" name="编号"/>
    <tableColumn id="2" name="类别"/>
    <tableColumn id="3" name="关键词/检索式"/>
    <tableColumn id="4" name="使用场景"/>
    <tableColumn id="5" name="是否必须"/>
    <tableColumn id="6" name="说明"/>
  </tableColumns>
  <tableStyleInfo name="TableStyleMedium2" showFirstColumn="0" showLastColumn="0" showRowStripes="1" showColumnStripes="0"/>
</table>
</file>

<file path=xl/tables/table3.xml><?xml version="1.0" encoding="utf-8"?>
<table xmlns="http://schemas.openxmlformats.org/spreadsheetml/2006/main" id="3" name="OpinionRecords" displayName="OpinionRecords" ref="A3:AA103">
  <tableColumns count="27">
    <tableColumn id="1" name="数据编号"/>
    <tableColumn id="2" name="采集日期"/>
    <tableColumn id="3" name="发布时间"/>
    <tableColumn id="4" name="采集人编号"/>
    <tableColumn id="5" name="采集人姓名"/>
    <tableColumn id="6" name="平台/网站"/>
    <tableColumn id="7" name="账号/栏目名称"/>
    <tableColumn id="8" name="来源类型"/>
    <tableColumn id="9" name="涉及地区"/>
    <tableColumn id="10" name="行政层级"/>
    <tableColumn id="11" name="语言"/>
    <tableColumn id="12" name="检索关键词"/>
    <tableColumn id="13" name="标题/话题"/>
    <tableColumn id="14" name="内容摘要"/>
    <tableColumn id="15" name="公众原始意见摘录"/>
    <tableColumn id="16" name="原始链接"/>
    <tableColumn id="17" name="截图编号"/>
    <tableColumn id="18" name="点赞量"/>
    <tableColumn id="19" name="评论量"/>
    <tableColumn id="20" name="转发量"/>
    <tableColumn id="21" name="关联度"/>
    <tableColumn id="22" name="意见类型"/>
    <tableColumn id="23" name="具体议题"/>
    <tableColumn id="24" name="是否待核实"/>
    <tableColumn id="25" name="风险等级"/>
    <tableColumn id="26" name="复核人"/>
    <tableColumn id="27" name="复核结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1" workbookViewId="0">
      <selection activeCell="A1" sqref="A1:J1"/>
    </sheetView>
  </sheetViews>
  <sheetFormatPr defaultColWidth="9" defaultRowHeight="14"/>
  <cols>
    <col min="1" max="1" width="7" customWidth="1"/>
    <col min="2" max="2" width="12" customWidth="1"/>
    <col min="3" max="3" width="41.25" customWidth="1"/>
    <col min="4" max="4" width="105" customWidth="1"/>
    <col min="5" max="5" width="107.75" customWidth="1"/>
    <col min="6" max="6" width="131.5" customWidth="1"/>
    <col min="7" max="7" width="32" customWidth="1"/>
    <col min="8" max="8" width="148.5" customWidth="1"/>
    <col min="9" max="9" width="38" customWidth="1"/>
    <col min="10" max="10" width="65" customWidth="1"/>
  </cols>
  <sheetData>
    <row r="1" ht="42" customHeight="1" spans="1:10">
      <c r="A1" s="52" t="s">
        <v>0</v>
      </c>
      <c r="B1" s="52"/>
      <c r="C1" s="52"/>
      <c r="D1" s="52"/>
      <c r="E1" s="52"/>
      <c r="F1" s="52"/>
      <c r="G1" s="52"/>
      <c r="H1" s="52"/>
      <c r="I1" s="52"/>
      <c r="J1" s="52"/>
    </row>
    <row r="2" ht="88" customHeight="1" spans="1:10">
      <c r="A2" s="84" t="s">
        <v>1</v>
      </c>
      <c r="B2" s="53"/>
      <c r="C2" s="53"/>
      <c r="D2" s="53"/>
      <c r="E2" s="53"/>
      <c r="F2" s="53"/>
      <c r="G2" s="53"/>
      <c r="H2" s="53"/>
      <c r="I2" s="53"/>
      <c r="J2" s="53"/>
    </row>
    <row r="3" ht="68" customHeight="1" spans="1:10">
      <c r="A3" s="54" t="s">
        <v>2</v>
      </c>
      <c r="B3" s="55" t="s">
        <v>3</v>
      </c>
      <c r="C3" s="55" t="s">
        <v>4</v>
      </c>
      <c r="D3" s="55" t="s">
        <v>5</v>
      </c>
      <c r="E3" s="55" t="s">
        <v>6</v>
      </c>
      <c r="F3" s="55" t="s">
        <v>7</v>
      </c>
      <c r="G3" s="55" t="s">
        <v>8</v>
      </c>
      <c r="H3" s="55" t="s">
        <v>9</v>
      </c>
      <c r="I3" s="55" t="s">
        <v>10</v>
      </c>
      <c r="J3" s="56" t="s">
        <v>11</v>
      </c>
    </row>
    <row r="4" ht="220" customHeight="1" spans="1:10">
      <c r="A4" s="85">
        <v>1</v>
      </c>
      <c r="B4" s="86" t="s">
        <v>12</v>
      </c>
      <c r="C4" s="87" t="s">
        <v>13</v>
      </c>
      <c r="D4" s="87" t="s">
        <v>14</v>
      </c>
      <c r="E4" s="87" t="s">
        <v>15</v>
      </c>
      <c r="F4" s="88" t="s">
        <v>16</v>
      </c>
      <c r="G4" s="87" t="s">
        <v>17</v>
      </c>
      <c r="H4" s="22" t="s">
        <v>18</v>
      </c>
      <c r="I4" s="87" t="s">
        <v>19</v>
      </c>
      <c r="J4" s="89" t="s">
        <v>20</v>
      </c>
    </row>
    <row r="5" ht="409" customHeight="1" spans="1:10">
      <c r="A5" s="90">
        <v>2</v>
      </c>
      <c r="B5" s="91" t="s">
        <v>12</v>
      </c>
      <c r="C5" s="92" t="s">
        <v>21</v>
      </c>
      <c r="D5" s="92" t="s">
        <v>22</v>
      </c>
      <c r="E5" s="92" t="s">
        <v>23</v>
      </c>
      <c r="F5" s="93" t="s">
        <v>16</v>
      </c>
      <c r="G5" s="92" t="s">
        <v>24</v>
      </c>
      <c r="H5" s="26" t="s">
        <v>25</v>
      </c>
      <c r="I5" s="92" t="s">
        <v>26</v>
      </c>
      <c r="J5" s="94" t="s">
        <v>27</v>
      </c>
    </row>
    <row r="6" ht="409" customHeight="1" spans="1:10">
      <c r="A6" s="90">
        <v>3</v>
      </c>
      <c r="B6" s="91" t="s">
        <v>12</v>
      </c>
      <c r="C6" s="92" t="s">
        <v>28</v>
      </c>
      <c r="D6" s="92" t="s">
        <v>29</v>
      </c>
      <c r="E6" s="92" t="s">
        <v>30</v>
      </c>
      <c r="F6" s="93" t="s">
        <v>16</v>
      </c>
      <c r="G6" s="92" t="s">
        <v>31</v>
      </c>
      <c r="H6" s="26" t="s">
        <v>32</v>
      </c>
      <c r="I6" s="92" t="s">
        <v>33</v>
      </c>
      <c r="J6" s="94" t="s">
        <v>34</v>
      </c>
    </row>
    <row r="7" ht="220" customHeight="1" spans="1:10">
      <c r="A7" s="90">
        <v>4</v>
      </c>
      <c r="B7" s="91" t="s">
        <v>12</v>
      </c>
      <c r="C7" s="92" t="s">
        <v>35</v>
      </c>
      <c r="D7" s="92" t="s">
        <v>36</v>
      </c>
      <c r="E7" s="92" t="s">
        <v>37</v>
      </c>
      <c r="F7" s="93" t="s">
        <v>16</v>
      </c>
      <c r="G7" s="92" t="s">
        <v>17</v>
      </c>
      <c r="H7" s="26" t="s">
        <v>38</v>
      </c>
      <c r="I7" s="92" t="s">
        <v>39</v>
      </c>
      <c r="J7" s="94" t="s">
        <v>40</v>
      </c>
    </row>
    <row r="8" ht="220" customHeight="1" spans="1:10">
      <c r="A8" s="90">
        <v>5</v>
      </c>
      <c r="B8" s="91" t="s">
        <v>12</v>
      </c>
      <c r="C8" s="92" t="s">
        <v>41</v>
      </c>
      <c r="D8" s="92" t="s">
        <v>42</v>
      </c>
      <c r="E8" s="92" t="s">
        <v>43</v>
      </c>
      <c r="F8" s="93" t="s">
        <v>16</v>
      </c>
      <c r="G8" s="92" t="s">
        <v>17</v>
      </c>
      <c r="H8" s="26" t="s">
        <v>44</v>
      </c>
      <c r="I8" s="92" t="s">
        <v>45</v>
      </c>
      <c r="J8" s="94" t="s">
        <v>46</v>
      </c>
    </row>
    <row r="9" ht="294" customHeight="1" spans="1:10">
      <c r="A9" s="90">
        <v>6</v>
      </c>
      <c r="B9" s="91" t="s">
        <v>12</v>
      </c>
      <c r="C9" s="92" t="s">
        <v>47</v>
      </c>
      <c r="D9" s="92" t="s">
        <v>48</v>
      </c>
      <c r="E9" s="92" t="s">
        <v>49</v>
      </c>
      <c r="F9" s="93" t="s">
        <v>16</v>
      </c>
      <c r="G9" s="92" t="s">
        <v>50</v>
      </c>
      <c r="H9" s="26" t="s">
        <v>51</v>
      </c>
      <c r="I9" s="92" t="s">
        <v>52</v>
      </c>
      <c r="J9" s="94" t="s">
        <v>53</v>
      </c>
    </row>
    <row r="10" ht="409" customHeight="1" spans="1:10">
      <c r="A10" s="90">
        <v>7</v>
      </c>
      <c r="B10" s="91" t="s">
        <v>12</v>
      </c>
      <c r="C10" s="92" t="s">
        <v>54</v>
      </c>
      <c r="D10" s="92" t="s">
        <v>55</v>
      </c>
      <c r="E10" s="92" t="s">
        <v>56</v>
      </c>
      <c r="F10" s="93" t="s">
        <v>57</v>
      </c>
      <c r="G10" s="92" t="s">
        <v>58</v>
      </c>
      <c r="H10" s="26" t="s">
        <v>59</v>
      </c>
      <c r="I10" s="92" t="s">
        <v>60</v>
      </c>
      <c r="J10" s="94" t="s">
        <v>61</v>
      </c>
    </row>
    <row r="11" ht="409" customHeight="1" spans="1:10">
      <c r="A11" s="95">
        <v>8</v>
      </c>
      <c r="B11" s="96" t="s">
        <v>12</v>
      </c>
      <c r="C11" s="97" t="s">
        <v>62</v>
      </c>
      <c r="D11" s="97" t="s">
        <v>63</v>
      </c>
      <c r="E11" s="97" t="s">
        <v>64</v>
      </c>
      <c r="F11" s="93" t="s">
        <v>65</v>
      </c>
      <c r="G11" s="97" t="s">
        <v>66</v>
      </c>
      <c r="H11" s="26" t="s">
        <v>67</v>
      </c>
      <c r="I11" s="97" t="s">
        <v>68</v>
      </c>
      <c r="J11" s="98" t="s">
        <v>69</v>
      </c>
    </row>
    <row r="12" ht="409" customHeight="1" spans="1:10">
      <c r="A12" s="95">
        <v>9</v>
      </c>
      <c r="B12" s="96" t="s">
        <v>12</v>
      </c>
      <c r="C12" s="97" t="s">
        <v>70</v>
      </c>
      <c r="D12" s="97" t="s">
        <v>71</v>
      </c>
      <c r="E12" s="97" t="s">
        <v>72</v>
      </c>
      <c r="F12" s="93" t="s">
        <v>73</v>
      </c>
      <c r="G12" s="97" t="s">
        <v>74</v>
      </c>
      <c r="H12" s="26" t="s">
        <v>75</v>
      </c>
      <c r="I12" s="97" t="s">
        <v>76</v>
      </c>
      <c r="J12" s="98" t="s">
        <v>77</v>
      </c>
    </row>
    <row r="13" ht="409" customHeight="1" spans="1:10">
      <c r="A13" s="95">
        <v>10</v>
      </c>
      <c r="B13" s="96" t="s">
        <v>12</v>
      </c>
      <c r="C13" s="97" t="s">
        <v>78</v>
      </c>
      <c r="D13" s="97" t="s">
        <v>79</v>
      </c>
      <c r="E13" s="97" t="s">
        <v>80</v>
      </c>
      <c r="F13" s="93" t="s">
        <v>81</v>
      </c>
      <c r="G13" s="97" t="s">
        <v>82</v>
      </c>
      <c r="H13" s="26" t="s">
        <v>83</v>
      </c>
      <c r="I13" s="97" t="s">
        <v>84</v>
      </c>
      <c r="J13" s="98" t="s">
        <v>85</v>
      </c>
    </row>
    <row r="14" ht="409" customHeight="1" spans="1:10">
      <c r="A14" s="95">
        <v>11</v>
      </c>
      <c r="B14" s="96" t="s">
        <v>12</v>
      </c>
      <c r="C14" s="97" t="s">
        <v>86</v>
      </c>
      <c r="D14" s="97" t="s">
        <v>87</v>
      </c>
      <c r="E14" s="97" t="s">
        <v>88</v>
      </c>
      <c r="F14" s="93" t="s">
        <v>89</v>
      </c>
      <c r="G14" s="97" t="s">
        <v>90</v>
      </c>
      <c r="H14" s="26" t="s">
        <v>91</v>
      </c>
      <c r="I14" s="97" t="s">
        <v>92</v>
      </c>
      <c r="J14" s="98" t="s">
        <v>93</v>
      </c>
    </row>
    <row r="15" ht="409" customHeight="1" spans="1:10">
      <c r="A15" s="95">
        <v>12</v>
      </c>
      <c r="B15" s="96" t="s">
        <v>12</v>
      </c>
      <c r="C15" s="97" t="s">
        <v>94</v>
      </c>
      <c r="D15" s="97" t="s">
        <v>95</v>
      </c>
      <c r="E15" s="97" t="s">
        <v>96</v>
      </c>
      <c r="F15" s="93" t="s">
        <v>97</v>
      </c>
      <c r="G15" s="97" t="s">
        <v>98</v>
      </c>
      <c r="H15" s="26" t="s">
        <v>99</v>
      </c>
      <c r="I15" s="97" t="s">
        <v>100</v>
      </c>
      <c r="J15" s="98" t="s">
        <v>101</v>
      </c>
    </row>
    <row r="16" ht="409" customHeight="1" spans="1:10">
      <c r="A16" s="95">
        <v>13</v>
      </c>
      <c r="B16" s="96" t="s">
        <v>12</v>
      </c>
      <c r="C16" s="97" t="s">
        <v>102</v>
      </c>
      <c r="D16" s="97" t="s">
        <v>103</v>
      </c>
      <c r="E16" s="97" t="s">
        <v>104</v>
      </c>
      <c r="F16" s="93" t="s">
        <v>105</v>
      </c>
      <c r="G16" s="97" t="s">
        <v>106</v>
      </c>
      <c r="H16" s="26" t="s">
        <v>107</v>
      </c>
      <c r="I16" s="97" t="s">
        <v>108</v>
      </c>
      <c r="J16" s="98" t="s">
        <v>109</v>
      </c>
    </row>
    <row r="17" ht="409" customHeight="1" spans="1:10">
      <c r="A17" s="95">
        <v>14</v>
      </c>
      <c r="B17" s="96" t="s">
        <v>12</v>
      </c>
      <c r="C17" s="97" t="s">
        <v>110</v>
      </c>
      <c r="D17" s="97" t="s">
        <v>111</v>
      </c>
      <c r="E17" s="97" t="s">
        <v>112</v>
      </c>
      <c r="F17" s="93" t="s">
        <v>113</v>
      </c>
      <c r="G17" s="97" t="s">
        <v>114</v>
      </c>
      <c r="H17" s="26" t="s">
        <v>115</v>
      </c>
      <c r="I17" s="97" t="s">
        <v>116</v>
      </c>
      <c r="J17" s="98" t="s">
        <v>117</v>
      </c>
    </row>
    <row r="18" ht="409" customHeight="1" spans="1:10">
      <c r="A18" s="99">
        <v>15</v>
      </c>
      <c r="B18" s="100" t="s">
        <v>12</v>
      </c>
      <c r="C18" s="101" t="s">
        <v>118</v>
      </c>
      <c r="D18" s="101" t="s">
        <v>119</v>
      </c>
      <c r="E18" s="101" t="s">
        <v>120</v>
      </c>
      <c r="F18" s="102" t="s">
        <v>121</v>
      </c>
      <c r="G18" s="101" t="s">
        <v>122</v>
      </c>
      <c r="H18" s="30" t="s">
        <v>123</v>
      </c>
      <c r="I18" s="101" t="s">
        <v>124</v>
      </c>
      <c r="J18" s="103" t="s">
        <v>125</v>
      </c>
    </row>
  </sheetData>
  <mergeCells count="4">
    <mergeCell ref="A1:J1"/>
    <mergeCell ref="A1:I1"/>
    <mergeCell ref="A2:J2"/>
    <mergeCell ref="A2:I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57"/>
  <sheetViews>
    <sheetView workbookViewId="0">
      <selection activeCell="A1" sqref="A1:R1"/>
    </sheetView>
  </sheetViews>
  <sheetFormatPr defaultColWidth="9" defaultRowHeight="14"/>
  <cols>
    <col min="1" max="1" width="12" customWidth="1"/>
    <col min="2" max="2" width="10" customWidth="1"/>
    <col min="3" max="3" width="28" customWidth="1"/>
    <col min="4" max="4" width="24" customWidth="1"/>
    <col min="5" max="5" width="34" customWidth="1"/>
    <col min="6" max="6" width="18" customWidth="1"/>
    <col min="7" max="7" width="12" customWidth="1"/>
    <col min="8" max="8" width="52" customWidth="1"/>
    <col min="9" max="9" width="48" customWidth="1"/>
    <col min="10" max="10" width="44" customWidth="1"/>
    <col min="11" max="11" width="34" customWidth="1"/>
    <col min="12" max="12" width="30" customWidth="1"/>
    <col min="13" max="13" width="42" customWidth="1"/>
    <col min="14" max="14" width="54" customWidth="1"/>
    <col min="15" max="15" width="38" customWidth="1"/>
    <col min="16" max="16" width="45" customWidth="1"/>
    <col min="17" max="18" width="14" customWidth="1"/>
  </cols>
  <sheetData>
    <row r="1" ht="40" customHeight="1" spans="1:18">
      <c r="A1" s="52" t="s">
        <v>126</v>
      </c>
      <c r="B1" s="52"/>
      <c r="C1" s="52"/>
      <c r="D1" s="52"/>
      <c r="E1" s="52"/>
      <c r="F1" s="52"/>
      <c r="G1" s="52"/>
      <c r="H1" s="52"/>
      <c r="I1" s="52"/>
      <c r="J1" s="52"/>
      <c r="K1" s="52"/>
      <c r="L1" s="52"/>
      <c r="M1" s="52"/>
      <c r="N1" s="52"/>
      <c r="O1" s="52"/>
      <c r="P1" s="52"/>
      <c r="Q1" s="52"/>
      <c r="R1" s="52"/>
    </row>
    <row r="2" ht="88" customHeight="1" spans="1:18">
      <c r="A2" s="53" t="s">
        <v>127</v>
      </c>
      <c r="B2" s="53"/>
      <c r="C2" s="53"/>
      <c r="D2" s="53"/>
      <c r="E2" s="53"/>
      <c r="F2" s="53"/>
      <c r="G2" s="53"/>
      <c r="H2" s="53"/>
      <c r="I2" s="53"/>
      <c r="J2" s="53"/>
      <c r="K2" s="53"/>
      <c r="L2" s="53"/>
      <c r="M2" s="53"/>
      <c r="N2" s="53"/>
      <c r="O2" s="53"/>
      <c r="P2" s="53"/>
      <c r="Q2" s="53"/>
      <c r="R2" s="53"/>
    </row>
    <row r="3" ht="70" customHeight="1" spans="1:18">
      <c r="A3" s="54" t="s">
        <v>128</v>
      </c>
      <c r="B3" s="55" t="s">
        <v>129</v>
      </c>
      <c r="C3" s="55" t="s">
        <v>4</v>
      </c>
      <c r="D3" s="55" t="s">
        <v>130</v>
      </c>
      <c r="E3" s="55" t="s">
        <v>131</v>
      </c>
      <c r="F3" s="55" t="s">
        <v>132</v>
      </c>
      <c r="G3" s="55" t="s">
        <v>133</v>
      </c>
      <c r="H3" s="55" t="s">
        <v>134</v>
      </c>
      <c r="I3" s="55" t="s">
        <v>135</v>
      </c>
      <c r="J3" s="55" t="s">
        <v>136</v>
      </c>
      <c r="K3" s="55" t="s">
        <v>137</v>
      </c>
      <c r="L3" s="55" t="s">
        <v>138</v>
      </c>
      <c r="M3" s="55" t="s">
        <v>139</v>
      </c>
      <c r="N3" s="55" t="s">
        <v>9</v>
      </c>
      <c r="O3" s="55" t="s">
        <v>140</v>
      </c>
      <c r="P3" s="55" t="s">
        <v>141</v>
      </c>
      <c r="Q3" s="55" t="s">
        <v>142</v>
      </c>
      <c r="R3" s="56" t="s">
        <v>143</v>
      </c>
    </row>
    <row r="4" ht="100" customHeight="1" spans="1:18">
      <c r="A4" s="57" t="s">
        <v>144</v>
      </c>
      <c r="B4" s="59">
        <v>1</v>
      </c>
      <c r="C4" s="58" t="s">
        <v>13</v>
      </c>
      <c r="D4" s="58" t="s">
        <v>145</v>
      </c>
      <c r="E4" s="58" t="s">
        <v>146</v>
      </c>
      <c r="F4" s="59" t="s">
        <v>147</v>
      </c>
      <c r="G4" s="59" t="s">
        <v>148</v>
      </c>
      <c r="H4" s="58" t="s">
        <v>149</v>
      </c>
      <c r="I4" s="58" t="s">
        <v>12</v>
      </c>
      <c r="J4" s="58" t="s">
        <v>12</v>
      </c>
      <c r="K4" s="58" t="s">
        <v>150</v>
      </c>
      <c r="L4" s="58" t="s">
        <v>151</v>
      </c>
      <c r="M4" s="58" t="s">
        <v>152</v>
      </c>
      <c r="N4" s="58" t="s">
        <v>153</v>
      </c>
      <c r="O4" s="78" t="s">
        <v>154</v>
      </c>
      <c r="P4" s="58" t="s">
        <v>149</v>
      </c>
      <c r="Q4" s="58" t="s">
        <v>155</v>
      </c>
      <c r="R4" s="79" t="str">
        <f>HYPERLINK("https://s.weibo.com/weibo","打开入口")</f>
        <v>打开入口</v>
      </c>
    </row>
    <row r="5" ht="100" customHeight="1" spans="1:18">
      <c r="A5" s="61" t="s">
        <v>156</v>
      </c>
      <c r="B5" s="63">
        <v>1</v>
      </c>
      <c r="C5" s="62" t="s">
        <v>13</v>
      </c>
      <c r="D5" s="62" t="s">
        <v>157</v>
      </c>
      <c r="E5" s="62" t="s">
        <v>158</v>
      </c>
      <c r="F5" s="63" t="s">
        <v>147</v>
      </c>
      <c r="G5" s="63" t="s">
        <v>148</v>
      </c>
      <c r="H5" s="62" t="s">
        <v>159</v>
      </c>
      <c r="I5" s="62" t="s">
        <v>12</v>
      </c>
      <c r="J5" s="62" t="s">
        <v>12</v>
      </c>
      <c r="K5" s="62" t="s">
        <v>150</v>
      </c>
      <c r="L5" s="62" t="s">
        <v>160</v>
      </c>
      <c r="M5" s="62" t="s">
        <v>161</v>
      </c>
      <c r="N5" s="62" t="s">
        <v>162</v>
      </c>
      <c r="O5" s="80" t="s">
        <v>154</v>
      </c>
      <c r="P5" s="62" t="s">
        <v>159</v>
      </c>
      <c r="Q5" s="62" t="s">
        <v>155</v>
      </c>
      <c r="R5" s="81" t="str">
        <f>HYPERLINK("https://s.weibo.com/top/summary","打开入口")</f>
        <v>打开入口</v>
      </c>
    </row>
    <row r="6" ht="100" customHeight="1" spans="1:18">
      <c r="A6" s="61" t="s">
        <v>163</v>
      </c>
      <c r="B6" s="63">
        <v>1</v>
      </c>
      <c r="C6" s="62" t="s">
        <v>13</v>
      </c>
      <c r="D6" s="62" t="s">
        <v>164</v>
      </c>
      <c r="E6" s="62" t="s">
        <v>165</v>
      </c>
      <c r="F6" s="63" t="s">
        <v>147</v>
      </c>
      <c r="G6" s="63" t="s">
        <v>148</v>
      </c>
      <c r="H6" s="62" t="s">
        <v>166</v>
      </c>
      <c r="I6" s="62" t="s">
        <v>12</v>
      </c>
      <c r="J6" s="62" t="s">
        <v>12</v>
      </c>
      <c r="K6" s="62" t="s">
        <v>150</v>
      </c>
      <c r="L6" s="62" t="s">
        <v>167</v>
      </c>
      <c r="M6" s="62" t="s">
        <v>168</v>
      </c>
      <c r="N6" s="62" t="s">
        <v>153</v>
      </c>
      <c r="O6" s="80" t="s">
        <v>154</v>
      </c>
      <c r="P6" s="62" t="s">
        <v>166</v>
      </c>
      <c r="Q6" s="62" t="s">
        <v>155</v>
      </c>
      <c r="R6" s="81" t="str">
        <f>HYPERLINK("https://www.baidu.com/","打开入口")</f>
        <v>打开入口</v>
      </c>
    </row>
    <row r="7" ht="100" customHeight="1" spans="1:18">
      <c r="A7" s="61" t="s">
        <v>169</v>
      </c>
      <c r="B7" s="63">
        <v>1</v>
      </c>
      <c r="C7" s="62" t="s">
        <v>13</v>
      </c>
      <c r="D7" s="62" t="s">
        <v>170</v>
      </c>
      <c r="E7" s="62" t="s">
        <v>171</v>
      </c>
      <c r="F7" s="63" t="s">
        <v>147</v>
      </c>
      <c r="G7" s="63" t="s">
        <v>148</v>
      </c>
      <c r="H7" s="62" t="s">
        <v>172</v>
      </c>
      <c r="I7" s="62" t="s">
        <v>12</v>
      </c>
      <c r="J7" s="62" t="s">
        <v>12</v>
      </c>
      <c r="K7" s="62" t="s">
        <v>150</v>
      </c>
      <c r="L7" s="62" t="s">
        <v>167</v>
      </c>
      <c r="M7" s="62" t="s">
        <v>173</v>
      </c>
      <c r="N7" s="62" t="s">
        <v>174</v>
      </c>
      <c r="O7" s="80" t="s">
        <v>154</v>
      </c>
      <c r="P7" s="62" t="s">
        <v>172</v>
      </c>
      <c r="Q7" s="62" t="s">
        <v>155</v>
      </c>
      <c r="R7" s="81" t="str">
        <f>HYPERLINK("https://www.baidu.com/s?tn=news","打开入口")</f>
        <v>打开入口</v>
      </c>
    </row>
    <row r="8" ht="100" customHeight="1" spans="1:18">
      <c r="A8" s="61" t="s">
        <v>175</v>
      </c>
      <c r="B8" s="63">
        <v>1</v>
      </c>
      <c r="C8" s="62" t="s">
        <v>13</v>
      </c>
      <c r="D8" s="62" t="s">
        <v>157</v>
      </c>
      <c r="E8" s="62" t="s">
        <v>176</v>
      </c>
      <c r="F8" s="63" t="s">
        <v>147</v>
      </c>
      <c r="G8" s="63" t="s">
        <v>148</v>
      </c>
      <c r="H8" s="62" t="s">
        <v>177</v>
      </c>
      <c r="I8" s="62" t="s">
        <v>12</v>
      </c>
      <c r="J8" s="62" t="s">
        <v>12</v>
      </c>
      <c r="K8" s="62" t="s">
        <v>150</v>
      </c>
      <c r="L8" s="62" t="s">
        <v>167</v>
      </c>
      <c r="M8" s="62" t="s">
        <v>178</v>
      </c>
      <c r="N8" s="62" t="s">
        <v>179</v>
      </c>
      <c r="O8" s="80" t="s">
        <v>154</v>
      </c>
      <c r="P8" s="62" t="s">
        <v>177</v>
      </c>
      <c r="Q8" s="62" t="s">
        <v>155</v>
      </c>
      <c r="R8" s="81" t="str">
        <f>HYPERLINK("https://top.baidu.com/board","打开入口")</f>
        <v>打开入口</v>
      </c>
    </row>
    <row r="9" ht="100" customHeight="1" spans="1:18">
      <c r="A9" s="61" t="s">
        <v>180</v>
      </c>
      <c r="B9" s="63">
        <v>1</v>
      </c>
      <c r="C9" s="62" t="s">
        <v>13</v>
      </c>
      <c r="D9" s="62" t="s">
        <v>164</v>
      </c>
      <c r="E9" s="62" t="s">
        <v>181</v>
      </c>
      <c r="F9" s="63" t="s">
        <v>147</v>
      </c>
      <c r="G9" s="63" t="s">
        <v>148</v>
      </c>
      <c r="H9" s="62" t="s">
        <v>182</v>
      </c>
      <c r="I9" s="62" t="s">
        <v>12</v>
      </c>
      <c r="J9" s="62" t="s">
        <v>12</v>
      </c>
      <c r="K9" s="62" t="s">
        <v>150</v>
      </c>
      <c r="L9" s="62" t="s">
        <v>167</v>
      </c>
      <c r="M9" s="62" t="s">
        <v>183</v>
      </c>
      <c r="N9" s="62" t="s">
        <v>153</v>
      </c>
      <c r="O9" s="80" t="s">
        <v>154</v>
      </c>
      <c r="P9" s="62" t="s">
        <v>182</v>
      </c>
      <c r="Q9" s="62" t="s">
        <v>155</v>
      </c>
      <c r="R9" s="81" t="str">
        <f>HYPERLINK("https://www.so.com/","打开入口")</f>
        <v>打开入口</v>
      </c>
    </row>
    <row r="10" ht="100" customHeight="1" spans="1:18">
      <c r="A10" s="61" t="s">
        <v>184</v>
      </c>
      <c r="B10" s="63">
        <v>1</v>
      </c>
      <c r="C10" s="62" t="s">
        <v>13</v>
      </c>
      <c r="D10" s="62" t="s">
        <v>164</v>
      </c>
      <c r="E10" s="62" t="s">
        <v>185</v>
      </c>
      <c r="F10" s="63" t="s">
        <v>147</v>
      </c>
      <c r="G10" s="63" t="s">
        <v>148</v>
      </c>
      <c r="H10" s="62" t="s">
        <v>186</v>
      </c>
      <c r="I10" s="62" t="s">
        <v>12</v>
      </c>
      <c r="J10" s="62" t="s">
        <v>12</v>
      </c>
      <c r="K10" s="62" t="s">
        <v>150</v>
      </c>
      <c r="L10" s="62" t="s">
        <v>167</v>
      </c>
      <c r="M10" s="62" t="s">
        <v>187</v>
      </c>
      <c r="N10" s="62" t="s">
        <v>188</v>
      </c>
      <c r="O10" s="80" t="s">
        <v>154</v>
      </c>
      <c r="P10" s="62" t="s">
        <v>186</v>
      </c>
      <c r="Q10" s="62" t="s">
        <v>155</v>
      </c>
      <c r="R10" s="81" t="str">
        <f>HYPERLINK("https://www.sogou.com/","打开入口")</f>
        <v>打开入口</v>
      </c>
    </row>
    <row r="11" ht="100" customHeight="1" spans="1:18">
      <c r="A11" s="61" t="s">
        <v>189</v>
      </c>
      <c r="B11" s="63">
        <v>2</v>
      </c>
      <c r="C11" s="62" t="s">
        <v>21</v>
      </c>
      <c r="D11" s="62" t="s">
        <v>190</v>
      </c>
      <c r="E11" s="62" t="s">
        <v>191</v>
      </c>
      <c r="F11" s="63" t="s">
        <v>147</v>
      </c>
      <c r="G11" s="63" t="s">
        <v>148</v>
      </c>
      <c r="H11" s="62" t="s">
        <v>192</v>
      </c>
      <c r="I11" s="62" t="s">
        <v>12</v>
      </c>
      <c r="J11" s="62" t="s">
        <v>12</v>
      </c>
      <c r="K11" s="62" t="s">
        <v>193</v>
      </c>
      <c r="L11" s="62" t="s">
        <v>194</v>
      </c>
      <c r="M11" s="62" t="s">
        <v>195</v>
      </c>
      <c r="N11" s="62" t="s">
        <v>196</v>
      </c>
      <c r="O11" s="80" t="s">
        <v>154</v>
      </c>
      <c r="P11" s="62" t="s">
        <v>192</v>
      </c>
      <c r="Q11" s="62" t="s">
        <v>155</v>
      </c>
      <c r="R11" s="81" t="str">
        <f>HYPERLINK("https://www.douyin.com/","打开入口")</f>
        <v>打开入口</v>
      </c>
    </row>
    <row r="12" ht="100" customHeight="1" spans="1:18">
      <c r="A12" s="61" t="s">
        <v>197</v>
      </c>
      <c r="B12" s="63">
        <v>2</v>
      </c>
      <c r="C12" s="62" t="s">
        <v>21</v>
      </c>
      <c r="D12" s="62" t="s">
        <v>198</v>
      </c>
      <c r="E12" s="62" t="s">
        <v>199</v>
      </c>
      <c r="F12" s="63" t="s">
        <v>147</v>
      </c>
      <c r="G12" s="63" t="s">
        <v>148</v>
      </c>
      <c r="H12" s="62" t="s">
        <v>200</v>
      </c>
      <c r="I12" s="62" t="s">
        <v>12</v>
      </c>
      <c r="J12" s="62" t="s">
        <v>12</v>
      </c>
      <c r="K12" s="62" t="s">
        <v>193</v>
      </c>
      <c r="L12" s="62" t="s">
        <v>201</v>
      </c>
      <c r="M12" s="62" t="s">
        <v>202</v>
      </c>
      <c r="N12" s="62" t="s">
        <v>203</v>
      </c>
      <c r="O12" s="80" t="s">
        <v>154</v>
      </c>
      <c r="P12" s="62" t="s">
        <v>200</v>
      </c>
      <c r="Q12" s="62" t="s">
        <v>155</v>
      </c>
      <c r="R12" s="81" t="str">
        <f>HYPERLINK("https://www.douyin.com/search/","打开入口")</f>
        <v>打开入口</v>
      </c>
    </row>
    <row r="13" ht="100" customHeight="1" spans="1:18">
      <c r="A13" s="61" t="s">
        <v>204</v>
      </c>
      <c r="B13" s="63">
        <v>2</v>
      </c>
      <c r="C13" s="62" t="s">
        <v>21</v>
      </c>
      <c r="D13" s="62" t="s">
        <v>205</v>
      </c>
      <c r="E13" s="62" t="s">
        <v>206</v>
      </c>
      <c r="F13" s="63" t="s">
        <v>147</v>
      </c>
      <c r="G13" s="63" t="s">
        <v>148</v>
      </c>
      <c r="H13" s="62" t="s">
        <v>207</v>
      </c>
      <c r="I13" s="62" t="s">
        <v>12</v>
      </c>
      <c r="J13" s="62" t="s">
        <v>12</v>
      </c>
      <c r="K13" s="62" t="s">
        <v>150</v>
      </c>
      <c r="L13" s="62" t="s">
        <v>208</v>
      </c>
      <c r="M13" s="62" t="s">
        <v>209</v>
      </c>
      <c r="N13" s="62" t="s">
        <v>210</v>
      </c>
      <c r="O13" s="80" t="s">
        <v>154</v>
      </c>
      <c r="P13" s="62" t="s">
        <v>207</v>
      </c>
      <c r="Q13" s="62" t="s">
        <v>155</v>
      </c>
      <c r="R13" s="81" t="str">
        <f>HYPERLINK("https://www.ixigua.com/","打开入口")</f>
        <v>打开入口</v>
      </c>
    </row>
    <row r="14" ht="100" customHeight="1" spans="1:18">
      <c r="A14" s="61" t="s">
        <v>211</v>
      </c>
      <c r="B14" s="63">
        <v>2</v>
      </c>
      <c r="C14" s="62" t="s">
        <v>21</v>
      </c>
      <c r="D14" s="62" t="s">
        <v>205</v>
      </c>
      <c r="E14" s="62" t="s">
        <v>212</v>
      </c>
      <c r="F14" s="63" t="s">
        <v>147</v>
      </c>
      <c r="G14" s="63" t="s">
        <v>148</v>
      </c>
      <c r="H14" s="62" t="s">
        <v>213</v>
      </c>
      <c r="I14" s="62" t="s">
        <v>12</v>
      </c>
      <c r="J14" s="62" t="s">
        <v>12</v>
      </c>
      <c r="K14" s="62" t="s">
        <v>150</v>
      </c>
      <c r="L14" s="62" t="s">
        <v>208</v>
      </c>
      <c r="M14" s="62" t="s">
        <v>214</v>
      </c>
      <c r="N14" s="62" t="s">
        <v>215</v>
      </c>
      <c r="O14" s="80" t="s">
        <v>154</v>
      </c>
      <c r="P14" s="62" t="s">
        <v>213</v>
      </c>
      <c r="Q14" s="62" t="s">
        <v>155</v>
      </c>
      <c r="R14" s="81" t="str">
        <f>HYPERLINK("https://haokan.baidu.com/","打开入口")</f>
        <v>打开入口</v>
      </c>
    </row>
    <row r="15" ht="100" customHeight="1" spans="1:18">
      <c r="A15" s="61" t="s">
        <v>216</v>
      </c>
      <c r="B15" s="63">
        <v>2</v>
      </c>
      <c r="C15" s="62" t="s">
        <v>21</v>
      </c>
      <c r="D15" s="62" t="s">
        <v>205</v>
      </c>
      <c r="E15" s="62" t="s">
        <v>217</v>
      </c>
      <c r="F15" s="63" t="s">
        <v>147</v>
      </c>
      <c r="G15" s="63" t="s">
        <v>148</v>
      </c>
      <c r="H15" s="62" t="s">
        <v>218</v>
      </c>
      <c r="I15" s="62" t="s">
        <v>12</v>
      </c>
      <c r="J15" s="62" t="s">
        <v>12</v>
      </c>
      <c r="K15" s="62" t="s">
        <v>150</v>
      </c>
      <c r="L15" s="62" t="s">
        <v>219</v>
      </c>
      <c r="M15" s="62" t="s">
        <v>220</v>
      </c>
      <c r="N15" s="62" t="s">
        <v>221</v>
      </c>
      <c r="O15" s="80" t="s">
        <v>154</v>
      </c>
      <c r="P15" s="62" t="s">
        <v>218</v>
      </c>
      <c r="Q15" s="62" t="s">
        <v>155</v>
      </c>
      <c r="R15" s="81" t="str">
        <f>HYPERLINK("https://v.qq.com/","打开入口")</f>
        <v>打开入口</v>
      </c>
    </row>
    <row r="16" ht="100" customHeight="1" spans="1:18">
      <c r="A16" s="61" t="s">
        <v>222</v>
      </c>
      <c r="B16" s="63">
        <v>3</v>
      </c>
      <c r="C16" s="62" t="s">
        <v>28</v>
      </c>
      <c r="D16" s="62" t="s">
        <v>190</v>
      </c>
      <c r="E16" s="62" t="s">
        <v>223</v>
      </c>
      <c r="F16" s="63" t="s">
        <v>147</v>
      </c>
      <c r="G16" s="63" t="s">
        <v>148</v>
      </c>
      <c r="H16" s="62" t="s">
        <v>224</v>
      </c>
      <c r="I16" s="62" t="s">
        <v>12</v>
      </c>
      <c r="J16" s="62" t="s">
        <v>12</v>
      </c>
      <c r="K16" s="62" t="s">
        <v>225</v>
      </c>
      <c r="L16" s="62" t="s">
        <v>194</v>
      </c>
      <c r="M16" s="62" t="s">
        <v>226</v>
      </c>
      <c r="N16" s="62" t="s">
        <v>227</v>
      </c>
      <c r="O16" s="80" t="s">
        <v>154</v>
      </c>
      <c r="P16" s="62" t="s">
        <v>224</v>
      </c>
      <c r="Q16" s="62" t="s">
        <v>155</v>
      </c>
      <c r="R16" s="81" t="str">
        <f>HYPERLINK("https://www.kuaishou.com/","打开入口")</f>
        <v>打开入口</v>
      </c>
    </row>
    <row r="17" ht="100" customHeight="1" spans="1:18">
      <c r="A17" s="61" t="s">
        <v>228</v>
      </c>
      <c r="B17" s="63">
        <v>3</v>
      </c>
      <c r="C17" s="62" t="s">
        <v>28</v>
      </c>
      <c r="D17" s="62" t="s">
        <v>198</v>
      </c>
      <c r="E17" s="62" t="s">
        <v>229</v>
      </c>
      <c r="F17" s="63" t="s">
        <v>147</v>
      </c>
      <c r="G17" s="63" t="s">
        <v>148</v>
      </c>
      <c r="H17" s="62" t="s">
        <v>230</v>
      </c>
      <c r="I17" s="62" t="s">
        <v>12</v>
      </c>
      <c r="J17" s="62" t="s">
        <v>12</v>
      </c>
      <c r="K17" s="62" t="s">
        <v>225</v>
      </c>
      <c r="L17" s="62" t="s">
        <v>201</v>
      </c>
      <c r="M17" s="62" t="s">
        <v>231</v>
      </c>
      <c r="N17" s="62" t="s">
        <v>232</v>
      </c>
      <c r="O17" s="80" t="s">
        <v>154</v>
      </c>
      <c r="P17" s="62" t="s">
        <v>230</v>
      </c>
      <c r="Q17" s="62" t="s">
        <v>155</v>
      </c>
      <c r="R17" s="81" t="str">
        <f>HYPERLINK("https://www.kuaishou.com/search/video","打开入口")</f>
        <v>打开入口</v>
      </c>
    </row>
    <row r="18" ht="100" customHeight="1" spans="1:18">
      <c r="A18" s="61" t="s">
        <v>233</v>
      </c>
      <c r="B18" s="63">
        <v>3</v>
      </c>
      <c r="C18" s="62" t="s">
        <v>28</v>
      </c>
      <c r="D18" s="62" t="s">
        <v>205</v>
      </c>
      <c r="E18" s="62" t="s">
        <v>234</v>
      </c>
      <c r="F18" s="63" t="s">
        <v>147</v>
      </c>
      <c r="G18" s="63" t="s">
        <v>148</v>
      </c>
      <c r="H18" s="62" t="s">
        <v>235</v>
      </c>
      <c r="I18" s="62" t="s">
        <v>12</v>
      </c>
      <c r="J18" s="62" t="s">
        <v>12</v>
      </c>
      <c r="K18" s="62" t="s">
        <v>150</v>
      </c>
      <c r="L18" s="62" t="s">
        <v>219</v>
      </c>
      <c r="M18" s="62" t="s">
        <v>236</v>
      </c>
      <c r="N18" s="62" t="s">
        <v>237</v>
      </c>
      <c r="O18" s="80" t="s">
        <v>154</v>
      </c>
      <c r="P18" s="62" t="s">
        <v>235</v>
      </c>
      <c r="Q18" s="62" t="s">
        <v>155</v>
      </c>
      <c r="R18" s="81" t="str">
        <f>HYPERLINK("https://www.youku.com/","打开入口")</f>
        <v>打开入口</v>
      </c>
    </row>
    <row r="19" ht="100" customHeight="1" spans="1:18">
      <c r="A19" s="61" t="s">
        <v>238</v>
      </c>
      <c r="B19" s="63">
        <v>3</v>
      </c>
      <c r="C19" s="62" t="s">
        <v>28</v>
      </c>
      <c r="D19" s="62" t="s">
        <v>205</v>
      </c>
      <c r="E19" s="62" t="s">
        <v>239</v>
      </c>
      <c r="F19" s="63" t="s">
        <v>147</v>
      </c>
      <c r="G19" s="63" t="s">
        <v>148</v>
      </c>
      <c r="H19" s="62" t="s">
        <v>240</v>
      </c>
      <c r="I19" s="62" t="s">
        <v>12</v>
      </c>
      <c r="J19" s="62" t="s">
        <v>12</v>
      </c>
      <c r="K19" s="62" t="s">
        <v>150</v>
      </c>
      <c r="L19" s="62" t="s">
        <v>219</v>
      </c>
      <c r="M19" s="62" t="s">
        <v>241</v>
      </c>
      <c r="N19" s="62" t="s">
        <v>237</v>
      </c>
      <c r="O19" s="80" t="s">
        <v>154</v>
      </c>
      <c r="P19" s="62" t="s">
        <v>240</v>
      </c>
      <c r="Q19" s="62" t="s">
        <v>155</v>
      </c>
      <c r="R19" s="81" t="str">
        <f>HYPERLINK("https://www.iqiyi.com/","打开入口")</f>
        <v>打开入口</v>
      </c>
    </row>
    <row r="20" ht="100" customHeight="1" spans="1:18">
      <c r="A20" s="61" t="s">
        <v>242</v>
      </c>
      <c r="B20" s="63">
        <v>3</v>
      </c>
      <c r="C20" s="62" t="s">
        <v>28</v>
      </c>
      <c r="D20" s="62" t="s">
        <v>243</v>
      </c>
      <c r="E20" s="62" t="s">
        <v>244</v>
      </c>
      <c r="F20" s="63" t="s">
        <v>147</v>
      </c>
      <c r="G20" s="63" t="s">
        <v>148</v>
      </c>
      <c r="H20" s="62" t="s">
        <v>245</v>
      </c>
      <c r="I20" s="62" t="s">
        <v>12</v>
      </c>
      <c r="J20" s="62" t="s">
        <v>12</v>
      </c>
      <c r="K20" s="62" t="s">
        <v>150</v>
      </c>
      <c r="L20" s="62" t="s">
        <v>208</v>
      </c>
      <c r="M20" s="62" t="s">
        <v>246</v>
      </c>
      <c r="N20" s="62" t="s">
        <v>247</v>
      </c>
      <c r="O20" s="80" t="s">
        <v>154</v>
      </c>
      <c r="P20" s="62" t="s">
        <v>245</v>
      </c>
      <c r="Q20" s="62" t="s">
        <v>155</v>
      </c>
      <c r="R20" s="81" t="str">
        <f>HYPERLINK("https://www.ximalaya.com/","打开入口")</f>
        <v>打开入口</v>
      </c>
    </row>
    <row r="21" ht="100" customHeight="1" spans="1:18">
      <c r="A21" s="61" t="s">
        <v>248</v>
      </c>
      <c r="B21" s="63">
        <v>3</v>
      </c>
      <c r="C21" s="62" t="s">
        <v>28</v>
      </c>
      <c r="D21" s="62" t="s">
        <v>249</v>
      </c>
      <c r="E21" s="62" t="s">
        <v>250</v>
      </c>
      <c r="F21" s="63" t="s">
        <v>147</v>
      </c>
      <c r="G21" s="63" t="s">
        <v>148</v>
      </c>
      <c r="H21" s="62" t="s">
        <v>251</v>
      </c>
      <c r="I21" s="62" t="s">
        <v>12</v>
      </c>
      <c r="J21" s="62" t="s">
        <v>12</v>
      </c>
      <c r="K21" s="62" t="s">
        <v>150</v>
      </c>
      <c r="L21" s="62" t="s">
        <v>252</v>
      </c>
      <c r="M21" s="62" t="s">
        <v>253</v>
      </c>
      <c r="N21" s="62" t="s">
        <v>254</v>
      </c>
      <c r="O21" s="80" t="s">
        <v>154</v>
      </c>
      <c r="P21" s="62" t="s">
        <v>251</v>
      </c>
      <c r="Q21" s="62" t="s">
        <v>155</v>
      </c>
      <c r="R21" s="81" t="str">
        <f>HYPERLINK("https://www.xiaoyuzhoufm.com/","打开入口")</f>
        <v>打开入口</v>
      </c>
    </row>
    <row r="22" ht="100" customHeight="1" spans="1:18">
      <c r="A22" s="61" t="s">
        <v>255</v>
      </c>
      <c r="B22" s="63">
        <v>3</v>
      </c>
      <c r="C22" s="62" t="s">
        <v>28</v>
      </c>
      <c r="D22" s="62" t="s">
        <v>243</v>
      </c>
      <c r="E22" s="62" t="s">
        <v>256</v>
      </c>
      <c r="F22" s="63" t="s">
        <v>147</v>
      </c>
      <c r="G22" s="63" t="s">
        <v>148</v>
      </c>
      <c r="H22" s="62" t="s">
        <v>257</v>
      </c>
      <c r="I22" s="62" t="s">
        <v>12</v>
      </c>
      <c r="J22" s="62" t="s">
        <v>12</v>
      </c>
      <c r="K22" s="62" t="s">
        <v>150</v>
      </c>
      <c r="L22" s="62" t="s">
        <v>252</v>
      </c>
      <c r="M22" s="62" t="s">
        <v>258</v>
      </c>
      <c r="N22" s="62" t="s">
        <v>259</v>
      </c>
      <c r="O22" s="80" t="s">
        <v>154</v>
      </c>
      <c r="P22" s="62" t="s">
        <v>257</v>
      </c>
      <c r="Q22" s="62" t="s">
        <v>155</v>
      </c>
      <c r="R22" s="81" t="str">
        <f>HYPERLINK("https://www.qingting.fm/","打开入口")</f>
        <v>打开入口</v>
      </c>
    </row>
    <row r="23" ht="100" customHeight="1" spans="1:18">
      <c r="A23" s="61" t="s">
        <v>260</v>
      </c>
      <c r="B23" s="63">
        <v>3</v>
      </c>
      <c r="C23" s="62" t="s">
        <v>28</v>
      </c>
      <c r="D23" s="62" t="s">
        <v>243</v>
      </c>
      <c r="E23" s="62" t="s">
        <v>261</v>
      </c>
      <c r="F23" s="63" t="s">
        <v>147</v>
      </c>
      <c r="G23" s="63" t="s">
        <v>148</v>
      </c>
      <c r="H23" s="62" t="s">
        <v>262</v>
      </c>
      <c r="I23" s="62" t="s">
        <v>12</v>
      </c>
      <c r="J23" s="62" t="s">
        <v>12</v>
      </c>
      <c r="K23" s="62" t="s">
        <v>150</v>
      </c>
      <c r="L23" s="62" t="s">
        <v>252</v>
      </c>
      <c r="M23" s="62" t="s">
        <v>263</v>
      </c>
      <c r="N23" s="62" t="s">
        <v>264</v>
      </c>
      <c r="O23" s="80" t="s">
        <v>154</v>
      </c>
      <c r="P23" s="62" t="s">
        <v>262</v>
      </c>
      <c r="Q23" s="62" t="s">
        <v>155</v>
      </c>
      <c r="R23" s="81" t="str">
        <f>HYPERLINK("https://www.lizhi.fm/","打开入口")</f>
        <v>打开入口</v>
      </c>
    </row>
    <row r="24" ht="100" customHeight="1" spans="1:18">
      <c r="A24" s="61" t="s">
        <v>265</v>
      </c>
      <c r="B24" s="63">
        <v>4</v>
      </c>
      <c r="C24" s="62" t="s">
        <v>35</v>
      </c>
      <c r="D24" s="62" t="s">
        <v>266</v>
      </c>
      <c r="E24" s="62" t="s">
        <v>267</v>
      </c>
      <c r="F24" s="63" t="s">
        <v>147</v>
      </c>
      <c r="G24" s="63" t="s">
        <v>148</v>
      </c>
      <c r="H24" s="62" t="s">
        <v>268</v>
      </c>
      <c r="I24" s="62" t="s">
        <v>12</v>
      </c>
      <c r="J24" s="62" t="s">
        <v>12</v>
      </c>
      <c r="K24" s="62" t="s">
        <v>150</v>
      </c>
      <c r="L24" s="62" t="s">
        <v>151</v>
      </c>
      <c r="M24" s="62" t="s">
        <v>269</v>
      </c>
      <c r="N24" s="62" t="s">
        <v>270</v>
      </c>
      <c r="O24" s="80" t="s">
        <v>154</v>
      </c>
      <c r="P24" s="62" t="s">
        <v>268</v>
      </c>
      <c r="Q24" s="62" t="s">
        <v>155</v>
      </c>
      <c r="R24" s="81" t="str">
        <f>HYPERLINK("https://www.xiaohongshu.com/","打开入口")</f>
        <v>打开入口</v>
      </c>
    </row>
    <row r="25" ht="100" customHeight="1" spans="1:18">
      <c r="A25" s="61" t="s">
        <v>271</v>
      </c>
      <c r="B25" s="63">
        <v>4</v>
      </c>
      <c r="C25" s="62" t="s">
        <v>35</v>
      </c>
      <c r="D25" s="62" t="s">
        <v>272</v>
      </c>
      <c r="E25" s="62" t="s">
        <v>273</v>
      </c>
      <c r="F25" s="63" t="s">
        <v>147</v>
      </c>
      <c r="G25" s="63" t="s">
        <v>148</v>
      </c>
      <c r="H25" s="62" t="s">
        <v>274</v>
      </c>
      <c r="I25" s="62" t="s">
        <v>12</v>
      </c>
      <c r="J25" s="62" t="s">
        <v>12</v>
      </c>
      <c r="K25" s="62" t="s">
        <v>150</v>
      </c>
      <c r="L25" s="62" t="s">
        <v>201</v>
      </c>
      <c r="M25" s="62" t="s">
        <v>275</v>
      </c>
      <c r="N25" s="62" t="s">
        <v>276</v>
      </c>
      <c r="O25" s="80" t="s">
        <v>154</v>
      </c>
      <c r="P25" s="62" t="s">
        <v>274</v>
      </c>
      <c r="Q25" s="62" t="s">
        <v>155</v>
      </c>
      <c r="R25" s="81" t="str">
        <f>HYPERLINK("https://www.xiaohongshu.com/search_result","打开入口")</f>
        <v>打开入口</v>
      </c>
    </row>
    <row r="26" ht="100" customHeight="1" spans="1:18">
      <c r="A26" s="61" t="s">
        <v>277</v>
      </c>
      <c r="B26" s="63">
        <v>4</v>
      </c>
      <c r="C26" s="62" t="s">
        <v>35</v>
      </c>
      <c r="D26" s="62" t="s">
        <v>278</v>
      </c>
      <c r="E26" s="62" t="s">
        <v>279</v>
      </c>
      <c r="F26" s="63" t="s">
        <v>147</v>
      </c>
      <c r="G26" s="63" t="s">
        <v>148</v>
      </c>
      <c r="H26" s="62" t="s">
        <v>280</v>
      </c>
      <c r="I26" s="62" t="s">
        <v>12</v>
      </c>
      <c r="J26" s="62" t="s">
        <v>12</v>
      </c>
      <c r="K26" s="62" t="s">
        <v>150</v>
      </c>
      <c r="L26" s="62" t="s">
        <v>281</v>
      </c>
      <c r="M26" s="62" t="s">
        <v>282</v>
      </c>
      <c r="N26" s="62" t="s">
        <v>283</v>
      </c>
      <c r="O26" s="80" t="s">
        <v>154</v>
      </c>
      <c r="P26" s="62" t="s">
        <v>280</v>
      </c>
      <c r="Q26" s="62" t="s">
        <v>155</v>
      </c>
      <c r="R26" s="81" t="str">
        <f>HYPERLINK("https://www.douban.com/","打开入口")</f>
        <v>打开入口</v>
      </c>
    </row>
    <row r="27" ht="100" customHeight="1" spans="1:18">
      <c r="A27" s="61" t="s">
        <v>284</v>
      </c>
      <c r="B27" s="63">
        <v>4</v>
      </c>
      <c r="C27" s="62" t="s">
        <v>35</v>
      </c>
      <c r="D27" s="62" t="s">
        <v>285</v>
      </c>
      <c r="E27" s="62" t="s">
        <v>286</v>
      </c>
      <c r="F27" s="63" t="s">
        <v>147</v>
      </c>
      <c r="G27" s="63" t="s">
        <v>148</v>
      </c>
      <c r="H27" s="62" t="s">
        <v>287</v>
      </c>
      <c r="I27" s="62" t="s">
        <v>12</v>
      </c>
      <c r="J27" s="62" t="s">
        <v>12</v>
      </c>
      <c r="K27" s="62" t="s">
        <v>150</v>
      </c>
      <c r="L27" s="62" t="s">
        <v>208</v>
      </c>
      <c r="M27" s="62" t="s">
        <v>288</v>
      </c>
      <c r="N27" s="62" t="s">
        <v>289</v>
      </c>
      <c r="O27" s="80" t="s">
        <v>154</v>
      </c>
      <c r="P27" s="62" t="s">
        <v>287</v>
      </c>
      <c r="Q27" s="62" t="s">
        <v>155</v>
      </c>
      <c r="R27" s="81" t="str">
        <f>HYPERLINK("https://www.hupu.com/","打开入口")</f>
        <v>打开入口</v>
      </c>
    </row>
    <row r="28" ht="100" customHeight="1" spans="1:18">
      <c r="A28" s="61" t="s">
        <v>290</v>
      </c>
      <c r="B28" s="63">
        <v>4</v>
      </c>
      <c r="C28" s="62" t="s">
        <v>35</v>
      </c>
      <c r="D28" s="62" t="s">
        <v>285</v>
      </c>
      <c r="E28" s="62" t="s">
        <v>291</v>
      </c>
      <c r="F28" s="63" t="s">
        <v>147</v>
      </c>
      <c r="G28" s="63" t="s">
        <v>148</v>
      </c>
      <c r="H28" s="62" t="s">
        <v>292</v>
      </c>
      <c r="I28" s="62" t="s">
        <v>12</v>
      </c>
      <c r="J28" s="62" t="s">
        <v>12</v>
      </c>
      <c r="K28" s="62" t="s">
        <v>150</v>
      </c>
      <c r="L28" s="62" t="s">
        <v>293</v>
      </c>
      <c r="M28" s="62" t="s">
        <v>294</v>
      </c>
      <c r="N28" s="62" t="s">
        <v>295</v>
      </c>
      <c r="O28" s="80" t="s">
        <v>154</v>
      </c>
      <c r="P28" s="62" t="s">
        <v>292</v>
      </c>
      <c r="Q28" s="62" t="s">
        <v>155</v>
      </c>
      <c r="R28" s="81" t="str">
        <f>HYPERLINK("https://bbs.nga.cn/","打开入口")</f>
        <v>打开入口</v>
      </c>
    </row>
    <row r="29" ht="100" customHeight="1" spans="1:18">
      <c r="A29" s="61" t="s">
        <v>296</v>
      </c>
      <c r="B29" s="63">
        <v>5</v>
      </c>
      <c r="C29" s="62" t="s">
        <v>41</v>
      </c>
      <c r="D29" s="62" t="s">
        <v>297</v>
      </c>
      <c r="E29" s="62" t="s">
        <v>298</v>
      </c>
      <c r="F29" s="63" t="s">
        <v>147</v>
      </c>
      <c r="G29" s="63" t="s">
        <v>148</v>
      </c>
      <c r="H29" s="62" t="s">
        <v>299</v>
      </c>
      <c r="I29" s="62" t="s">
        <v>12</v>
      </c>
      <c r="J29" s="62" t="s">
        <v>12</v>
      </c>
      <c r="K29" s="62" t="s">
        <v>150</v>
      </c>
      <c r="L29" s="62" t="s">
        <v>151</v>
      </c>
      <c r="M29" s="62" t="s">
        <v>300</v>
      </c>
      <c r="N29" s="62" t="s">
        <v>301</v>
      </c>
      <c r="O29" s="80" t="s">
        <v>154</v>
      </c>
      <c r="P29" s="62" t="s">
        <v>299</v>
      </c>
      <c r="Q29" s="62" t="s">
        <v>155</v>
      </c>
      <c r="R29" s="81" t="str">
        <f>HYPERLINK("https://www.zhihu.com/search","打开入口")</f>
        <v>打开入口</v>
      </c>
    </row>
    <row r="30" ht="100" customHeight="1" spans="1:18">
      <c r="A30" s="61" t="s">
        <v>302</v>
      </c>
      <c r="B30" s="63">
        <v>5</v>
      </c>
      <c r="C30" s="62" t="s">
        <v>41</v>
      </c>
      <c r="D30" s="62" t="s">
        <v>303</v>
      </c>
      <c r="E30" s="62" t="s">
        <v>304</v>
      </c>
      <c r="F30" s="63" t="s">
        <v>147</v>
      </c>
      <c r="G30" s="63" t="s">
        <v>148</v>
      </c>
      <c r="H30" s="62" t="s">
        <v>305</v>
      </c>
      <c r="I30" s="62" t="s">
        <v>12</v>
      </c>
      <c r="J30" s="62" t="s">
        <v>12</v>
      </c>
      <c r="K30" s="62" t="s">
        <v>150</v>
      </c>
      <c r="L30" s="62" t="s">
        <v>306</v>
      </c>
      <c r="M30" s="62" t="s">
        <v>307</v>
      </c>
      <c r="N30" s="62" t="s">
        <v>308</v>
      </c>
      <c r="O30" s="80" t="s">
        <v>154</v>
      </c>
      <c r="P30" s="62" t="s">
        <v>305</v>
      </c>
      <c r="Q30" s="62" t="s">
        <v>155</v>
      </c>
      <c r="R30" s="81" t="str">
        <f>HYPERLINK("https://search.bilibili.com/all","打开入口")</f>
        <v>打开入口</v>
      </c>
    </row>
    <row r="31" ht="100" customHeight="1" spans="1:18">
      <c r="A31" s="61" t="s">
        <v>309</v>
      </c>
      <c r="B31" s="63">
        <v>5</v>
      </c>
      <c r="C31" s="62" t="s">
        <v>41</v>
      </c>
      <c r="D31" s="62" t="s">
        <v>310</v>
      </c>
      <c r="E31" s="62" t="s">
        <v>311</v>
      </c>
      <c r="F31" s="63" t="s">
        <v>147</v>
      </c>
      <c r="G31" s="63" t="s">
        <v>148</v>
      </c>
      <c r="H31" s="62" t="s">
        <v>312</v>
      </c>
      <c r="I31" s="62" t="s">
        <v>12</v>
      </c>
      <c r="J31" s="62" t="s">
        <v>12</v>
      </c>
      <c r="K31" s="62" t="s">
        <v>150</v>
      </c>
      <c r="L31" s="62" t="s">
        <v>208</v>
      </c>
      <c r="M31" s="62" t="s">
        <v>313</v>
      </c>
      <c r="N31" s="62" t="s">
        <v>314</v>
      </c>
      <c r="O31" s="80" t="s">
        <v>154</v>
      </c>
      <c r="P31" s="62" t="s">
        <v>312</v>
      </c>
      <c r="Q31" s="62" t="s">
        <v>155</v>
      </c>
      <c r="R31" s="81" t="str">
        <f>HYPERLINK("https://zhidao.baidu.com/","打开入口")</f>
        <v>打开入口</v>
      </c>
    </row>
    <row r="32" ht="100" customHeight="1" spans="1:18">
      <c r="A32" s="61" t="s">
        <v>315</v>
      </c>
      <c r="B32" s="63">
        <v>6</v>
      </c>
      <c r="C32" s="62" t="s">
        <v>47</v>
      </c>
      <c r="D32" s="62" t="s">
        <v>316</v>
      </c>
      <c r="E32" s="62" t="s">
        <v>317</v>
      </c>
      <c r="F32" s="63" t="s">
        <v>147</v>
      </c>
      <c r="G32" s="63" t="s">
        <v>148</v>
      </c>
      <c r="H32" s="62" t="s">
        <v>318</v>
      </c>
      <c r="I32" s="62" t="s">
        <v>12</v>
      </c>
      <c r="J32" s="62" t="s">
        <v>12</v>
      </c>
      <c r="K32" s="62" t="s">
        <v>150</v>
      </c>
      <c r="L32" s="62" t="s">
        <v>319</v>
      </c>
      <c r="M32" s="62" t="s">
        <v>320</v>
      </c>
      <c r="N32" s="62" t="s">
        <v>321</v>
      </c>
      <c r="O32" s="80" t="s">
        <v>154</v>
      </c>
      <c r="P32" s="62" t="s">
        <v>318</v>
      </c>
      <c r="Q32" s="62" t="s">
        <v>155</v>
      </c>
      <c r="R32" s="81" t="str">
        <f>HYPERLINK("https://tieba.baidu.com/","打开入口")</f>
        <v>打开入口</v>
      </c>
    </row>
    <row r="33" ht="100" customHeight="1" spans="1:18">
      <c r="A33" s="61" t="s">
        <v>322</v>
      </c>
      <c r="B33" s="63">
        <v>6</v>
      </c>
      <c r="C33" s="62" t="s">
        <v>47</v>
      </c>
      <c r="D33" s="62" t="s">
        <v>323</v>
      </c>
      <c r="E33" s="62" t="s">
        <v>324</v>
      </c>
      <c r="F33" s="63" t="s">
        <v>147</v>
      </c>
      <c r="G33" s="63" t="s">
        <v>148</v>
      </c>
      <c r="H33" s="62" t="s">
        <v>325</v>
      </c>
      <c r="I33" s="62" t="s">
        <v>12</v>
      </c>
      <c r="J33" s="62" t="s">
        <v>12</v>
      </c>
      <c r="K33" s="62" t="s">
        <v>150</v>
      </c>
      <c r="L33" s="62" t="s">
        <v>201</v>
      </c>
      <c r="M33" s="62" t="s">
        <v>326</v>
      </c>
      <c r="N33" s="62" t="s">
        <v>153</v>
      </c>
      <c r="O33" s="80" t="s">
        <v>154</v>
      </c>
      <c r="P33" s="62" t="s">
        <v>325</v>
      </c>
      <c r="Q33" s="62" t="s">
        <v>155</v>
      </c>
      <c r="R33" s="81" t="str">
        <f>HYPERLINK("https://tieba.baidu.com/f/search/res","打开入口")</f>
        <v>打开入口</v>
      </c>
    </row>
    <row r="34" ht="100" customHeight="1" spans="1:18">
      <c r="A34" s="61" t="s">
        <v>327</v>
      </c>
      <c r="B34" s="63">
        <v>6</v>
      </c>
      <c r="C34" s="62" t="s">
        <v>47</v>
      </c>
      <c r="D34" s="62" t="s">
        <v>328</v>
      </c>
      <c r="E34" s="62" t="s">
        <v>329</v>
      </c>
      <c r="F34" s="63" t="s">
        <v>147</v>
      </c>
      <c r="G34" s="63" t="s">
        <v>148</v>
      </c>
      <c r="H34" s="62" t="s">
        <v>330</v>
      </c>
      <c r="I34" s="62" t="s">
        <v>12</v>
      </c>
      <c r="J34" s="62" t="s">
        <v>12</v>
      </c>
      <c r="K34" s="62" t="s">
        <v>150</v>
      </c>
      <c r="L34" s="62" t="s">
        <v>331</v>
      </c>
      <c r="M34" s="62" t="s">
        <v>332</v>
      </c>
      <c r="N34" s="62" t="s">
        <v>333</v>
      </c>
      <c r="O34" s="80" t="s">
        <v>154</v>
      </c>
      <c r="P34" s="62" t="s">
        <v>330</v>
      </c>
      <c r="Q34" s="62" t="s">
        <v>155</v>
      </c>
      <c r="R34" s="81" t="str">
        <f>HYPERLINK("https://www.toutiao.com/","打开入口")</f>
        <v>打开入口</v>
      </c>
    </row>
    <row r="35" ht="100" customHeight="1" spans="1:18">
      <c r="A35" s="61" t="s">
        <v>334</v>
      </c>
      <c r="B35" s="63">
        <v>6</v>
      </c>
      <c r="C35" s="62" t="s">
        <v>47</v>
      </c>
      <c r="D35" s="62" t="s">
        <v>335</v>
      </c>
      <c r="E35" s="62" t="s">
        <v>336</v>
      </c>
      <c r="F35" s="63" t="s">
        <v>147</v>
      </c>
      <c r="G35" s="63" t="s">
        <v>148</v>
      </c>
      <c r="H35" s="62" t="s">
        <v>337</v>
      </c>
      <c r="I35" s="62" t="s">
        <v>12</v>
      </c>
      <c r="J35" s="62" t="s">
        <v>12</v>
      </c>
      <c r="K35" s="62" t="s">
        <v>150</v>
      </c>
      <c r="L35" s="62" t="s">
        <v>306</v>
      </c>
      <c r="M35" s="62" t="s">
        <v>338</v>
      </c>
      <c r="N35" s="62" t="s">
        <v>339</v>
      </c>
      <c r="O35" s="80" t="s">
        <v>154</v>
      </c>
      <c r="P35" s="62" t="s">
        <v>337</v>
      </c>
      <c r="Q35" s="62" t="s">
        <v>155</v>
      </c>
      <c r="R35" s="81" t="str">
        <f>HYPERLINK("https://so.toutiao.com/search","打开入口")</f>
        <v>打开入口</v>
      </c>
    </row>
    <row r="36" ht="100" customHeight="1" spans="1:18">
      <c r="A36" s="61" t="s">
        <v>340</v>
      </c>
      <c r="B36" s="63">
        <v>6</v>
      </c>
      <c r="C36" s="62" t="s">
        <v>47</v>
      </c>
      <c r="D36" s="62" t="s">
        <v>341</v>
      </c>
      <c r="E36" s="62" t="s">
        <v>342</v>
      </c>
      <c r="F36" s="63" t="s">
        <v>147</v>
      </c>
      <c r="G36" s="63" t="s">
        <v>148</v>
      </c>
      <c r="H36" s="62" t="s">
        <v>343</v>
      </c>
      <c r="I36" s="62" t="s">
        <v>12</v>
      </c>
      <c r="J36" s="62" t="s">
        <v>12</v>
      </c>
      <c r="K36" s="62" t="s">
        <v>150</v>
      </c>
      <c r="L36" s="62" t="s">
        <v>344</v>
      </c>
      <c r="M36" s="62" t="s">
        <v>345</v>
      </c>
      <c r="N36" s="62" t="s">
        <v>346</v>
      </c>
      <c r="O36" s="80" t="s">
        <v>154</v>
      </c>
      <c r="P36" s="62" t="s">
        <v>343</v>
      </c>
      <c r="Q36" s="62" t="s">
        <v>155</v>
      </c>
      <c r="R36" s="81" t="str">
        <f>HYPERLINK("https://news.qq.com/","打开入口")</f>
        <v>打开入口</v>
      </c>
    </row>
    <row r="37" ht="100" customHeight="1" spans="1:18">
      <c r="A37" s="61" t="s">
        <v>347</v>
      </c>
      <c r="B37" s="63">
        <v>6</v>
      </c>
      <c r="C37" s="62" t="s">
        <v>47</v>
      </c>
      <c r="D37" s="62" t="s">
        <v>341</v>
      </c>
      <c r="E37" s="62" t="s">
        <v>348</v>
      </c>
      <c r="F37" s="63" t="s">
        <v>147</v>
      </c>
      <c r="G37" s="63" t="s">
        <v>148</v>
      </c>
      <c r="H37" s="62" t="s">
        <v>349</v>
      </c>
      <c r="I37" s="62" t="s">
        <v>12</v>
      </c>
      <c r="J37" s="62" t="s">
        <v>12</v>
      </c>
      <c r="K37" s="62" t="s">
        <v>150</v>
      </c>
      <c r="L37" s="62" t="s">
        <v>344</v>
      </c>
      <c r="M37" s="62" t="s">
        <v>350</v>
      </c>
      <c r="N37" s="62" t="s">
        <v>351</v>
      </c>
      <c r="O37" s="80" t="s">
        <v>154</v>
      </c>
      <c r="P37" s="62" t="s">
        <v>349</v>
      </c>
      <c r="Q37" s="62" t="s">
        <v>155</v>
      </c>
      <c r="R37" s="81" t="str">
        <f>HYPERLINK("https://news.163.com/","打开入口")</f>
        <v>打开入口</v>
      </c>
    </row>
    <row r="38" ht="100" customHeight="1" spans="1:18">
      <c r="A38" s="61" t="s">
        <v>352</v>
      </c>
      <c r="B38" s="63">
        <v>6</v>
      </c>
      <c r="C38" s="62" t="s">
        <v>47</v>
      </c>
      <c r="D38" s="62" t="s">
        <v>341</v>
      </c>
      <c r="E38" s="62" t="s">
        <v>353</v>
      </c>
      <c r="F38" s="63" t="s">
        <v>147</v>
      </c>
      <c r="G38" s="63" t="s">
        <v>148</v>
      </c>
      <c r="H38" s="62" t="s">
        <v>354</v>
      </c>
      <c r="I38" s="62" t="s">
        <v>12</v>
      </c>
      <c r="J38" s="62" t="s">
        <v>12</v>
      </c>
      <c r="K38" s="62" t="s">
        <v>150</v>
      </c>
      <c r="L38" s="62" t="s">
        <v>167</v>
      </c>
      <c r="M38" s="62" t="s">
        <v>355</v>
      </c>
      <c r="N38" s="62" t="s">
        <v>356</v>
      </c>
      <c r="O38" s="80" t="s">
        <v>154</v>
      </c>
      <c r="P38" s="62" t="s">
        <v>354</v>
      </c>
      <c r="Q38" s="62" t="s">
        <v>155</v>
      </c>
      <c r="R38" s="81" t="str">
        <f>HYPERLINK("https://news.sina.com.cn/","打开入口")</f>
        <v>打开入口</v>
      </c>
    </row>
    <row r="39" ht="100" customHeight="1" spans="1:18">
      <c r="A39" s="61" t="s">
        <v>357</v>
      </c>
      <c r="B39" s="63">
        <v>6</v>
      </c>
      <c r="C39" s="62" t="s">
        <v>47</v>
      </c>
      <c r="D39" s="62" t="s">
        <v>341</v>
      </c>
      <c r="E39" s="62" t="s">
        <v>358</v>
      </c>
      <c r="F39" s="63" t="s">
        <v>147</v>
      </c>
      <c r="G39" s="63" t="s">
        <v>148</v>
      </c>
      <c r="H39" s="62" t="s">
        <v>359</v>
      </c>
      <c r="I39" s="62" t="s">
        <v>12</v>
      </c>
      <c r="J39" s="62" t="s">
        <v>12</v>
      </c>
      <c r="K39" s="62" t="s">
        <v>150</v>
      </c>
      <c r="L39" s="62" t="s">
        <v>208</v>
      </c>
      <c r="M39" s="62" t="s">
        <v>360</v>
      </c>
      <c r="N39" s="62" t="s">
        <v>361</v>
      </c>
      <c r="O39" s="80" t="s">
        <v>154</v>
      </c>
      <c r="P39" s="62" t="s">
        <v>359</v>
      </c>
      <c r="Q39" s="62" t="s">
        <v>155</v>
      </c>
      <c r="R39" s="81" t="str">
        <f>HYPERLINK("https://news.sohu.com/","打开入口")</f>
        <v>打开入口</v>
      </c>
    </row>
    <row r="40" ht="100" customHeight="1" spans="1:18">
      <c r="A40" s="61" t="s">
        <v>362</v>
      </c>
      <c r="B40" s="63">
        <v>6</v>
      </c>
      <c r="C40" s="62" t="s">
        <v>47</v>
      </c>
      <c r="D40" s="62" t="s">
        <v>341</v>
      </c>
      <c r="E40" s="62" t="s">
        <v>363</v>
      </c>
      <c r="F40" s="63" t="s">
        <v>147</v>
      </c>
      <c r="G40" s="63" t="s">
        <v>148</v>
      </c>
      <c r="H40" s="62" t="s">
        <v>364</v>
      </c>
      <c r="I40" s="62" t="s">
        <v>12</v>
      </c>
      <c r="J40" s="62" t="s">
        <v>12</v>
      </c>
      <c r="K40" s="62" t="s">
        <v>150</v>
      </c>
      <c r="L40" s="62" t="s">
        <v>167</v>
      </c>
      <c r="M40" s="62" t="s">
        <v>365</v>
      </c>
      <c r="N40" s="62" t="s">
        <v>366</v>
      </c>
      <c r="O40" s="80" t="s">
        <v>154</v>
      </c>
      <c r="P40" s="62" t="s">
        <v>364</v>
      </c>
      <c r="Q40" s="62" t="s">
        <v>155</v>
      </c>
      <c r="R40" s="81" t="str">
        <f>HYPERLINK("https://www.ifeng.com/","打开入口")</f>
        <v>打开入口</v>
      </c>
    </row>
    <row r="41" ht="100" customHeight="1" spans="1:18">
      <c r="A41" s="61" t="s">
        <v>367</v>
      </c>
      <c r="B41" s="63">
        <v>6</v>
      </c>
      <c r="C41" s="62" t="s">
        <v>47</v>
      </c>
      <c r="D41" s="62" t="s">
        <v>368</v>
      </c>
      <c r="E41" s="62" t="s">
        <v>369</v>
      </c>
      <c r="F41" s="63" t="s">
        <v>147</v>
      </c>
      <c r="G41" s="63" t="s">
        <v>148</v>
      </c>
      <c r="H41" s="62" t="s">
        <v>370</v>
      </c>
      <c r="I41" s="62" t="s">
        <v>12</v>
      </c>
      <c r="J41" s="62" t="s">
        <v>12</v>
      </c>
      <c r="K41" s="62" t="s">
        <v>150</v>
      </c>
      <c r="L41" s="62" t="s">
        <v>219</v>
      </c>
      <c r="M41" s="62" t="s">
        <v>371</v>
      </c>
      <c r="N41" s="62" t="s">
        <v>372</v>
      </c>
      <c r="O41" s="80" t="s">
        <v>154</v>
      </c>
      <c r="P41" s="62" t="s">
        <v>370</v>
      </c>
      <c r="Q41" s="62" t="s">
        <v>155</v>
      </c>
      <c r="R41" s="81" t="str">
        <f>HYPERLINK("https://www.thepaper.cn/","打开入口")</f>
        <v>打开入口</v>
      </c>
    </row>
    <row r="42" ht="100" customHeight="1" spans="1:18">
      <c r="A42" s="61" t="s">
        <v>373</v>
      </c>
      <c r="B42" s="63">
        <v>6</v>
      </c>
      <c r="C42" s="62" t="s">
        <v>47</v>
      </c>
      <c r="D42" s="62" t="s">
        <v>374</v>
      </c>
      <c r="E42" s="62" t="s">
        <v>375</v>
      </c>
      <c r="F42" s="63" t="s">
        <v>147</v>
      </c>
      <c r="G42" s="63" t="s">
        <v>148</v>
      </c>
      <c r="H42" s="62" t="s">
        <v>376</v>
      </c>
      <c r="I42" s="62" t="s">
        <v>12</v>
      </c>
      <c r="J42" s="62" t="s">
        <v>12</v>
      </c>
      <c r="K42" s="62" t="s">
        <v>150</v>
      </c>
      <c r="L42" s="62" t="s">
        <v>219</v>
      </c>
      <c r="M42" s="62" t="s">
        <v>377</v>
      </c>
      <c r="N42" s="62" t="s">
        <v>378</v>
      </c>
      <c r="O42" s="80" t="s">
        <v>154</v>
      </c>
      <c r="P42" s="62" t="s">
        <v>376</v>
      </c>
      <c r="Q42" s="62" t="s">
        <v>155</v>
      </c>
      <c r="R42" s="81" t="str">
        <f>HYPERLINK("https://www.guancha.cn/","打开入口")</f>
        <v>打开入口</v>
      </c>
    </row>
    <row r="43" ht="100" customHeight="1" spans="1:18">
      <c r="A43" s="61" t="s">
        <v>379</v>
      </c>
      <c r="B43" s="63">
        <v>6</v>
      </c>
      <c r="C43" s="62" t="s">
        <v>47</v>
      </c>
      <c r="D43" s="62" t="s">
        <v>368</v>
      </c>
      <c r="E43" s="62" t="s">
        <v>380</v>
      </c>
      <c r="F43" s="63" t="s">
        <v>147</v>
      </c>
      <c r="G43" s="63" t="s">
        <v>148</v>
      </c>
      <c r="H43" s="62" t="s">
        <v>381</v>
      </c>
      <c r="I43" s="62" t="s">
        <v>12</v>
      </c>
      <c r="J43" s="62" t="s">
        <v>12</v>
      </c>
      <c r="K43" s="62" t="s">
        <v>150</v>
      </c>
      <c r="L43" s="62" t="s">
        <v>167</v>
      </c>
      <c r="M43" s="62" t="s">
        <v>382</v>
      </c>
      <c r="N43" s="62" t="s">
        <v>383</v>
      </c>
      <c r="O43" s="80" t="s">
        <v>154</v>
      </c>
      <c r="P43" s="62" t="s">
        <v>381</v>
      </c>
      <c r="Q43" s="62" t="s">
        <v>155</v>
      </c>
      <c r="R43" s="81" t="str">
        <f>HYPERLINK("https://www.chinanews.com.cn/","打开入口")</f>
        <v>打开入口</v>
      </c>
    </row>
    <row r="44" ht="100" customHeight="1" spans="1:18">
      <c r="A44" s="61" t="s">
        <v>384</v>
      </c>
      <c r="B44" s="63">
        <v>6</v>
      </c>
      <c r="C44" s="62" t="s">
        <v>47</v>
      </c>
      <c r="D44" s="62" t="s">
        <v>385</v>
      </c>
      <c r="E44" s="62" t="s">
        <v>386</v>
      </c>
      <c r="F44" s="63" t="s">
        <v>147</v>
      </c>
      <c r="G44" s="63" t="s">
        <v>148</v>
      </c>
      <c r="H44" s="62" t="s">
        <v>387</v>
      </c>
      <c r="I44" s="62" t="s">
        <v>12</v>
      </c>
      <c r="J44" s="62" t="s">
        <v>12</v>
      </c>
      <c r="K44" s="62" t="s">
        <v>150</v>
      </c>
      <c r="L44" s="62" t="s">
        <v>219</v>
      </c>
      <c r="M44" s="62" t="s">
        <v>388</v>
      </c>
      <c r="N44" s="62" t="s">
        <v>389</v>
      </c>
      <c r="O44" s="80" t="s">
        <v>154</v>
      </c>
      <c r="P44" s="62" t="s">
        <v>387</v>
      </c>
      <c r="Q44" s="62" t="s">
        <v>155</v>
      </c>
      <c r="R44" s="81" t="str">
        <f>HYPERLINK("https://www.jiemian.com/","打开入口")</f>
        <v>打开入口</v>
      </c>
    </row>
    <row r="45" ht="100" customHeight="1" spans="1:18">
      <c r="A45" s="61" t="s">
        <v>390</v>
      </c>
      <c r="B45" s="63">
        <v>6</v>
      </c>
      <c r="C45" s="62" t="s">
        <v>47</v>
      </c>
      <c r="D45" s="62" t="s">
        <v>368</v>
      </c>
      <c r="E45" s="62" t="s">
        <v>391</v>
      </c>
      <c r="F45" s="63" t="s">
        <v>147</v>
      </c>
      <c r="G45" s="63" t="s">
        <v>148</v>
      </c>
      <c r="H45" s="62" t="s">
        <v>392</v>
      </c>
      <c r="I45" s="62" t="s">
        <v>12</v>
      </c>
      <c r="J45" s="62" t="s">
        <v>12</v>
      </c>
      <c r="K45" s="62" t="s">
        <v>150</v>
      </c>
      <c r="L45" s="62" t="s">
        <v>167</v>
      </c>
      <c r="M45" s="62" t="s">
        <v>393</v>
      </c>
      <c r="N45" s="62" t="s">
        <v>394</v>
      </c>
      <c r="O45" s="80" t="s">
        <v>154</v>
      </c>
      <c r="P45" s="62" t="s">
        <v>392</v>
      </c>
      <c r="Q45" s="62" t="s">
        <v>155</v>
      </c>
      <c r="R45" s="81" t="str">
        <f>HYPERLINK("https://www.bjnews.com.cn/","打开入口")</f>
        <v>打开入口</v>
      </c>
    </row>
    <row r="46" ht="100" customHeight="1" spans="1:18">
      <c r="A46" s="61" t="s">
        <v>395</v>
      </c>
      <c r="B46" s="63">
        <v>6</v>
      </c>
      <c r="C46" s="62" t="s">
        <v>47</v>
      </c>
      <c r="D46" s="62" t="s">
        <v>368</v>
      </c>
      <c r="E46" s="62" t="s">
        <v>396</v>
      </c>
      <c r="F46" s="63" t="s">
        <v>147</v>
      </c>
      <c r="G46" s="63" t="s">
        <v>148</v>
      </c>
      <c r="H46" s="62" t="s">
        <v>397</v>
      </c>
      <c r="I46" s="62" t="s">
        <v>12</v>
      </c>
      <c r="J46" s="62" t="s">
        <v>12</v>
      </c>
      <c r="K46" s="62" t="s">
        <v>150</v>
      </c>
      <c r="L46" s="62" t="s">
        <v>167</v>
      </c>
      <c r="M46" s="62" t="s">
        <v>398</v>
      </c>
      <c r="N46" s="62" t="s">
        <v>399</v>
      </c>
      <c r="O46" s="80" t="s">
        <v>154</v>
      </c>
      <c r="P46" s="62" t="s">
        <v>397</v>
      </c>
      <c r="Q46" s="62" t="s">
        <v>155</v>
      </c>
      <c r="R46" s="81" t="str">
        <f>HYPERLINK("https://www.oeeee.com/","打开入口")</f>
        <v>打开入口</v>
      </c>
    </row>
    <row r="47" ht="100" customHeight="1" spans="1:18">
      <c r="A47" s="61" t="s">
        <v>400</v>
      </c>
      <c r="B47" s="63">
        <v>6</v>
      </c>
      <c r="C47" s="62" t="s">
        <v>47</v>
      </c>
      <c r="D47" s="62" t="s">
        <v>368</v>
      </c>
      <c r="E47" s="62" t="s">
        <v>401</v>
      </c>
      <c r="F47" s="63" t="s">
        <v>147</v>
      </c>
      <c r="G47" s="63" t="s">
        <v>148</v>
      </c>
      <c r="H47" s="62" t="s">
        <v>402</v>
      </c>
      <c r="I47" s="62" t="s">
        <v>12</v>
      </c>
      <c r="J47" s="62" t="s">
        <v>12</v>
      </c>
      <c r="K47" s="62" t="s">
        <v>150</v>
      </c>
      <c r="L47" s="62" t="s">
        <v>167</v>
      </c>
      <c r="M47" s="62" t="s">
        <v>403</v>
      </c>
      <c r="N47" s="62" t="s">
        <v>404</v>
      </c>
      <c r="O47" s="80" t="s">
        <v>154</v>
      </c>
      <c r="P47" s="62" t="s">
        <v>402</v>
      </c>
      <c r="Q47" s="62" t="s">
        <v>155</v>
      </c>
      <c r="R47" s="81" t="str">
        <f>HYPERLINK("https://www.thecover.cn/","打开入口")</f>
        <v>打开入口</v>
      </c>
    </row>
    <row r="48" ht="100" customHeight="1" spans="1:18">
      <c r="A48" s="61" t="s">
        <v>405</v>
      </c>
      <c r="B48" s="63">
        <v>6</v>
      </c>
      <c r="C48" s="62" t="s">
        <v>47</v>
      </c>
      <c r="D48" s="62" t="s">
        <v>368</v>
      </c>
      <c r="E48" s="62" t="s">
        <v>406</v>
      </c>
      <c r="F48" s="63" t="s">
        <v>147</v>
      </c>
      <c r="G48" s="63" t="s">
        <v>148</v>
      </c>
      <c r="H48" s="62" t="s">
        <v>407</v>
      </c>
      <c r="I48" s="62" t="s">
        <v>12</v>
      </c>
      <c r="J48" s="62" t="s">
        <v>12</v>
      </c>
      <c r="K48" s="62" t="s">
        <v>150</v>
      </c>
      <c r="L48" s="62" t="s">
        <v>167</v>
      </c>
      <c r="M48" s="62" t="s">
        <v>408</v>
      </c>
      <c r="N48" s="62" t="s">
        <v>409</v>
      </c>
      <c r="O48" s="80" t="s">
        <v>154</v>
      </c>
      <c r="P48" s="62" t="s">
        <v>407</v>
      </c>
      <c r="Q48" s="62" t="s">
        <v>155</v>
      </c>
      <c r="R48" s="81" t="str">
        <f>HYPERLINK("https://www.cqcb.com/","打开入口")</f>
        <v>打开入口</v>
      </c>
    </row>
    <row r="49" ht="100" customHeight="1" spans="1:18">
      <c r="A49" s="61" t="s">
        <v>410</v>
      </c>
      <c r="B49" s="63">
        <v>6</v>
      </c>
      <c r="C49" s="62" t="s">
        <v>47</v>
      </c>
      <c r="D49" s="62" t="s">
        <v>368</v>
      </c>
      <c r="E49" s="62" t="s">
        <v>411</v>
      </c>
      <c r="F49" s="63" t="s">
        <v>147</v>
      </c>
      <c r="G49" s="63" t="s">
        <v>148</v>
      </c>
      <c r="H49" s="62" t="s">
        <v>412</v>
      </c>
      <c r="I49" s="62" t="s">
        <v>12</v>
      </c>
      <c r="J49" s="62" t="s">
        <v>12</v>
      </c>
      <c r="K49" s="62" t="s">
        <v>150</v>
      </c>
      <c r="L49" s="62" t="s">
        <v>167</v>
      </c>
      <c r="M49" s="62" t="s">
        <v>413</v>
      </c>
      <c r="N49" s="62" t="s">
        <v>414</v>
      </c>
      <c r="O49" s="80" t="s">
        <v>154</v>
      </c>
      <c r="P49" s="62" t="s">
        <v>412</v>
      </c>
      <c r="Q49" s="62" t="s">
        <v>155</v>
      </c>
      <c r="R49" s="81" t="str">
        <f>HYPERLINK("https://www.ctdsb.net/","打开入口")</f>
        <v>打开入口</v>
      </c>
    </row>
    <row r="50" ht="100" customHeight="1" spans="1:18">
      <c r="A50" s="61" t="s">
        <v>415</v>
      </c>
      <c r="B50" s="63">
        <v>6</v>
      </c>
      <c r="C50" s="62" t="s">
        <v>47</v>
      </c>
      <c r="D50" s="62" t="s">
        <v>368</v>
      </c>
      <c r="E50" s="62" t="s">
        <v>416</v>
      </c>
      <c r="F50" s="63" t="s">
        <v>147</v>
      </c>
      <c r="G50" s="63" t="s">
        <v>148</v>
      </c>
      <c r="H50" s="62" t="s">
        <v>417</v>
      </c>
      <c r="I50" s="62" t="s">
        <v>12</v>
      </c>
      <c r="J50" s="62" t="s">
        <v>12</v>
      </c>
      <c r="K50" s="62" t="s">
        <v>150</v>
      </c>
      <c r="L50" s="62" t="s">
        <v>167</v>
      </c>
      <c r="M50" s="62" t="s">
        <v>418</v>
      </c>
      <c r="N50" s="62" t="s">
        <v>419</v>
      </c>
      <c r="O50" s="80" t="s">
        <v>154</v>
      </c>
      <c r="P50" s="62" t="s">
        <v>417</v>
      </c>
      <c r="Q50" s="62" t="s">
        <v>155</v>
      </c>
      <c r="R50" s="81" t="str">
        <f>HYPERLINK("https://www.chengdu.cn/","打开入口")</f>
        <v>打开入口</v>
      </c>
    </row>
    <row r="51" ht="100" customHeight="1" spans="1:18">
      <c r="A51" s="61" t="s">
        <v>420</v>
      </c>
      <c r="B51" s="63">
        <v>6</v>
      </c>
      <c r="C51" s="62" t="s">
        <v>47</v>
      </c>
      <c r="D51" s="62" t="s">
        <v>421</v>
      </c>
      <c r="E51" s="62" t="s">
        <v>422</v>
      </c>
      <c r="F51" s="63" t="s">
        <v>147</v>
      </c>
      <c r="G51" s="63" t="s">
        <v>148</v>
      </c>
      <c r="H51" s="62" t="s">
        <v>423</v>
      </c>
      <c r="I51" s="62" t="s">
        <v>12</v>
      </c>
      <c r="J51" s="62" t="s">
        <v>12</v>
      </c>
      <c r="K51" s="62" t="s">
        <v>150</v>
      </c>
      <c r="L51" s="62" t="s">
        <v>252</v>
      </c>
      <c r="M51" s="62" t="s">
        <v>424</v>
      </c>
      <c r="N51" s="62" t="s">
        <v>425</v>
      </c>
      <c r="O51" s="80" t="s">
        <v>154</v>
      </c>
      <c r="P51" s="62" t="s">
        <v>423</v>
      </c>
      <c r="Q51" s="62" t="s">
        <v>155</v>
      </c>
      <c r="R51" s="81" t="str">
        <f>HYPERLINK("https://www.yidianzixun.com/","打开入口")</f>
        <v>打开入口</v>
      </c>
    </row>
    <row r="52" ht="100" customHeight="1" spans="1:18">
      <c r="A52" s="61" t="s">
        <v>426</v>
      </c>
      <c r="B52" s="63">
        <v>6</v>
      </c>
      <c r="C52" s="62" t="s">
        <v>47</v>
      </c>
      <c r="D52" s="62" t="s">
        <v>421</v>
      </c>
      <c r="E52" s="62" t="s">
        <v>427</v>
      </c>
      <c r="F52" s="63" t="s">
        <v>147</v>
      </c>
      <c r="G52" s="63" t="s">
        <v>148</v>
      </c>
      <c r="H52" s="62" t="s">
        <v>428</v>
      </c>
      <c r="I52" s="62" t="s">
        <v>12</v>
      </c>
      <c r="J52" s="62" t="s">
        <v>12</v>
      </c>
      <c r="K52" s="62" t="s">
        <v>150</v>
      </c>
      <c r="L52" s="62" t="s">
        <v>252</v>
      </c>
      <c r="M52" s="62" t="s">
        <v>429</v>
      </c>
      <c r="N52" s="62" t="s">
        <v>430</v>
      </c>
      <c r="O52" s="80" t="s">
        <v>154</v>
      </c>
      <c r="P52" s="62" t="s">
        <v>428</v>
      </c>
      <c r="Q52" s="62" t="s">
        <v>155</v>
      </c>
      <c r="R52" s="81" t="str">
        <f>HYPERLINK("https://www.myzaker.com/","打开入口")</f>
        <v>打开入口</v>
      </c>
    </row>
    <row r="53" ht="100" customHeight="1" spans="1:18">
      <c r="A53" s="61" t="s">
        <v>431</v>
      </c>
      <c r="B53" s="63">
        <v>7</v>
      </c>
      <c r="C53" s="62" t="s">
        <v>54</v>
      </c>
      <c r="D53" s="62" t="s">
        <v>432</v>
      </c>
      <c r="E53" s="62" t="s">
        <v>433</v>
      </c>
      <c r="F53" s="63" t="s">
        <v>147</v>
      </c>
      <c r="G53" s="63" t="s">
        <v>148</v>
      </c>
      <c r="H53" s="62" t="s">
        <v>434</v>
      </c>
      <c r="I53" s="62" t="s">
        <v>12</v>
      </c>
      <c r="J53" s="62" t="s">
        <v>12</v>
      </c>
      <c r="K53" s="62" t="s">
        <v>435</v>
      </c>
      <c r="L53" s="62" t="s">
        <v>436</v>
      </c>
      <c r="M53" s="62" t="s">
        <v>437</v>
      </c>
      <c r="N53" s="62" t="s">
        <v>438</v>
      </c>
      <c r="O53" s="80" t="s">
        <v>154</v>
      </c>
      <c r="P53" s="62" t="s">
        <v>434</v>
      </c>
      <c r="Q53" s="62" t="s">
        <v>155</v>
      </c>
      <c r="R53" s="81" t="str">
        <f>HYPERLINK("https://weixin.qq.com/","打开入口")</f>
        <v>打开入口</v>
      </c>
    </row>
    <row r="54" ht="100" customHeight="1" spans="1:18">
      <c r="A54" s="61" t="s">
        <v>439</v>
      </c>
      <c r="B54" s="63">
        <v>7</v>
      </c>
      <c r="C54" s="62" t="s">
        <v>54</v>
      </c>
      <c r="D54" s="62" t="s">
        <v>432</v>
      </c>
      <c r="E54" s="62" t="s">
        <v>440</v>
      </c>
      <c r="F54" s="63" t="s">
        <v>147</v>
      </c>
      <c r="G54" s="63" t="s">
        <v>148</v>
      </c>
      <c r="H54" s="62" t="s">
        <v>441</v>
      </c>
      <c r="I54" s="62" t="s">
        <v>12</v>
      </c>
      <c r="J54" s="62" t="s">
        <v>12</v>
      </c>
      <c r="K54" s="62" t="s">
        <v>435</v>
      </c>
      <c r="L54" s="62" t="s">
        <v>442</v>
      </c>
      <c r="M54" s="62" t="s">
        <v>443</v>
      </c>
      <c r="N54" s="62" t="s">
        <v>444</v>
      </c>
      <c r="O54" s="80" t="s">
        <v>154</v>
      </c>
      <c r="P54" s="62" t="s">
        <v>441</v>
      </c>
      <c r="Q54" s="62" t="s">
        <v>155</v>
      </c>
      <c r="R54" s="81" t="str">
        <f>HYPERLINK("https://channels.weixin.qq.com/","打开入口")</f>
        <v>打开入口</v>
      </c>
    </row>
    <row r="55" ht="100" customHeight="1" spans="1:18">
      <c r="A55" s="61" t="s">
        <v>445</v>
      </c>
      <c r="B55" s="63">
        <v>7</v>
      </c>
      <c r="C55" s="62" t="s">
        <v>54</v>
      </c>
      <c r="D55" s="62" t="s">
        <v>446</v>
      </c>
      <c r="E55" s="62" t="s">
        <v>447</v>
      </c>
      <c r="F55" s="63" t="s">
        <v>147</v>
      </c>
      <c r="G55" s="63" t="s">
        <v>148</v>
      </c>
      <c r="H55" s="62" t="s">
        <v>448</v>
      </c>
      <c r="I55" s="62" t="s">
        <v>12</v>
      </c>
      <c r="J55" s="62" t="s">
        <v>12</v>
      </c>
      <c r="K55" s="62" t="s">
        <v>150</v>
      </c>
      <c r="L55" s="62" t="s">
        <v>167</v>
      </c>
      <c r="M55" s="62" t="s">
        <v>449</v>
      </c>
      <c r="N55" s="62" t="s">
        <v>450</v>
      </c>
      <c r="O55" s="80" t="s">
        <v>154</v>
      </c>
      <c r="P55" s="62" t="s">
        <v>448</v>
      </c>
      <c r="Q55" s="62" t="s">
        <v>155</v>
      </c>
      <c r="R55" s="81" t="str">
        <f>HYPERLINK("https://www.gov.cn/","打开入口")</f>
        <v>打开入口</v>
      </c>
    </row>
    <row r="56" ht="100" customHeight="1" spans="1:18">
      <c r="A56" s="61" t="s">
        <v>451</v>
      </c>
      <c r="B56" s="63">
        <v>7</v>
      </c>
      <c r="C56" s="62" t="s">
        <v>54</v>
      </c>
      <c r="D56" s="62" t="s">
        <v>452</v>
      </c>
      <c r="E56" s="62" t="s">
        <v>453</v>
      </c>
      <c r="F56" s="63" t="s">
        <v>147</v>
      </c>
      <c r="G56" s="63" t="s">
        <v>148</v>
      </c>
      <c r="H56" s="62" t="s">
        <v>454</v>
      </c>
      <c r="I56" s="62" t="s">
        <v>12</v>
      </c>
      <c r="J56" s="62" t="s">
        <v>12</v>
      </c>
      <c r="K56" s="62" t="s">
        <v>150</v>
      </c>
      <c r="L56" s="62" t="s">
        <v>167</v>
      </c>
      <c r="M56" s="62" t="s">
        <v>455</v>
      </c>
      <c r="N56" s="62" t="s">
        <v>456</v>
      </c>
      <c r="O56" s="80" t="s">
        <v>154</v>
      </c>
      <c r="P56" s="62" t="s">
        <v>454</v>
      </c>
      <c r="Q56" s="62" t="s">
        <v>155</v>
      </c>
      <c r="R56" s="81" t="str">
        <f>HYPERLINK("https://www.npc.gov.cn/","打开入口")</f>
        <v>打开入口</v>
      </c>
    </row>
    <row r="57" ht="100" customHeight="1" spans="1:18">
      <c r="A57" s="61" t="s">
        <v>457</v>
      </c>
      <c r="B57" s="63">
        <v>7</v>
      </c>
      <c r="C57" s="62" t="s">
        <v>54</v>
      </c>
      <c r="D57" s="62" t="s">
        <v>458</v>
      </c>
      <c r="E57" s="62" t="s">
        <v>459</v>
      </c>
      <c r="F57" s="63" t="s">
        <v>147</v>
      </c>
      <c r="G57" s="63" t="s">
        <v>148</v>
      </c>
      <c r="H57" s="62" t="s">
        <v>460</v>
      </c>
      <c r="I57" s="62" t="s">
        <v>12</v>
      </c>
      <c r="J57" s="62" t="s">
        <v>12</v>
      </c>
      <c r="K57" s="62" t="s">
        <v>150</v>
      </c>
      <c r="L57" s="62" t="s">
        <v>167</v>
      </c>
      <c r="M57" s="62" t="s">
        <v>461</v>
      </c>
      <c r="N57" s="62" t="s">
        <v>462</v>
      </c>
      <c r="O57" s="80" t="s">
        <v>154</v>
      </c>
      <c r="P57" s="62" t="s">
        <v>460</v>
      </c>
      <c r="Q57" s="62" t="s">
        <v>155</v>
      </c>
      <c r="R57" s="81" t="str">
        <f>HYPERLINK("https://www.moj.gov.cn/","打开入口")</f>
        <v>打开入口</v>
      </c>
    </row>
    <row r="58" ht="100" customHeight="1" spans="1:18">
      <c r="A58" s="61" t="s">
        <v>463</v>
      </c>
      <c r="B58" s="63">
        <v>7</v>
      </c>
      <c r="C58" s="62" t="s">
        <v>54</v>
      </c>
      <c r="D58" s="62" t="s">
        <v>464</v>
      </c>
      <c r="E58" s="62" t="s">
        <v>465</v>
      </c>
      <c r="F58" s="63" t="s">
        <v>147</v>
      </c>
      <c r="G58" s="63" t="s">
        <v>148</v>
      </c>
      <c r="H58" s="62" t="s">
        <v>466</v>
      </c>
      <c r="I58" s="62" t="s">
        <v>12</v>
      </c>
      <c r="J58" s="62" t="s">
        <v>12</v>
      </c>
      <c r="K58" s="62" t="s">
        <v>150</v>
      </c>
      <c r="L58" s="62" t="s">
        <v>167</v>
      </c>
      <c r="M58" s="62" t="s">
        <v>467</v>
      </c>
      <c r="N58" s="62" t="s">
        <v>468</v>
      </c>
      <c r="O58" s="80" t="s">
        <v>154</v>
      </c>
      <c r="P58" s="62" t="s">
        <v>466</v>
      </c>
      <c r="Q58" s="62" t="s">
        <v>155</v>
      </c>
      <c r="R58" s="81" t="str">
        <f>HYPERLINK("https://www.neac.gov.cn/","打开入口")</f>
        <v>打开入口</v>
      </c>
    </row>
    <row r="59" ht="100" customHeight="1" spans="1:18">
      <c r="A59" s="61" t="s">
        <v>469</v>
      </c>
      <c r="B59" s="63">
        <v>7</v>
      </c>
      <c r="C59" s="62" t="s">
        <v>54</v>
      </c>
      <c r="D59" s="62" t="s">
        <v>470</v>
      </c>
      <c r="E59" s="62" t="s">
        <v>471</v>
      </c>
      <c r="F59" s="63" t="s">
        <v>147</v>
      </c>
      <c r="G59" s="63" t="s">
        <v>148</v>
      </c>
      <c r="H59" s="62" t="s">
        <v>472</v>
      </c>
      <c r="I59" s="62" t="s">
        <v>12</v>
      </c>
      <c r="J59" s="62" t="s">
        <v>12</v>
      </c>
      <c r="K59" s="62" t="s">
        <v>150</v>
      </c>
      <c r="L59" s="62" t="s">
        <v>473</v>
      </c>
      <c r="M59" s="62" t="s">
        <v>474</v>
      </c>
      <c r="N59" s="62" t="s">
        <v>475</v>
      </c>
      <c r="O59" s="80" t="s">
        <v>154</v>
      </c>
      <c r="P59" s="62" t="s">
        <v>472</v>
      </c>
      <c r="Q59" s="62" t="s">
        <v>155</v>
      </c>
      <c r="R59" s="81" t="str">
        <f>HYPERLINK("https://liuyan.people.com.cn/","打开入口")</f>
        <v>打开入口</v>
      </c>
    </row>
    <row r="60" ht="100" customHeight="1" spans="1:18">
      <c r="A60" s="61" t="s">
        <v>476</v>
      </c>
      <c r="B60" s="63">
        <v>7</v>
      </c>
      <c r="C60" s="62" t="s">
        <v>54</v>
      </c>
      <c r="D60" s="62" t="s">
        <v>477</v>
      </c>
      <c r="E60" s="62" t="s">
        <v>478</v>
      </c>
      <c r="F60" s="63" t="s">
        <v>147</v>
      </c>
      <c r="G60" s="63" t="s">
        <v>148</v>
      </c>
      <c r="H60" s="62" t="s">
        <v>479</v>
      </c>
      <c r="I60" s="62" t="s">
        <v>12</v>
      </c>
      <c r="J60" s="62" t="s">
        <v>12</v>
      </c>
      <c r="K60" s="62" t="s">
        <v>150</v>
      </c>
      <c r="L60" s="62" t="s">
        <v>480</v>
      </c>
      <c r="M60" s="62" t="s">
        <v>481</v>
      </c>
      <c r="N60" s="62" t="s">
        <v>482</v>
      </c>
      <c r="O60" s="80" t="s">
        <v>154</v>
      </c>
      <c r="P60" s="62" t="s">
        <v>479</v>
      </c>
      <c r="Q60" s="62" t="s">
        <v>155</v>
      </c>
      <c r="R60" s="81" t="str">
        <f>HYPERLINK("https://www.gjxfj.gov.cn/","打开入口")</f>
        <v>打开入口</v>
      </c>
    </row>
    <row r="61" ht="100" customHeight="1" spans="1:18">
      <c r="A61" s="61" t="s">
        <v>483</v>
      </c>
      <c r="B61" s="63">
        <v>7</v>
      </c>
      <c r="C61" s="62" t="s">
        <v>54</v>
      </c>
      <c r="D61" s="62" t="s">
        <v>484</v>
      </c>
      <c r="E61" s="62" t="s">
        <v>485</v>
      </c>
      <c r="F61" s="63" t="s">
        <v>147</v>
      </c>
      <c r="G61" s="63" t="s">
        <v>148</v>
      </c>
      <c r="H61" s="62" t="s">
        <v>486</v>
      </c>
      <c r="I61" s="62" t="s">
        <v>12</v>
      </c>
      <c r="J61" s="62" t="s">
        <v>12</v>
      </c>
      <c r="K61" s="62" t="s">
        <v>150</v>
      </c>
      <c r="L61" s="62" t="s">
        <v>167</v>
      </c>
      <c r="M61" s="62" t="s">
        <v>487</v>
      </c>
      <c r="N61" s="62" t="s">
        <v>488</v>
      </c>
      <c r="O61" s="80" t="s">
        <v>154</v>
      </c>
      <c r="P61" s="62" t="s">
        <v>486</v>
      </c>
      <c r="Q61" s="62" t="s">
        <v>155</v>
      </c>
      <c r="R61" s="81" t="str">
        <f>HYPERLINK("https://www.piyao.org.cn/","打开入口")</f>
        <v>打开入口</v>
      </c>
    </row>
    <row r="62" ht="100" customHeight="1" spans="1:18">
      <c r="A62" s="61" t="s">
        <v>489</v>
      </c>
      <c r="B62" s="63">
        <v>7</v>
      </c>
      <c r="C62" s="62" t="s">
        <v>54</v>
      </c>
      <c r="D62" s="62" t="s">
        <v>490</v>
      </c>
      <c r="E62" s="62" t="s">
        <v>491</v>
      </c>
      <c r="F62" s="63" t="s">
        <v>147</v>
      </c>
      <c r="G62" s="63" t="s">
        <v>148</v>
      </c>
      <c r="H62" s="62" t="s">
        <v>492</v>
      </c>
      <c r="I62" s="62" t="s">
        <v>12</v>
      </c>
      <c r="J62" s="62" t="s">
        <v>12</v>
      </c>
      <c r="K62" s="62" t="s">
        <v>150</v>
      </c>
      <c r="L62" s="62" t="s">
        <v>167</v>
      </c>
      <c r="M62" s="62" t="s">
        <v>493</v>
      </c>
      <c r="N62" s="62" t="s">
        <v>383</v>
      </c>
      <c r="O62" s="80" t="s">
        <v>154</v>
      </c>
      <c r="P62" s="62" t="s">
        <v>492</v>
      </c>
      <c r="Q62" s="62" t="s">
        <v>155</v>
      </c>
      <c r="R62" s="81" t="str">
        <f>HYPERLINK("http://www.people.com.cn/","打开入口")</f>
        <v>打开入口</v>
      </c>
    </row>
    <row r="63" ht="100" customHeight="1" spans="1:18">
      <c r="A63" s="61" t="s">
        <v>494</v>
      </c>
      <c r="B63" s="63">
        <v>7</v>
      </c>
      <c r="C63" s="62" t="s">
        <v>54</v>
      </c>
      <c r="D63" s="62" t="s">
        <v>490</v>
      </c>
      <c r="E63" s="62" t="s">
        <v>495</v>
      </c>
      <c r="F63" s="63" t="s">
        <v>147</v>
      </c>
      <c r="G63" s="63" t="s">
        <v>148</v>
      </c>
      <c r="H63" s="62" t="s">
        <v>496</v>
      </c>
      <c r="I63" s="62" t="s">
        <v>12</v>
      </c>
      <c r="J63" s="62" t="s">
        <v>12</v>
      </c>
      <c r="K63" s="62" t="s">
        <v>150</v>
      </c>
      <c r="L63" s="62" t="s">
        <v>167</v>
      </c>
      <c r="M63" s="62" t="s">
        <v>497</v>
      </c>
      <c r="N63" s="62" t="s">
        <v>259</v>
      </c>
      <c r="O63" s="80" t="s">
        <v>154</v>
      </c>
      <c r="P63" s="62" t="s">
        <v>496</v>
      </c>
      <c r="Q63" s="62" t="s">
        <v>155</v>
      </c>
      <c r="R63" s="81" t="str">
        <f>HYPERLINK("https://www.news.cn/","打开入口")</f>
        <v>打开入口</v>
      </c>
    </row>
    <row r="64" ht="100" customHeight="1" spans="1:18">
      <c r="A64" s="61" t="s">
        <v>498</v>
      </c>
      <c r="B64" s="63">
        <v>7</v>
      </c>
      <c r="C64" s="62" t="s">
        <v>54</v>
      </c>
      <c r="D64" s="62" t="s">
        <v>490</v>
      </c>
      <c r="E64" s="62" t="s">
        <v>499</v>
      </c>
      <c r="F64" s="63" t="s">
        <v>147</v>
      </c>
      <c r="G64" s="63" t="s">
        <v>148</v>
      </c>
      <c r="H64" s="62" t="s">
        <v>500</v>
      </c>
      <c r="I64" s="62" t="s">
        <v>12</v>
      </c>
      <c r="J64" s="62" t="s">
        <v>12</v>
      </c>
      <c r="K64" s="62" t="s">
        <v>150</v>
      </c>
      <c r="L64" s="62" t="s">
        <v>167</v>
      </c>
      <c r="M64" s="62" t="s">
        <v>501</v>
      </c>
      <c r="N64" s="62" t="s">
        <v>346</v>
      </c>
      <c r="O64" s="80" t="s">
        <v>154</v>
      </c>
      <c r="P64" s="62" t="s">
        <v>500</v>
      </c>
      <c r="Q64" s="62" t="s">
        <v>155</v>
      </c>
      <c r="R64" s="81" t="str">
        <f>HYPERLINK("https://www.cctv.com/","打开入口")</f>
        <v>打开入口</v>
      </c>
    </row>
    <row r="65" ht="100" customHeight="1" spans="1:18">
      <c r="A65" s="61" t="s">
        <v>502</v>
      </c>
      <c r="B65" s="63">
        <v>7</v>
      </c>
      <c r="C65" s="62" t="s">
        <v>54</v>
      </c>
      <c r="D65" s="62" t="s">
        <v>503</v>
      </c>
      <c r="E65" s="62" t="s">
        <v>504</v>
      </c>
      <c r="F65" s="63" t="s">
        <v>147</v>
      </c>
      <c r="G65" s="63" t="s">
        <v>148</v>
      </c>
      <c r="H65" s="62" t="s">
        <v>505</v>
      </c>
      <c r="I65" s="62" t="s">
        <v>12</v>
      </c>
      <c r="J65" s="62" t="s">
        <v>12</v>
      </c>
      <c r="K65" s="62" t="s">
        <v>150</v>
      </c>
      <c r="L65" s="62" t="s">
        <v>167</v>
      </c>
      <c r="M65" s="62" t="s">
        <v>506</v>
      </c>
      <c r="N65" s="62" t="s">
        <v>507</v>
      </c>
      <c r="O65" s="80" t="s">
        <v>154</v>
      </c>
      <c r="P65" s="62" t="s">
        <v>505</v>
      </c>
      <c r="Q65" s="62" t="s">
        <v>155</v>
      </c>
      <c r="R65" s="81" t="str">
        <f>HYPERLINK("https://www.mzb.com.cn/","打开入口")</f>
        <v>打开入口</v>
      </c>
    </row>
    <row r="66" ht="100" customHeight="1" spans="1:18">
      <c r="A66" s="61" t="s">
        <v>508</v>
      </c>
      <c r="B66" s="63">
        <v>7</v>
      </c>
      <c r="C66" s="62" t="s">
        <v>54</v>
      </c>
      <c r="D66" s="62" t="s">
        <v>503</v>
      </c>
      <c r="E66" s="62" t="s">
        <v>509</v>
      </c>
      <c r="F66" s="63" t="s">
        <v>147</v>
      </c>
      <c r="G66" s="63" t="s">
        <v>148</v>
      </c>
      <c r="H66" s="62" t="s">
        <v>510</v>
      </c>
      <c r="I66" s="62" t="s">
        <v>12</v>
      </c>
      <c r="J66" s="62" t="s">
        <v>12</v>
      </c>
      <c r="K66" s="62" t="s">
        <v>150</v>
      </c>
      <c r="L66" s="62" t="s">
        <v>167</v>
      </c>
      <c r="M66" s="62" t="s">
        <v>511</v>
      </c>
      <c r="N66" s="62" t="s">
        <v>512</v>
      </c>
      <c r="O66" s="80" t="s">
        <v>154</v>
      </c>
      <c r="P66" s="62" t="s">
        <v>510</v>
      </c>
      <c r="Q66" s="62" t="s">
        <v>155</v>
      </c>
      <c r="R66" s="81" t="str">
        <f>HYPERLINK("http://www.56-china.com.cn/","打开入口")</f>
        <v>打开入口</v>
      </c>
    </row>
    <row r="67" ht="100" customHeight="1" spans="1:18">
      <c r="A67" s="61" t="s">
        <v>513</v>
      </c>
      <c r="B67" s="63">
        <v>7</v>
      </c>
      <c r="C67" s="62" t="s">
        <v>54</v>
      </c>
      <c r="D67" s="62" t="s">
        <v>514</v>
      </c>
      <c r="E67" s="62" t="s">
        <v>515</v>
      </c>
      <c r="F67" s="63" t="s">
        <v>147</v>
      </c>
      <c r="G67" s="63" t="s">
        <v>148</v>
      </c>
      <c r="H67" s="62" t="s">
        <v>516</v>
      </c>
      <c r="I67" s="62" t="s">
        <v>12</v>
      </c>
      <c r="J67" s="62" t="s">
        <v>12</v>
      </c>
      <c r="K67" s="62" t="s">
        <v>517</v>
      </c>
      <c r="L67" s="62" t="s">
        <v>167</v>
      </c>
      <c r="M67" s="62" t="s">
        <v>518</v>
      </c>
      <c r="N67" s="62" t="s">
        <v>519</v>
      </c>
      <c r="O67" s="80" t="s">
        <v>154</v>
      </c>
      <c r="P67" s="62" t="s">
        <v>516</v>
      </c>
      <c r="Q67" s="62" t="s">
        <v>155</v>
      </c>
      <c r="R67" s="81" t="str">
        <f>HYPERLINK("http://www.mzywfyj.org.cn/","打开入口")</f>
        <v>打开入口</v>
      </c>
    </row>
    <row r="68" ht="100" customHeight="1" spans="1:18">
      <c r="A68" s="61" t="s">
        <v>520</v>
      </c>
      <c r="B68" s="63">
        <v>8</v>
      </c>
      <c r="C68" s="62" t="s">
        <v>62</v>
      </c>
      <c r="D68" s="62" t="s">
        <v>521</v>
      </c>
      <c r="E68" s="62" t="s">
        <v>522</v>
      </c>
      <c r="F68" s="63" t="s">
        <v>521</v>
      </c>
      <c r="G68" s="63" t="s">
        <v>523</v>
      </c>
      <c r="H68" s="62" t="s">
        <v>524</v>
      </c>
      <c r="I68" s="62" t="s">
        <v>525</v>
      </c>
      <c r="J68" s="62" t="s">
        <v>12</v>
      </c>
      <c r="K68" s="62" t="s">
        <v>526</v>
      </c>
      <c r="L68" s="62" t="s">
        <v>167</v>
      </c>
      <c r="M68" s="62" t="s">
        <v>527</v>
      </c>
      <c r="N68" s="62" t="s">
        <v>528</v>
      </c>
      <c r="O68" s="80" t="s">
        <v>529</v>
      </c>
      <c r="P68" s="62" t="s">
        <v>524</v>
      </c>
      <c r="Q68" s="62" t="s">
        <v>155</v>
      </c>
      <c r="R68" s="81" t="str">
        <f>HYPERLINK("https://www.nmgnews.com.cn/","打开入口")</f>
        <v>打开入口</v>
      </c>
    </row>
    <row r="69" ht="100" customHeight="1" spans="1:18">
      <c r="A69" s="61" t="s">
        <v>530</v>
      </c>
      <c r="B69" s="63">
        <v>9</v>
      </c>
      <c r="C69" s="62" t="s">
        <v>70</v>
      </c>
      <c r="D69" s="62" t="s">
        <v>521</v>
      </c>
      <c r="E69" s="62" t="s">
        <v>531</v>
      </c>
      <c r="F69" s="63" t="s">
        <v>521</v>
      </c>
      <c r="G69" s="63" t="s">
        <v>532</v>
      </c>
      <c r="H69" s="62" t="s">
        <v>533</v>
      </c>
      <c r="I69" s="62" t="s">
        <v>534</v>
      </c>
      <c r="J69" s="62" t="s">
        <v>12</v>
      </c>
      <c r="K69" s="62" t="s">
        <v>535</v>
      </c>
      <c r="L69" s="62" t="s">
        <v>167</v>
      </c>
      <c r="M69" s="62" t="s">
        <v>527</v>
      </c>
      <c r="N69" s="62" t="s">
        <v>536</v>
      </c>
      <c r="O69" s="80" t="s">
        <v>529</v>
      </c>
      <c r="P69" s="62" t="s">
        <v>533</v>
      </c>
      <c r="Q69" s="62" t="s">
        <v>155</v>
      </c>
      <c r="R69" s="81" t="str">
        <f>HYPERLINK("https://www.ts.cn/","打开入口")</f>
        <v>打开入口</v>
      </c>
    </row>
    <row r="70" ht="100" customHeight="1" spans="1:18">
      <c r="A70" s="61" t="s">
        <v>537</v>
      </c>
      <c r="B70" s="63">
        <v>10</v>
      </c>
      <c r="C70" s="62" t="s">
        <v>78</v>
      </c>
      <c r="D70" s="62" t="s">
        <v>538</v>
      </c>
      <c r="E70" s="62" t="s">
        <v>539</v>
      </c>
      <c r="F70" s="63" t="s">
        <v>521</v>
      </c>
      <c r="G70" s="63" t="s">
        <v>540</v>
      </c>
      <c r="H70" s="62" t="s">
        <v>541</v>
      </c>
      <c r="I70" s="62" t="s">
        <v>542</v>
      </c>
      <c r="J70" s="62" t="s">
        <v>12</v>
      </c>
      <c r="K70" s="62" t="s">
        <v>543</v>
      </c>
      <c r="L70" s="62" t="s">
        <v>167</v>
      </c>
      <c r="M70" s="62" t="s">
        <v>527</v>
      </c>
      <c r="N70" s="62" t="s">
        <v>544</v>
      </c>
      <c r="O70" s="80" t="s">
        <v>529</v>
      </c>
      <c r="P70" s="62" t="s">
        <v>541</v>
      </c>
      <c r="Q70" s="62" t="s">
        <v>155</v>
      </c>
      <c r="R70" s="81" t="str">
        <f>HYPERLINK("https://www.tibet.cn/","打开入口")</f>
        <v>打开入口</v>
      </c>
    </row>
    <row r="71" ht="100" customHeight="1" spans="1:18">
      <c r="A71" s="61" t="s">
        <v>545</v>
      </c>
      <c r="B71" s="63">
        <v>14</v>
      </c>
      <c r="C71" s="62" t="s">
        <v>110</v>
      </c>
      <c r="D71" s="62" t="s">
        <v>521</v>
      </c>
      <c r="E71" s="62" t="s">
        <v>546</v>
      </c>
      <c r="F71" s="63" t="s">
        <v>521</v>
      </c>
      <c r="G71" s="63" t="s">
        <v>547</v>
      </c>
      <c r="H71" s="62" t="s">
        <v>548</v>
      </c>
      <c r="I71" s="62" t="s">
        <v>549</v>
      </c>
      <c r="J71" s="62" t="s">
        <v>12</v>
      </c>
      <c r="K71" s="62" t="s">
        <v>550</v>
      </c>
      <c r="L71" s="62" t="s">
        <v>167</v>
      </c>
      <c r="M71" s="62" t="s">
        <v>527</v>
      </c>
      <c r="N71" s="62" t="s">
        <v>551</v>
      </c>
      <c r="O71" s="80" t="s">
        <v>529</v>
      </c>
      <c r="P71" s="62" t="s">
        <v>548</v>
      </c>
      <c r="Q71" s="62" t="s">
        <v>155</v>
      </c>
      <c r="R71" s="81" t="str">
        <f>HYPERLINK("https://www.gxnews.com.cn/","打开入口")</f>
        <v>打开入口</v>
      </c>
    </row>
    <row r="72" ht="100" customHeight="1" spans="1:18">
      <c r="A72" s="61" t="s">
        <v>552</v>
      </c>
      <c r="B72" s="63">
        <v>15</v>
      </c>
      <c r="C72" s="62" t="s">
        <v>118</v>
      </c>
      <c r="D72" s="62" t="s">
        <v>521</v>
      </c>
      <c r="E72" s="62" t="s">
        <v>553</v>
      </c>
      <c r="F72" s="63" t="s">
        <v>521</v>
      </c>
      <c r="G72" s="63" t="s">
        <v>554</v>
      </c>
      <c r="H72" s="62" t="s">
        <v>555</v>
      </c>
      <c r="I72" s="62" t="s">
        <v>556</v>
      </c>
      <c r="J72" s="62" t="s">
        <v>12</v>
      </c>
      <c r="K72" s="62" t="s">
        <v>150</v>
      </c>
      <c r="L72" s="62" t="s">
        <v>167</v>
      </c>
      <c r="M72" s="62" t="s">
        <v>527</v>
      </c>
      <c r="N72" s="62" t="s">
        <v>557</v>
      </c>
      <c r="O72" s="80" t="s">
        <v>529</v>
      </c>
      <c r="P72" s="62" t="s">
        <v>555</v>
      </c>
      <c r="Q72" s="62" t="s">
        <v>155</v>
      </c>
      <c r="R72" s="81" t="str">
        <f>HYPERLINK("https://www.nxnews.net/","打开入口")</f>
        <v>打开入口</v>
      </c>
    </row>
    <row r="73" ht="100" customHeight="1" spans="1:18">
      <c r="A73" s="61" t="s">
        <v>558</v>
      </c>
      <c r="B73" s="63">
        <v>8</v>
      </c>
      <c r="C73" s="62" t="s">
        <v>62</v>
      </c>
      <c r="D73" s="62" t="s">
        <v>559</v>
      </c>
      <c r="E73" s="62" t="s">
        <v>560</v>
      </c>
      <c r="F73" s="63" t="s">
        <v>561</v>
      </c>
      <c r="G73" s="63" t="s">
        <v>523</v>
      </c>
      <c r="H73" s="62" t="s">
        <v>562</v>
      </c>
      <c r="I73" s="62" t="s">
        <v>563</v>
      </c>
      <c r="J73" s="62" t="s">
        <v>564</v>
      </c>
      <c r="K73" s="62" t="s">
        <v>565</v>
      </c>
      <c r="L73" s="62" t="s">
        <v>566</v>
      </c>
      <c r="M73" s="62" t="s">
        <v>567</v>
      </c>
      <c r="N73" s="62" t="s">
        <v>568</v>
      </c>
      <c r="O73" s="80" t="s">
        <v>569</v>
      </c>
      <c r="P73" s="62" t="s">
        <v>570</v>
      </c>
      <c r="Q73" s="62" t="s">
        <v>155</v>
      </c>
      <c r="R73" s="81" t="str">
        <f>HYPERLINK("https://www.nmg.gov.cn/","打开入口")</f>
        <v>打开入口</v>
      </c>
    </row>
    <row r="74" ht="100" customHeight="1" spans="1:18">
      <c r="A74" s="61" t="s">
        <v>571</v>
      </c>
      <c r="B74" s="63">
        <v>10</v>
      </c>
      <c r="C74" s="62" t="s">
        <v>78</v>
      </c>
      <c r="D74" s="62" t="s">
        <v>559</v>
      </c>
      <c r="E74" s="62" t="s">
        <v>572</v>
      </c>
      <c r="F74" s="63" t="s">
        <v>561</v>
      </c>
      <c r="G74" s="63" t="s">
        <v>573</v>
      </c>
      <c r="H74" s="62" t="s">
        <v>574</v>
      </c>
      <c r="I74" s="62" t="s">
        <v>575</v>
      </c>
      <c r="J74" s="62" t="s">
        <v>576</v>
      </c>
      <c r="K74" s="62" t="s">
        <v>577</v>
      </c>
      <c r="L74" s="62" t="s">
        <v>566</v>
      </c>
      <c r="M74" s="62" t="s">
        <v>567</v>
      </c>
      <c r="N74" s="62" t="s">
        <v>578</v>
      </c>
      <c r="O74" s="80" t="s">
        <v>569</v>
      </c>
      <c r="P74" s="62" t="s">
        <v>570</v>
      </c>
      <c r="Q74" s="62" t="s">
        <v>155</v>
      </c>
      <c r="R74" s="81" t="str">
        <f>HYPERLINK("https://www.xizang.gov.cn/","打开入口")</f>
        <v>打开入口</v>
      </c>
    </row>
    <row r="75" ht="100" customHeight="1" spans="1:18">
      <c r="A75" s="61" t="s">
        <v>579</v>
      </c>
      <c r="B75" s="63">
        <v>15</v>
      </c>
      <c r="C75" s="62" t="s">
        <v>118</v>
      </c>
      <c r="D75" s="62" t="s">
        <v>559</v>
      </c>
      <c r="E75" s="62" t="s">
        <v>580</v>
      </c>
      <c r="F75" s="63" t="s">
        <v>561</v>
      </c>
      <c r="G75" s="63" t="s">
        <v>554</v>
      </c>
      <c r="H75" s="62" t="s">
        <v>581</v>
      </c>
      <c r="I75" s="62" t="s">
        <v>582</v>
      </c>
      <c r="J75" s="62" t="s">
        <v>583</v>
      </c>
      <c r="K75" s="62" t="s">
        <v>584</v>
      </c>
      <c r="L75" s="62" t="s">
        <v>566</v>
      </c>
      <c r="M75" s="62" t="s">
        <v>567</v>
      </c>
      <c r="N75" s="62" t="s">
        <v>585</v>
      </c>
      <c r="O75" s="80" t="s">
        <v>569</v>
      </c>
      <c r="P75" s="62" t="s">
        <v>570</v>
      </c>
      <c r="Q75" s="62" t="s">
        <v>155</v>
      </c>
      <c r="R75" s="81" t="str">
        <f>HYPERLINK("https://www.nx.gov.cn/","打开入口")</f>
        <v>打开入口</v>
      </c>
    </row>
    <row r="76" ht="100" customHeight="1" spans="1:18">
      <c r="A76" s="61" t="s">
        <v>586</v>
      </c>
      <c r="B76" s="63">
        <v>9</v>
      </c>
      <c r="C76" s="62" t="s">
        <v>70</v>
      </c>
      <c r="D76" s="62" t="s">
        <v>559</v>
      </c>
      <c r="E76" s="62" t="s">
        <v>587</v>
      </c>
      <c r="F76" s="63" t="s">
        <v>561</v>
      </c>
      <c r="G76" s="63" t="s">
        <v>532</v>
      </c>
      <c r="H76" s="62" t="s">
        <v>588</v>
      </c>
      <c r="I76" s="62" t="s">
        <v>589</v>
      </c>
      <c r="J76" s="62" t="s">
        <v>590</v>
      </c>
      <c r="K76" s="62" t="s">
        <v>591</v>
      </c>
      <c r="L76" s="62" t="s">
        <v>566</v>
      </c>
      <c r="M76" s="62" t="s">
        <v>567</v>
      </c>
      <c r="N76" s="62" t="s">
        <v>592</v>
      </c>
      <c r="O76" s="80" t="s">
        <v>569</v>
      </c>
      <c r="P76" s="62" t="s">
        <v>570</v>
      </c>
      <c r="Q76" s="62" t="s">
        <v>155</v>
      </c>
      <c r="R76" s="81" t="str">
        <f>HYPERLINK("https://www.xinjiang.gov.cn/","打开入口")</f>
        <v>打开入口</v>
      </c>
    </row>
    <row r="77" ht="100" customHeight="1" spans="1:18">
      <c r="A77" s="61" t="s">
        <v>593</v>
      </c>
      <c r="B77" s="63">
        <v>14</v>
      </c>
      <c r="C77" s="62" t="s">
        <v>110</v>
      </c>
      <c r="D77" s="62" t="s">
        <v>559</v>
      </c>
      <c r="E77" s="62" t="s">
        <v>594</v>
      </c>
      <c r="F77" s="63" t="s">
        <v>561</v>
      </c>
      <c r="G77" s="63" t="s">
        <v>547</v>
      </c>
      <c r="H77" s="62" t="s">
        <v>595</v>
      </c>
      <c r="I77" s="62" t="s">
        <v>596</v>
      </c>
      <c r="J77" s="62" t="s">
        <v>597</v>
      </c>
      <c r="K77" s="62" t="s">
        <v>598</v>
      </c>
      <c r="L77" s="62" t="s">
        <v>566</v>
      </c>
      <c r="M77" s="62" t="s">
        <v>567</v>
      </c>
      <c r="N77" s="62" t="s">
        <v>599</v>
      </c>
      <c r="O77" s="80" t="s">
        <v>569</v>
      </c>
      <c r="P77" s="62" t="s">
        <v>570</v>
      </c>
      <c r="Q77" s="62" t="s">
        <v>155</v>
      </c>
      <c r="R77" s="81" t="str">
        <f>HYPERLINK("https://www.gxzf.gov.cn/","打开入口")</f>
        <v>打开入口</v>
      </c>
    </row>
    <row r="78" ht="100" customHeight="1" spans="1:18">
      <c r="A78" s="61" t="s">
        <v>600</v>
      </c>
      <c r="B78" s="63">
        <v>8</v>
      </c>
      <c r="C78" s="62" t="s">
        <v>62</v>
      </c>
      <c r="D78" s="62" t="s">
        <v>601</v>
      </c>
      <c r="E78" s="62" t="s">
        <v>602</v>
      </c>
      <c r="F78" s="63" t="s">
        <v>603</v>
      </c>
      <c r="G78" s="63" t="s">
        <v>604</v>
      </c>
      <c r="H78" s="62" t="s">
        <v>605</v>
      </c>
      <c r="I78" s="62" t="s">
        <v>606</v>
      </c>
      <c r="J78" s="62" t="s">
        <v>607</v>
      </c>
      <c r="K78" s="62" t="s">
        <v>608</v>
      </c>
      <c r="L78" s="62" t="s">
        <v>609</v>
      </c>
      <c r="M78" s="62" t="s">
        <v>610</v>
      </c>
      <c r="N78" s="62" t="s">
        <v>611</v>
      </c>
      <c r="O78" s="80" t="s">
        <v>569</v>
      </c>
      <c r="P78" s="62" t="s">
        <v>570</v>
      </c>
      <c r="Q78" s="62" t="s">
        <v>155</v>
      </c>
      <c r="R78" s="81" t="str">
        <f>HYPERLINK("https://www.yanbian.gov.cn/","打开入口")</f>
        <v>打开入口</v>
      </c>
    </row>
    <row r="79" ht="100" customHeight="1" spans="1:18">
      <c r="A79" s="61" t="s">
        <v>612</v>
      </c>
      <c r="B79" s="63">
        <v>15</v>
      </c>
      <c r="C79" s="62" t="s">
        <v>118</v>
      </c>
      <c r="D79" s="62" t="s">
        <v>601</v>
      </c>
      <c r="E79" s="62" t="s">
        <v>613</v>
      </c>
      <c r="F79" s="63" t="s">
        <v>603</v>
      </c>
      <c r="G79" s="63" t="s">
        <v>614</v>
      </c>
      <c r="H79" s="62" t="s">
        <v>615</v>
      </c>
      <c r="I79" s="62" t="s">
        <v>616</v>
      </c>
      <c r="J79" s="62" t="s">
        <v>617</v>
      </c>
      <c r="K79" s="62" t="s">
        <v>618</v>
      </c>
      <c r="L79" s="62" t="s">
        <v>609</v>
      </c>
      <c r="M79" s="62" t="s">
        <v>610</v>
      </c>
      <c r="N79" s="62" t="s">
        <v>619</v>
      </c>
      <c r="O79" s="80" t="s">
        <v>569</v>
      </c>
      <c r="P79" s="62" t="s">
        <v>570</v>
      </c>
      <c r="Q79" s="62" t="s">
        <v>155</v>
      </c>
      <c r="R79" s="81" t="str">
        <f>HYPERLINK("https://www.enshi.gov.cn/","打开入口")</f>
        <v>打开入口</v>
      </c>
    </row>
    <row r="80" ht="100" customHeight="1" spans="1:18">
      <c r="A80" s="61" t="s">
        <v>620</v>
      </c>
      <c r="B80" s="63">
        <v>15</v>
      </c>
      <c r="C80" s="62" t="s">
        <v>118</v>
      </c>
      <c r="D80" s="62" t="s">
        <v>601</v>
      </c>
      <c r="E80" s="62" t="s">
        <v>621</v>
      </c>
      <c r="F80" s="63" t="s">
        <v>603</v>
      </c>
      <c r="G80" s="63" t="s">
        <v>622</v>
      </c>
      <c r="H80" s="62" t="s">
        <v>623</v>
      </c>
      <c r="I80" s="62" t="s">
        <v>624</v>
      </c>
      <c r="J80" s="62" t="s">
        <v>625</v>
      </c>
      <c r="K80" s="62" t="s">
        <v>618</v>
      </c>
      <c r="L80" s="62" t="s">
        <v>609</v>
      </c>
      <c r="M80" s="62" t="s">
        <v>610</v>
      </c>
      <c r="N80" s="62" t="s">
        <v>626</v>
      </c>
      <c r="O80" s="80" t="s">
        <v>569</v>
      </c>
      <c r="P80" s="62" t="s">
        <v>570</v>
      </c>
      <c r="Q80" s="62" t="s">
        <v>155</v>
      </c>
      <c r="R80" s="81" t="str">
        <f>HYPERLINK("https://www.xxz.gov.cn/","打开入口")</f>
        <v>打开入口</v>
      </c>
    </row>
    <row r="81" ht="100" customHeight="1" spans="1:18">
      <c r="A81" s="61" t="s">
        <v>627</v>
      </c>
      <c r="B81" s="63">
        <v>11</v>
      </c>
      <c r="C81" s="62" t="s">
        <v>86</v>
      </c>
      <c r="D81" s="62" t="s">
        <v>601</v>
      </c>
      <c r="E81" s="62" t="s">
        <v>628</v>
      </c>
      <c r="F81" s="63" t="s">
        <v>603</v>
      </c>
      <c r="G81" s="63" t="s">
        <v>629</v>
      </c>
      <c r="H81" s="62" t="s">
        <v>630</v>
      </c>
      <c r="I81" s="62" t="s">
        <v>631</v>
      </c>
      <c r="J81" s="62" t="s">
        <v>632</v>
      </c>
      <c r="K81" s="62" t="s">
        <v>633</v>
      </c>
      <c r="L81" s="62" t="s">
        <v>609</v>
      </c>
      <c r="M81" s="62" t="s">
        <v>610</v>
      </c>
      <c r="N81" s="62" t="s">
        <v>634</v>
      </c>
      <c r="O81" s="80" t="s">
        <v>569</v>
      </c>
      <c r="P81" s="62" t="s">
        <v>570</v>
      </c>
      <c r="Q81" s="62" t="s">
        <v>155</v>
      </c>
      <c r="R81" s="81" t="str">
        <f>HYPERLINK("https://www.abazhou.gov.cn/","打开入口")</f>
        <v>打开入口</v>
      </c>
    </row>
    <row r="82" ht="100" customHeight="1" spans="1:18">
      <c r="A82" s="61" t="s">
        <v>635</v>
      </c>
      <c r="B82" s="63">
        <v>11</v>
      </c>
      <c r="C82" s="62" t="s">
        <v>86</v>
      </c>
      <c r="D82" s="62" t="s">
        <v>601</v>
      </c>
      <c r="E82" s="62" t="s">
        <v>636</v>
      </c>
      <c r="F82" s="63" t="s">
        <v>603</v>
      </c>
      <c r="G82" s="63" t="s">
        <v>629</v>
      </c>
      <c r="H82" s="62" t="s">
        <v>637</v>
      </c>
      <c r="I82" s="62" t="s">
        <v>638</v>
      </c>
      <c r="J82" s="62" t="s">
        <v>639</v>
      </c>
      <c r="K82" s="62" t="s">
        <v>640</v>
      </c>
      <c r="L82" s="62" t="s">
        <v>609</v>
      </c>
      <c r="M82" s="62" t="s">
        <v>610</v>
      </c>
      <c r="N82" s="62" t="s">
        <v>641</v>
      </c>
      <c r="O82" s="80" t="s">
        <v>569</v>
      </c>
      <c r="P82" s="62" t="s">
        <v>570</v>
      </c>
      <c r="Q82" s="62" t="s">
        <v>155</v>
      </c>
      <c r="R82" s="81" t="str">
        <f>HYPERLINK("https://www.lsz.gov.cn/","打开入口")</f>
        <v>打开入口</v>
      </c>
    </row>
    <row r="83" ht="100" customHeight="1" spans="1:18">
      <c r="A83" s="61" t="s">
        <v>642</v>
      </c>
      <c r="B83" s="63">
        <v>11</v>
      </c>
      <c r="C83" s="62" t="s">
        <v>86</v>
      </c>
      <c r="D83" s="62" t="s">
        <v>601</v>
      </c>
      <c r="E83" s="62" t="s">
        <v>643</v>
      </c>
      <c r="F83" s="63" t="s">
        <v>603</v>
      </c>
      <c r="G83" s="63" t="s">
        <v>629</v>
      </c>
      <c r="H83" s="62" t="s">
        <v>644</v>
      </c>
      <c r="I83" s="62" t="s">
        <v>645</v>
      </c>
      <c r="J83" s="62" t="s">
        <v>646</v>
      </c>
      <c r="K83" s="62" t="s">
        <v>577</v>
      </c>
      <c r="L83" s="62" t="s">
        <v>609</v>
      </c>
      <c r="M83" s="62" t="s">
        <v>610</v>
      </c>
      <c r="N83" s="62" t="s">
        <v>647</v>
      </c>
      <c r="O83" s="80" t="s">
        <v>569</v>
      </c>
      <c r="P83" s="62" t="s">
        <v>570</v>
      </c>
      <c r="Q83" s="62" t="s">
        <v>155</v>
      </c>
      <c r="R83" s="81" t="str">
        <f>HYPERLINK("https://www.gzz.gov.cn/","打开入口")</f>
        <v>打开入口</v>
      </c>
    </row>
    <row r="84" ht="100" customHeight="1" spans="1:18">
      <c r="A84" s="61" t="s">
        <v>648</v>
      </c>
      <c r="B84" s="63">
        <v>15</v>
      </c>
      <c r="C84" s="62" t="s">
        <v>118</v>
      </c>
      <c r="D84" s="62" t="s">
        <v>601</v>
      </c>
      <c r="E84" s="62" t="s">
        <v>649</v>
      </c>
      <c r="F84" s="63" t="s">
        <v>603</v>
      </c>
      <c r="G84" s="63" t="s">
        <v>650</v>
      </c>
      <c r="H84" s="62" t="s">
        <v>651</v>
      </c>
      <c r="I84" s="62" t="s">
        <v>652</v>
      </c>
      <c r="J84" s="62" t="s">
        <v>653</v>
      </c>
      <c r="K84" s="62" t="s">
        <v>654</v>
      </c>
      <c r="L84" s="62" t="s">
        <v>609</v>
      </c>
      <c r="M84" s="62" t="s">
        <v>610</v>
      </c>
      <c r="N84" s="62" t="s">
        <v>655</v>
      </c>
      <c r="O84" s="80" t="s">
        <v>569</v>
      </c>
      <c r="P84" s="62" t="s">
        <v>570</v>
      </c>
      <c r="Q84" s="62" t="s">
        <v>155</v>
      </c>
      <c r="R84" s="81" t="str">
        <f>HYPERLINK("https://www.qdn.gov.cn/","打开入口")</f>
        <v>打开入口</v>
      </c>
    </row>
    <row r="85" ht="100" customHeight="1" spans="1:18">
      <c r="A85" s="61" t="s">
        <v>656</v>
      </c>
      <c r="B85" s="63">
        <v>15</v>
      </c>
      <c r="C85" s="62" t="s">
        <v>118</v>
      </c>
      <c r="D85" s="62" t="s">
        <v>601</v>
      </c>
      <c r="E85" s="62" t="s">
        <v>657</v>
      </c>
      <c r="F85" s="63" t="s">
        <v>603</v>
      </c>
      <c r="G85" s="63" t="s">
        <v>650</v>
      </c>
      <c r="H85" s="62" t="s">
        <v>658</v>
      </c>
      <c r="I85" s="62" t="s">
        <v>659</v>
      </c>
      <c r="J85" s="62" t="s">
        <v>660</v>
      </c>
      <c r="K85" s="62" t="s">
        <v>661</v>
      </c>
      <c r="L85" s="62" t="s">
        <v>609</v>
      </c>
      <c r="M85" s="62" t="s">
        <v>610</v>
      </c>
      <c r="N85" s="62" t="s">
        <v>662</v>
      </c>
      <c r="O85" s="80" t="s">
        <v>569</v>
      </c>
      <c r="P85" s="62" t="s">
        <v>570</v>
      </c>
      <c r="Q85" s="62" t="s">
        <v>155</v>
      </c>
      <c r="R85" s="81" t="str">
        <f>HYPERLINK("https://www.qiannan.gov.cn/","打开入口")</f>
        <v>打开入口</v>
      </c>
    </row>
    <row r="86" ht="100" customHeight="1" spans="1:18">
      <c r="A86" s="61" t="s">
        <v>663</v>
      </c>
      <c r="B86" s="63">
        <v>15</v>
      </c>
      <c r="C86" s="62" t="s">
        <v>118</v>
      </c>
      <c r="D86" s="62" t="s">
        <v>601</v>
      </c>
      <c r="E86" s="62" t="s">
        <v>664</v>
      </c>
      <c r="F86" s="63" t="s">
        <v>603</v>
      </c>
      <c r="G86" s="63" t="s">
        <v>650</v>
      </c>
      <c r="H86" s="62" t="s">
        <v>665</v>
      </c>
      <c r="I86" s="62" t="s">
        <v>666</v>
      </c>
      <c r="J86" s="62" t="s">
        <v>667</v>
      </c>
      <c r="K86" s="62" t="s">
        <v>661</v>
      </c>
      <c r="L86" s="62" t="s">
        <v>609</v>
      </c>
      <c r="M86" s="62" t="s">
        <v>610</v>
      </c>
      <c r="N86" s="62" t="s">
        <v>668</v>
      </c>
      <c r="O86" s="80" t="s">
        <v>569</v>
      </c>
      <c r="P86" s="62" t="s">
        <v>570</v>
      </c>
      <c r="Q86" s="62" t="s">
        <v>155</v>
      </c>
      <c r="R86" s="81" t="str">
        <f>HYPERLINK("https://www.qxn.gov.cn/","打开入口")</f>
        <v>打开入口</v>
      </c>
    </row>
    <row r="87" ht="100" customHeight="1" spans="1:18">
      <c r="A87" s="61" t="s">
        <v>669</v>
      </c>
      <c r="B87" s="63">
        <v>12</v>
      </c>
      <c r="C87" s="62" t="s">
        <v>94</v>
      </c>
      <c r="D87" s="62" t="s">
        <v>601</v>
      </c>
      <c r="E87" s="62" t="s">
        <v>670</v>
      </c>
      <c r="F87" s="63" t="s">
        <v>603</v>
      </c>
      <c r="G87" s="63" t="s">
        <v>671</v>
      </c>
      <c r="H87" s="62" t="s">
        <v>672</v>
      </c>
      <c r="I87" s="62" t="s">
        <v>673</v>
      </c>
      <c r="J87" s="62" t="s">
        <v>674</v>
      </c>
      <c r="K87" s="62" t="s">
        <v>675</v>
      </c>
      <c r="L87" s="62" t="s">
        <v>609</v>
      </c>
      <c r="M87" s="62" t="s">
        <v>610</v>
      </c>
      <c r="N87" s="62" t="s">
        <v>676</v>
      </c>
      <c r="O87" s="80" t="s">
        <v>569</v>
      </c>
      <c r="P87" s="62" t="s">
        <v>570</v>
      </c>
      <c r="Q87" s="62" t="s">
        <v>155</v>
      </c>
      <c r="R87" s="81" t="str">
        <f>HYPERLINK("https://www.cxz.gov.cn/","打开入口")</f>
        <v>打开入口</v>
      </c>
    </row>
    <row r="88" ht="100" customHeight="1" spans="1:18">
      <c r="A88" s="61" t="s">
        <v>677</v>
      </c>
      <c r="B88" s="63">
        <v>12</v>
      </c>
      <c r="C88" s="62" t="s">
        <v>94</v>
      </c>
      <c r="D88" s="62" t="s">
        <v>601</v>
      </c>
      <c r="E88" s="62" t="s">
        <v>678</v>
      </c>
      <c r="F88" s="63" t="s">
        <v>603</v>
      </c>
      <c r="G88" s="63" t="s">
        <v>671</v>
      </c>
      <c r="H88" s="62" t="s">
        <v>679</v>
      </c>
      <c r="I88" s="62" t="s">
        <v>680</v>
      </c>
      <c r="J88" s="62" t="s">
        <v>681</v>
      </c>
      <c r="K88" s="62" t="s">
        <v>682</v>
      </c>
      <c r="L88" s="62" t="s">
        <v>609</v>
      </c>
      <c r="M88" s="62" t="s">
        <v>610</v>
      </c>
      <c r="N88" s="62" t="s">
        <v>683</v>
      </c>
      <c r="O88" s="80" t="s">
        <v>569</v>
      </c>
      <c r="P88" s="62" t="s">
        <v>570</v>
      </c>
      <c r="Q88" s="62" t="s">
        <v>155</v>
      </c>
      <c r="R88" s="81" t="str">
        <f>HYPERLINK("https://www.hh.gov.cn/","打开入口")</f>
        <v>打开入口</v>
      </c>
    </row>
    <row r="89" ht="100" customHeight="1" spans="1:18">
      <c r="A89" s="61" t="s">
        <v>684</v>
      </c>
      <c r="B89" s="63">
        <v>12</v>
      </c>
      <c r="C89" s="62" t="s">
        <v>94</v>
      </c>
      <c r="D89" s="62" t="s">
        <v>601</v>
      </c>
      <c r="E89" s="62" t="s">
        <v>685</v>
      </c>
      <c r="F89" s="63" t="s">
        <v>603</v>
      </c>
      <c r="G89" s="63" t="s">
        <v>671</v>
      </c>
      <c r="H89" s="62" t="s">
        <v>686</v>
      </c>
      <c r="I89" s="62" t="s">
        <v>687</v>
      </c>
      <c r="J89" s="62" t="s">
        <v>688</v>
      </c>
      <c r="K89" s="62" t="s">
        <v>689</v>
      </c>
      <c r="L89" s="62" t="s">
        <v>609</v>
      </c>
      <c r="M89" s="62" t="s">
        <v>610</v>
      </c>
      <c r="N89" s="62" t="s">
        <v>690</v>
      </c>
      <c r="O89" s="80" t="s">
        <v>569</v>
      </c>
      <c r="P89" s="62" t="s">
        <v>570</v>
      </c>
      <c r="Q89" s="62" t="s">
        <v>155</v>
      </c>
      <c r="R89" s="81" t="str">
        <f>HYPERLINK("https://www.ynws.gov.cn/","打开入口")</f>
        <v>打开入口</v>
      </c>
    </row>
    <row r="90" ht="100" customHeight="1" spans="1:18">
      <c r="A90" s="61" t="s">
        <v>691</v>
      </c>
      <c r="B90" s="63">
        <v>12</v>
      </c>
      <c r="C90" s="62" t="s">
        <v>94</v>
      </c>
      <c r="D90" s="62" t="s">
        <v>601</v>
      </c>
      <c r="E90" s="62" t="s">
        <v>692</v>
      </c>
      <c r="F90" s="63" t="s">
        <v>603</v>
      </c>
      <c r="G90" s="63" t="s">
        <v>671</v>
      </c>
      <c r="H90" s="62" t="s">
        <v>693</v>
      </c>
      <c r="I90" s="62" t="s">
        <v>694</v>
      </c>
      <c r="J90" s="62" t="s">
        <v>695</v>
      </c>
      <c r="K90" s="62" t="s">
        <v>696</v>
      </c>
      <c r="L90" s="62" t="s">
        <v>609</v>
      </c>
      <c r="M90" s="62" t="s">
        <v>610</v>
      </c>
      <c r="N90" s="62" t="s">
        <v>697</v>
      </c>
      <c r="O90" s="80" t="s">
        <v>569</v>
      </c>
      <c r="P90" s="62" t="s">
        <v>570</v>
      </c>
      <c r="Q90" s="62" t="s">
        <v>155</v>
      </c>
      <c r="R90" s="81" t="str">
        <f>HYPERLINK("https://www.xsbn.gov.cn/","打开入口")</f>
        <v>打开入口</v>
      </c>
    </row>
    <row r="91" ht="100" customHeight="1" spans="1:18">
      <c r="A91" s="61" t="s">
        <v>698</v>
      </c>
      <c r="B91" s="63">
        <v>13</v>
      </c>
      <c r="C91" s="62" t="s">
        <v>102</v>
      </c>
      <c r="D91" s="62" t="s">
        <v>601</v>
      </c>
      <c r="E91" s="62" t="s">
        <v>699</v>
      </c>
      <c r="F91" s="63" t="s">
        <v>603</v>
      </c>
      <c r="G91" s="63" t="s">
        <v>671</v>
      </c>
      <c r="H91" s="62" t="s">
        <v>700</v>
      </c>
      <c r="I91" s="62" t="s">
        <v>701</v>
      </c>
      <c r="J91" s="62" t="s">
        <v>702</v>
      </c>
      <c r="K91" s="62" t="s">
        <v>703</v>
      </c>
      <c r="L91" s="62" t="s">
        <v>609</v>
      </c>
      <c r="M91" s="62" t="s">
        <v>610</v>
      </c>
      <c r="N91" s="62" t="s">
        <v>704</v>
      </c>
      <c r="O91" s="80" t="s">
        <v>569</v>
      </c>
      <c r="P91" s="62" t="s">
        <v>570</v>
      </c>
      <c r="Q91" s="62" t="s">
        <v>155</v>
      </c>
      <c r="R91" s="81" t="str">
        <f>HYPERLINK("https://www.dali.gov.cn/","打开入口")</f>
        <v>打开入口</v>
      </c>
    </row>
    <row r="92" ht="100" customHeight="1" spans="1:18">
      <c r="A92" s="61" t="s">
        <v>705</v>
      </c>
      <c r="B92" s="63">
        <v>13</v>
      </c>
      <c r="C92" s="62" t="s">
        <v>102</v>
      </c>
      <c r="D92" s="62" t="s">
        <v>601</v>
      </c>
      <c r="E92" s="62" t="s">
        <v>706</v>
      </c>
      <c r="F92" s="63" t="s">
        <v>603</v>
      </c>
      <c r="G92" s="63" t="s">
        <v>671</v>
      </c>
      <c r="H92" s="62" t="s">
        <v>707</v>
      </c>
      <c r="I92" s="62" t="s">
        <v>708</v>
      </c>
      <c r="J92" s="62" t="s">
        <v>709</v>
      </c>
      <c r="K92" s="62" t="s">
        <v>710</v>
      </c>
      <c r="L92" s="62" t="s">
        <v>609</v>
      </c>
      <c r="M92" s="62" t="s">
        <v>610</v>
      </c>
      <c r="N92" s="62" t="s">
        <v>711</v>
      </c>
      <c r="O92" s="80" t="s">
        <v>569</v>
      </c>
      <c r="P92" s="62" t="s">
        <v>570</v>
      </c>
      <c r="Q92" s="62" t="s">
        <v>155</v>
      </c>
      <c r="R92" s="81" t="str">
        <f>HYPERLINK("https://www.dh.gov.cn/","打开入口")</f>
        <v>打开入口</v>
      </c>
    </row>
    <row r="93" ht="100" customHeight="1" spans="1:18">
      <c r="A93" s="61" t="s">
        <v>712</v>
      </c>
      <c r="B93" s="63">
        <v>13</v>
      </c>
      <c r="C93" s="62" t="s">
        <v>102</v>
      </c>
      <c r="D93" s="62" t="s">
        <v>601</v>
      </c>
      <c r="E93" s="62" t="s">
        <v>713</v>
      </c>
      <c r="F93" s="63" t="s">
        <v>603</v>
      </c>
      <c r="G93" s="63" t="s">
        <v>671</v>
      </c>
      <c r="H93" s="62" t="s">
        <v>714</v>
      </c>
      <c r="I93" s="62" t="s">
        <v>715</v>
      </c>
      <c r="J93" s="62" t="s">
        <v>716</v>
      </c>
      <c r="K93" s="62" t="s">
        <v>717</v>
      </c>
      <c r="L93" s="62" t="s">
        <v>609</v>
      </c>
      <c r="M93" s="62" t="s">
        <v>610</v>
      </c>
      <c r="N93" s="62" t="s">
        <v>718</v>
      </c>
      <c r="O93" s="80" t="s">
        <v>569</v>
      </c>
      <c r="P93" s="62" t="s">
        <v>570</v>
      </c>
      <c r="Q93" s="62" t="s">
        <v>155</v>
      </c>
      <c r="R93" s="81" t="str">
        <f>HYPERLINK("https://www.nujiang.gov.cn/","打开入口")</f>
        <v>打开入口</v>
      </c>
    </row>
    <row r="94" ht="100" customHeight="1" spans="1:18">
      <c r="A94" s="61" t="s">
        <v>719</v>
      </c>
      <c r="B94" s="63">
        <v>13</v>
      </c>
      <c r="C94" s="62" t="s">
        <v>102</v>
      </c>
      <c r="D94" s="62" t="s">
        <v>601</v>
      </c>
      <c r="E94" s="62" t="s">
        <v>720</v>
      </c>
      <c r="F94" s="63" t="s">
        <v>603</v>
      </c>
      <c r="G94" s="63" t="s">
        <v>671</v>
      </c>
      <c r="H94" s="62" t="s">
        <v>721</v>
      </c>
      <c r="I94" s="62" t="s">
        <v>722</v>
      </c>
      <c r="J94" s="62" t="s">
        <v>723</v>
      </c>
      <c r="K94" s="62" t="s">
        <v>577</v>
      </c>
      <c r="L94" s="62" t="s">
        <v>609</v>
      </c>
      <c r="M94" s="62" t="s">
        <v>610</v>
      </c>
      <c r="N94" s="62" t="s">
        <v>724</v>
      </c>
      <c r="O94" s="80" t="s">
        <v>569</v>
      </c>
      <c r="P94" s="62" t="s">
        <v>570</v>
      </c>
      <c r="Q94" s="62" t="s">
        <v>155</v>
      </c>
      <c r="R94" s="81" t="str">
        <f>HYPERLINK("https://www.diqing.gov.cn/","打开入口")</f>
        <v>打开入口</v>
      </c>
    </row>
    <row r="95" ht="100" customHeight="1" spans="1:18">
      <c r="A95" s="61" t="s">
        <v>725</v>
      </c>
      <c r="B95" s="63">
        <v>11</v>
      </c>
      <c r="C95" s="62" t="s">
        <v>86</v>
      </c>
      <c r="D95" s="62" t="s">
        <v>601</v>
      </c>
      <c r="E95" s="62" t="s">
        <v>726</v>
      </c>
      <c r="F95" s="63" t="s">
        <v>603</v>
      </c>
      <c r="G95" s="63" t="s">
        <v>727</v>
      </c>
      <c r="H95" s="62" t="s">
        <v>728</v>
      </c>
      <c r="I95" s="62" t="s">
        <v>729</v>
      </c>
      <c r="J95" s="62" t="s">
        <v>730</v>
      </c>
      <c r="K95" s="62" t="s">
        <v>731</v>
      </c>
      <c r="L95" s="62" t="s">
        <v>609</v>
      </c>
      <c r="M95" s="62" t="s">
        <v>610</v>
      </c>
      <c r="N95" s="62" t="s">
        <v>732</v>
      </c>
      <c r="O95" s="80" t="s">
        <v>569</v>
      </c>
      <c r="P95" s="62" t="s">
        <v>570</v>
      </c>
      <c r="Q95" s="62" t="s">
        <v>155</v>
      </c>
      <c r="R95" s="81" t="str">
        <f>HYPERLINK("https://www.linxia.gov.cn/","打开入口")</f>
        <v>打开入口</v>
      </c>
    </row>
    <row r="96" ht="100" customHeight="1" spans="1:18">
      <c r="A96" s="61" t="s">
        <v>733</v>
      </c>
      <c r="B96" s="63">
        <v>11</v>
      </c>
      <c r="C96" s="62" t="s">
        <v>86</v>
      </c>
      <c r="D96" s="62" t="s">
        <v>601</v>
      </c>
      <c r="E96" s="62" t="s">
        <v>734</v>
      </c>
      <c r="F96" s="63" t="s">
        <v>603</v>
      </c>
      <c r="G96" s="63" t="s">
        <v>727</v>
      </c>
      <c r="H96" s="62" t="s">
        <v>735</v>
      </c>
      <c r="I96" s="62" t="s">
        <v>736</v>
      </c>
      <c r="J96" s="62" t="s">
        <v>737</v>
      </c>
      <c r="K96" s="62" t="s">
        <v>577</v>
      </c>
      <c r="L96" s="62" t="s">
        <v>609</v>
      </c>
      <c r="M96" s="62" t="s">
        <v>610</v>
      </c>
      <c r="N96" s="62" t="s">
        <v>738</v>
      </c>
      <c r="O96" s="80" t="s">
        <v>569</v>
      </c>
      <c r="P96" s="62" t="s">
        <v>570</v>
      </c>
      <c r="Q96" s="62" t="s">
        <v>155</v>
      </c>
      <c r="R96" s="81" t="str">
        <f>HYPERLINK("https://www.gnzrmzf.gov.cn/","打开入口")</f>
        <v>打开入口</v>
      </c>
    </row>
    <row r="97" ht="100" customHeight="1" spans="1:18">
      <c r="A97" s="61" t="s">
        <v>739</v>
      </c>
      <c r="B97" s="63">
        <v>10</v>
      </c>
      <c r="C97" s="62" t="s">
        <v>78</v>
      </c>
      <c r="D97" s="62" t="s">
        <v>601</v>
      </c>
      <c r="E97" s="62" t="s">
        <v>740</v>
      </c>
      <c r="F97" s="63" t="s">
        <v>603</v>
      </c>
      <c r="G97" s="63" t="s">
        <v>741</v>
      </c>
      <c r="H97" s="62" t="s">
        <v>742</v>
      </c>
      <c r="I97" s="62" t="s">
        <v>743</v>
      </c>
      <c r="J97" s="62" t="s">
        <v>744</v>
      </c>
      <c r="K97" s="62" t="s">
        <v>577</v>
      </c>
      <c r="L97" s="62" t="s">
        <v>609</v>
      </c>
      <c r="M97" s="62" t="s">
        <v>610</v>
      </c>
      <c r="N97" s="62" t="s">
        <v>745</v>
      </c>
      <c r="O97" s="80" t="s">
        <v>569</v>
      </c>
      <c r="P97" s="62" t="s">
        <v>570</v>
      </c>
      <c r="Q97" s="62" t="s">
        <v>155</v>
      </c>
      <c r="R97" s="81" t="str">
        <f>HYPERLINK("https://www.hainanzhou.gov.cn/","打开入口")</f>
        <v>打开入口</v>
      </c>
    </row>
    <row r="98" ht="100" customHeight="1" spans="1:18">
      <c r="A98" s="61" t="s">
        <v>746</v>
      </c>
      <c r="B98" s="63">
        <v>10</v>
      </c>
      <c r="C98" s="62" t="s">
        <v>78</v>
      </c>
      <c r="D98" s="62" t="s">
        <v>601</v>
      </c>
      <c r="E98" s="62" t="s">
        <v>747</v>
      </c>
      <c r="F98" s="63" t="s">
        <v>603</v>
      </c>
      <c r="G98" s="63" t="s">
        <v>741</v>
      </c>
      <c r="H98" s="62" t="s">
        <v>748</v>
      </c>
      <c r="I98" s="62" t="s">
        <v>749</v>
      </c>
      <c r="J98" s="62" t="s">
        <v>750</v>
      </c>
      <c r="K98" s="62" t="s">
        <v>751</v>
      </c>
      <c r="L98" s="62" t="s">
        <v>609</v>
      </c>
      <c r="M98" s="62" t="s">
        <v>610</v>
      </c>
      <c r="N98" s="62" t="s">
        <v>752</v>
      </c>
      <c r="O98" s="80" t="s">
        <v>569</v>
      </c>
      <c r="P98" s="62" t="s">
        <v>570</v>
      </c>
      <c r="Q98" s="62" t="s">
        <v>155</v>
      </c>
      <c r="R98" s="81" t="str">
        <f>HYPERLINK("https://www.haibei.gov.cn/","打开入口")</f>
        <v>打开入口</v>
      </c>
    </row>
    <row r="99" ht="100" customHeight="1" spans="1:18">
      <c r="A99" s="61" t="s">
        <v>753</v>
      </c>
      <c r="B99" s="63">
        <v>10</v>
      </c>
      <c r="C99" s="62" t="s">
        <v>78</v>
      </c>
      <c r="D99" s="62" t="s">
        <v>601</v>
      </c>
      <c r="E99" s="62" t="s">
        <v>754</v>
      </c>
      <c r="F99" s="63" t="s">
        <v>603</v>
      </c>
      <c r="G99" s="63" t="s">
        <v>741</v>
      </c>
      <c r="H99" s="62" t="s">
        <v>755</v>
      </c>
      <c r="I99" s="62" t="s">
        <v>756</v>
      </c>
      <c r="J99" s="62" t="s">
        <v>757</v>
      </c>
      <c r="K99" s="62" t="s">
        <v>758</v>
      </c>
      <c r="L99" s="62" t="s">
        <v>609</v>
      </c>
      <c r="M99" s="62" t="s">
        <v>610</v>
      </c>
      <c r="N99" s="62" t="s">
        <v>759</v>
      </c>
      <c r="O99" s="80" t="s">
        <v>569</v>
      </c>
      <c r="P99" s="62" t="s">
        <v>570</v>
      </c>
      <c r="Q99" s="62" t="s">
        <v>155</v>
      </c>
      <c r="R99" s="81" t="str">
        <f>HYPERLINK("https://www.haixi.gov.cn/","打开入口")</f>
        <v>打开入口</v>
      </c>
    </row>
    <row r="100" ht="100" customHeight="1" spans="1:18">
      <c r="A100" s="61" t="s">
        <v>760</v>
      </c>
      <c r="B100" s="63">
        <v>10</v>
      </c>
      <c r="C100" s="62" t="s">
        <v>78</v>
      </c>
      <c r="D100" s="62" t="s">
        <v>601</v>
      </c>
      <c r="E100" s="62" t="s">
        <v>761</v>
      </c>
      <c r="F100" s="63" t="s">
        <v>603</v>
      </c>
      <c r="G100" s="63" t="s">
        <v>741</v>
      </c>
      <c r="H100" s="62" t="s">
        <v>762</v>
      </c>
      <c r="I100" s="62" t="s">
        <v>763</v>
      </c>
      <c r="J100" s="62" t="s">
        <v>764</v>
      </c>
      <c r="K100" s="62" t="s">
        <v>577</v>
      </c>
      <c r="L100" s="62" t="s">
        <v>609</v>
      </c>
      <c r="M100" s="62" t="s">
        <v>610</v>
      </c>
      <c r="N100" s="62" t="s">
        <v>765</v>
      </c>
      <c r="O100" s="80" t="s">
        <v>569</v>
      </c>
      <c r="P100" s="62" t="s">
        <v>570</v>
      </c>
      <c r="Q100" s="62" t="s">
        <v>155</v>
      </c>
      <c r="R100" s="81" t="str">
        <f>HYPERLINK("http://www.huangnan.gov.cn/","打开入口")</f>
        <v>打开入口</v>
      </c>
    </row>
    <row r="101" ht="100" customHeight="1" spans="1:18">
      <c r="A101" s="61" t="s">
        <v>766</v>
      </c>
      <c r="B101" s="63">
        <v>10</v>
      </c>
      <c r="C101" s="62" t="s">
        <v>78</v>
      </c>
      <c r="D101" s="62" t="s">
        <v>601</v>
      </c>
      <c r="E101" s="62" t="s">
        <v>767</v>
      </c>
      <c r="F101" s="63" t="s">
        <v>603</v>
      </c>
      <c r="G101" s="63" t="s">
        <v>741</v>
      </c>
      <c r="H101" s="62" t="s">
        <v>768</v>
      </c>
      <c r="I101" s="62" t="s">
        <v>769</v>
      </c>
      <c r="J101" s="62" t="s">
        <v>770</v>
      </c>
      <c r="K101" s="62" t="s">
        <v>577</v>
      </c>
      <c r="L101" s="62" t="s">
        <v>609</v>
      </c>
      <c r="M101" s="62" t="s">
        <v>610</v>
      </c>
      <c r="N101" s="62" t="s">
        <v>771</v>
      </c>
      <c r="O101" s="80" t="s">
        <v>569</v>
      </c>
      <c r="P101" s="62" t="s">
        <v>570</v>
      </c>
      <c r="Q101" s="62" t="s">
        <v>155</v>
      </c>
      <c r="R101" s="81" t="str">
        <f>HYPERLINK("https://www.guoluo.gov.cn/","打开入口")</f>
        <v>打开入口</v>
      </c>
    </row>
    <row r="102" ht="100" customHeight="1" spans="1:18">
      <c r="A102" s="61" t="s">
        <v>772</v>
      </c>
      <c r="B102" s="63">
        <v>10</v>
      </c>
      <c r="C102" s="62" t="s">
        <v>78</v>
      </c>
      <c r="D102" s="62" t="s">
        <v>601</v>
      </c>
      <c r="E102" s="62" t="s">
        <v>773</v>
      </c>
      <c r="F102" s="63" t="s">
        <v>603</v>
      </c>
      <c r="G102" s="63" t="s">
        <v>741</v>
      </c>
      <c r="H102" s="62" t="s">
        <v>774</v>
      </c>
      <c r="I102" s="62" t="s">
        <v>775</v>
      </c>
      <c r="J102" s="62" t="s">
        <v>776</v>
      </c>
      <c r="K102" s="62" t="s">
        <v>577</v>
      </c>
      <c r="L102" s="62" t="s">
        <v>609</v>
      </c>
      <c r="M102" s="62" t="s">
        <v>610</v>
      </c>
      <c r="N102" s="62" t="s">
        <v>777</v>
      </c>
      <c r="O102" s="80" t="s">
        <v>569</v>
      </c>
      <c r="P102" s="62" t="s">
        <v>570</v>
      </c>
      <c r="Q102" s="62" t="s">
        <v>155</v>
      </c>
      <c r="R102" s="81" t="str">
        <f>HYPERLINK("http://www.yushuzhou.gov.cn/","打开入口")</f>
        <v>打开入口</v>
      </c>
    </row>
    <row r="103" ht="100" customHeight="1" spans="1:18">
      <c r="A103" s="61" t="s">
        <v>778</v>
      </c>
      <c r="B103" s="63">
        <v>9</v>
      </c>
      <c r="C103" s="62" t="s">
        <v>70</v>
      </c>
      <c r="D103" s="62" t="s">
        <v>601</v>
      </c>
      <c r="E103" s="62" t="s">
        <v>779</v>
      </c>
      <c r="F103" s="63" t="s">
        <v>603</v>
      </c>
      <c r="G103" s="63" t="s">
        <v>532</v>
      </c>
      <c r="H103" s="62" t="s">
        <v>780</v>
      </c>
      <c r="I103" s="62" t="s">
        <v>781</v>
      </c>
      <c r="J103" s="62" t="s">
        <v>782</v>
      </c>
      <c r="K103" s="62" t="s">
        <v>783</v>
      </c>
      <c r="L103" s="62" t="s">
        <v>609</v>
      </c>
      <c r="M103" s="62" t="s">
        <v>610</v>
      </c>
      <c r="N103" s="62" t="s">
        <v>784</v>
      </c>
      <c r="O103" s="80" t="s">
        <v>569</v>
      </c>
      <c r="P103" s="62" t="s">
        <v>570</v>
      </c>
      <c r="Q103" s="62" t="s">
        <v>155</v>
      </c>
      <c r="R103" s="81" t="str">
        <f>HYPERLINK("https://www.xjyl.gov.cn/","打开入口")</f>
        <v>打开入口</v>
      </c>
    </row>
    <row r="104" ht="100" customHeight="1" spans="1:18">
      <c r="A104" s="61" t="s">
        <v>785</v>
      </c>
      <c r="B104" s="63">
        <v>9</v>
      </c>
      <c r="C104" s="62" t="s">
        <v>70</v>
      </c>
      <c r="D104" s="62" t="s">
        <v>601</v>
      </c>
      <c r="E104" s="62" t="s">
        <v>786</v>
      </c>
      <c r="F104" s="63" t="s">
        <v>603</v>
      </c>
      <c r="G104" s="63" t="s">
        <v>532</v>
      </c>
      <c r="H104" s="62" t="s">
        <v>787</v>
      </c>
      <c r="I104" s="62" t="s">
        <v>788</v>
      </c>
      <c r="J104" s="62" t="s">
        <v>789</v>
      </c>
      <c r="K104" s="62" t="s">
        <v>790</v>
      </c>
      <c r="L104" s="62" t="s">
        <v>609</v>
      </c>
      <c r="M104" s="62" t="s">
        <v>610</v>
      </c>
      <c r="N104" s="62" t="s">
        <v>791</v>
      </c>
      <c r="O104" s="80" t="s">
        <v>569</v>
      </c>
      <c r="P104" s="62" t="s">
        <v>570</v>
      </c>
      <c r="Q104" s="62" t="s">
        <v>155</v>
      </c>
      <c r="R104" s="81" t="str">
        <f>HYPERLINK("https://www.xjboz.gov.cn/","打开入口")</f>
        <v>打开入口</v>
      </c>
    </row>
    <row r="105" ht="100" customHeight="1" spans="1:18">
      <c r="A105" s="61" t="s">
        <v>792</v>
      </c>
      <c r="B105" s="63">
        <v>9</v>
      </c>
      <c r="C105" s="62" t="s">
        <v>70</v>
      </c>
      <c r="D105" s="62" t="s">
        <v>601</v>
      </c>
      <c r="E105" s="62" t="s">
        <v>793</v>
      </c>
      <c r="F105" s="63" t="s">
        <v>603</v>
      </c>
      <c r="G105" s="63" t="s">
        <v>532</v>
      </c>
      <c r="H105" s="62" t="s">
        <v>794</v>
      </c>
      <c r="I105" s="62" t="s">
        <v>795</v>
      </c>
      <c r="J105" s="62" t="s">
        <v>796</v>
      </c>
      <c r="K105" s="62" t="s">
        <v>797</v>
      </c>
      <c r="L105" s="62" t="s">
        <v>609</v>
      </c>
      <c r="M105" s="62" t="s">
        <v>610</v>
      </c>
      <c r="N105" s="62" t="s">
        <v>798</v>
      </c>
      <c r="O105" s="80" t="s">
        <v>569</v>
      </c>
      <c r="P105" s="62" t="s">
        <v>570</v>
      </c>
      <c r="Q105" s="62" t="s">
        <v>155</v>
      </c>
      <c r="R105" s="81" t="str">
        <f>HYPERLINK("https://www.cj.gov.cn/","打开入口")</f>
        <v>打开入口</v>
      </c>
    </row>
    <row r="106" ht="100" customHeight="1" spans="1:18">
      <c r="A106" s="61" t="s">
        <v>799</v>
      </c>
      <c r="B106" s="63">
        <v>9</v>
      </c>
      <c r="C106" s="62" t="s">
        <v>70</v>
      </c>
      <c r="D106" s="62" t="s">
        <v>601</v>
      </c>
      <c r="E106" s="62" t="s">
        <v>800</v>
      </c>
      <c r="F106" s="63" t="s">
        <v>603</v>
      </c>
      <c r="G106" s="63" t="s">
        <v>532</v>
      </c>
      <c r="H106" s="62" t="s">
        <v>801</v>
      </c>
      <c r="I106" s="62" t="s">
        <v>802</v>
      </c>
      <c r="J106" s="62" t="s">
        <v>803</v>
      </c>
      <c r="K106" s="62" t="s">
        <v>804</v>
      </c>
      <c r="L106" s="62" t="s">
        <v>609</v>
      </c>
      <c r="M106" s="62" t="s">
        <v>610</v>
      </c>
      <c r="N106" s="62" t="s">
        <v>805</v>
      </c>
      <c r="O106" s="80" t="s">
        <v>569</v>
      </c>
      <c r="P106" s="62" t="s">
        <v>570</v>
      </c>
      <c r="Q106" s="62" t="s">
        <v>155</v>
      </c>
      <c r="R106" s="81" t="str">
        <f>HYPERLINK("https://www.xjbz.gov.cn/","打开入口")</f>
        <v>打开入口</v>
      </c>
    </row>
    <row r="107" ht="100" customHeight="1" spans="1:18">
      <c r="A107" s="61" t="s">
        <v>806</v>
      </c>
      <c r="B107" s="63">
        <v>9</v>
      </c>
      <c r="C107" s="62" t="s">
        <v>70</v>
      </c>
      <c r="D107" s="62" t="s">
        <v>601</v>
      </c>
      <c r="E107" s="62" t="s">
        <v>807</v>
      </c>
      <c r="F107" s="63" t="s">
        <v>603</v>
      </c>
      <c r="G107" s="63" t="s">
        <v>532</v>
      </c>
      <c r="H107" s="62" t="s">
        <v>808</v>
      </c>
      <c r="I107" s="62" t="s">
        <v>809</v>
      </c>
      <c r="J107" s="62" t="s">
        <v>810</v>
      </c>
      <c r="K107" s="62" t="s">
        <v>811</v>
      </c>
      <c r="L107" s="62" t="s">
        <v>609</v>
      </c>
      <c r="M107" s="62" t="s">
        <v>610</v>
      </c>
      <c r="N107" s="62" t="s">
        <v>812</v>
      </c>
      <c r="O107" s="80" t="s">
        <v>569</v>
      </c>
      <c r="P107" s="62" t="s">
        <v>570</v>
      </c>
      <c r="Q107" s="62" t="s">
        <v>155</v>
      </c>
      <c r="R107" s="81" t="str">
        <f>HYPERLINK("https://www.xjkz.gov.cn/","打开入口")</f>
        <v>打开入口</v>
      </c>
    </row>
    <row r="108" ht="100" customHeight="1" spans="1:18">
      <c r="A108" s="61" t="s">
        <v>813</v>
      </c>
      <c r="B108" s="63">
        <v>8</v>
      </c>
      <c r="C108" s="62" t="s">
        <v>62</v>
      </c>
      <c r="D108" s="62" t="s">
        <v>814</v>
      </c>
      <c r="E108" s="62" t="s">
        <v>815</v>
      </c>
      <c r="F108" s="63" t="s">
        <v>816</v>
      </c>
      <c r="G108" s="63" t="s">
        <v>817</v>
      </c>
      <c r="H108" s="62" t="s">
        <v>818</v>
      </c>
      <c r="I108" s="62" t="s">
        <v>819</v>
      </c>
      <c r="J108" s="62" t="s">
        <v>820</v>
      </c>
      <c r="K108" s="62" t="s">
        <v>821</v>
      </c>
      <c r="L108" s="62" t="s">
        <v>822</v>
      </c>
      <c r="M108" s="62" t="s">
        <v>823</v>
      </c>
      <c r="N108" s="62" t="s">
        <v>824</v>
      </c>
      <c r="O108" s="80" t="s">
        <v>825</v>
      </c>
      <c r="P108" s="62" t="s">
        <v>570</v>
      </c>
      <c r="Q108" s="62" t="s">
        <v>155</v>
      </c>
      <c r="R108" s="81" t="str">
        <f>HYPERLINK("https://www.baidu.com/s?wd=%E9%9D%92%E9%BE%99%E6%BB%A1%E6%97%8F%E8%87%AA%E6%B2%BB%E5%8E%BF%20%E4%BA%BA%E6%B0%91%E6%94%BF%E5%BA%9C%20%E5%AE%98%E7%BD%91%20site%3Agov.cn","打开入口")</f>
        <v>打开入口</v>
      </c>
    </row>
    <row r="109" ht="100" customHeight="1" spans="1:18">
      <c r="A109" s="61" t="s">
        <v>826</v>
      </c>
      <c r="B109" s="63">
        <v>8</v>
      </c>
      <c r="C109" s="62" t="s">
        <v>62</v>
      </c>
      <c r="D109" s="62" t="s">
        <v>814</v>
      </c>
      <c r="E109" s="62" t="s">
        <v>827</v>
      </c>
      <c r="F109" s="63" t="s">
        <v>816</v>
      </c>
      <c r="G109" s="63" t="s">
        <v>817</v>
      </c>
      <c r="H109" s="62" t="s">
        <v>828</v>
      </c>
      <c r="I109" s="62" t="s">
        <v>829</v>
      </c>
      <c r="J109" s="62" t="s">
        <v>830</v>
      </c>
      <c r="K109" s="62" t="s">
        <v>821</v>
      </c>
      <c r="L109" s="62" t="s">
        <v>822</v>
      </c>
      <c r="M109" s="62" t="s">
        <v>823</v>
      </c>
      <c r="N109" s="62" t="s">
        <v>831</v>
      </c>
      <c r="O109" s="80" t="s">
        <v>825</v>
      </c>
      <c r="P109" s="62" t="s">
        <v>570</v>
      </c>
      <c r="Q109" s="62" t="s">
        <v>155</v>
      </c>
      <c r="R109" s="81" t="str">
        <f>HYPERLINK("https://www.baidu.com/s?wd=%E5%A4%A7%E5%8E%82%E5%9B%9E%E6%97%8F%E8%87%AA%E6%B2%BB%E5%8E%BF%20%E4%BA%BA%E6%B0%91%E6%94%BF%E5%BA%9C%20%E5%AE%98%E7%BD%91%20site%3Agov.cn","打开入口")</f>
        <v>打开入口</v>
      </c>
    </row>
    <row r="110" ht="100" customHeight="1" spans="1:18">
      <c r="A110" s="61" t="s">
        <v>832</v>
      </c>
      <c r="B110" s="63">
        <v>8</v>
      </c>
      <c r="C110" s="62" t="s">
        <v>62</v>
      </c>
      <c r="D110" s="62" t="s">
        <v>814</v>
      </c>
      <c r="E110" s="62" t="s">
        <v>833</v>
      </c>
      <c r="F110" s="63" t="s">
        <v>816</v>
      </c>
      <c r="G110" s="63" t="s">
        <v>817</v>
      </c>
      <c r="H110" s="62" t="s">
        <v>834</v>
      </c>
      <c r="I110" s="62" t="s">
        <v>835</v>
      </c>
      <c r="J110" s="62" t="s">
        <v>836</v>
      </c>
      <c r="K110" s="62" t="s">
        <v>821</v>
      </c>
      <c r="L110" s="62" t="s">
        <v>822</v>
      </c>
      <c r="M110" s="62" t="s">
        <v>823</v>
      </c>
      <c r="N110" s="62" t="s">
        <v>837</v>
      </c>
      <c r="O110" s="80" t="s">
        <v>825</v>
      </c>
      <c r="P110" s="62" t="s">
        <v>570</v>
      </c>
      <c r="Q110" s="62" t="s">
        <v>155</v>
      </c>
      <c r="R110" s="81" t="str">
        <f>HYPERLINK("https://www.baidu.com/s?wd=%E5%AD%9F%E6%9D%91%E5%9B%9E%E6%97%8F%E8%87%AA%E6%B2%BB%E5%8E%BF%20%E4%BA%BA%E6%B0%91%E6%94%BF%E5%BA%9C%20%E5%AE%98%E7%BD%91%20site%3Agov.cn","打开入口")</f>
        <v>打开入口</v>
      </c>
    </row>
    <row r="111" ht="100" customHeight="1" spans="1:18">
      <c r="A111" s="61" t="s">
        <v>838</v>
      </c>
      <c r="B111" s="63">
        <v>8</v>
      </c>
      <c r="C111" s="62" t="s">
        <v>62</v>
      </c>
      <c r="D111" s="62" t="s">
        <v>814</v>
      </c>
      <c r="E111" s="62" t="s">
        <v>839</v>
      </c>
      <c r="F111" s="63" t="s">
        <v>816</v>
      </c>
      <c r="G111" s="63" t="s">
        <v>817</v>
      </c>
      <c r="H111" s="62" t="s">
        <v>840</v>
      </c>
      <c r="I111" s="62" t="s">
        <v>841</v>
      </c>
      <c r="J111" s="62" t="s">
        <v>842</v>
      </c>
      <c r="K111" s="62" t="s">
        <v>821</v>
      </c>
      <c r="L111" s="62" t="s">
        <v>822</v>
      </c>
      <c r="M111" s="62" t="s">
        <v>823</v>
      </c>
      <c r="N111" s="62" t="s">
        <v>843</v>
      </c>
      <c r="O111" s="80" t="s">
        <v>825</v>
      </c>
      <c r="P111" s="62" t="s">
        <v>570</v>
      </c>
      <c r="Q111" s="62" t="s">
        <v>155</v>
      </c>
      <c r="R111" s="81" t="str">
        <f>HYPERLINK("https://www.baidu.com/s?wd=%E4%B8%B0%E5%AE%81%E6%BB%A1%E6%97%8F%E8%87%AA%E6%B2%BB%E5%8E%BF%20%E4%BA%BA%E6%B0%91%E6%94%BF%E5%BA%9C%20%E5%AE%98%E7%BD%91%20site%3Agov.cn","打开入口")</f>
        <v>打开入口</v>
      </c>
    </row>
    <row r="112" ht="100" customHeight="1" spans="1:18">
      <c r="A112" s="61" t="s">
        <v>844</v>
      </c>
      <c r="B112" s="63">
        <v>8</v>
      </c>
      <c r="C112" s="62" t="s">
        <v>62</v>
      </c>
      <c r="D112" s="62" t="s">
        <v>814</v>
      </c>
      <c r="E112" s="62" t="s">
        <v>845</v>
      </c>
      <c r="F112" s="63" t="s">
        <v>816</v>
      </c>
      <c r="G112" s="63" t="s">
        <v>817</v>
      </c>
      <c r="H112" s="62" t="s">
        <v>846</v>
      </c>
      <c r="I112" s="62" t="s">
        <v>847</v>
      </c>
      <c r="J112" s="62" t="s">
        <v>848</v>
      </c>
      <c r="K112" s="62" t="s">
        <v>821</v>
      </c>
      <c r="L112" s="62" t="s">
        <v>822</v>
      </c>
      <c r="M112" s="62" t="s">
        <v>823</v>
      </c>
      <c r="N112" s="62" t="s">
        <v>849</v>
      </c>
      <c r="O112" s="80" t="s">
        <v>569</v>
      </c>
      <c r="P112" s="62" t="s">
        <v>570</v>
      </c>
      <c r="Q112" s="62" t="s">
        <v>155</v>
      </c>
      <c r="R112" s="81" t="str">
        <f>HYPERLINK("https://www.weichang.gov.cn/","打开入口")</f>
        <v>打开入口</v>
      </c>
    </row>
    <row r="113" ht="100" customHeight="1" spans="1:18">
      <c r="A113" s="61" t="s">
        <v>850</v>
      </c>
      <c r="B113" s="63">
        <v>8</v>
      </c>
      <c r="C113" s="62" t="s">
        <v>62</v>
      </c>
      <c r="D113" s="62" t="s">
        <v>814</v>
      </c>
      <c r="E113" s="62" t="s">
        <v>851</v>
      </c>
      <c r="F113" s="63" t="s">
        <v>816</v>
      </c>
      <c r="G113" s="63" t="s">
        <v>817</v>
      </c>
      <c r="H113" s="62" t="s">
        <v>852</v>
      </c>
      <c r="I113" s="62" t="s">
        <v>853</v>
      </c>
      <c r="J113" s="62" t="s">
        <v>854</v>
      </c>
      <c r="K113" s="62" t="s">
        <v>821</v>
      </c>
      <c r="L113" s="62" t="s">
        <v>822</v>
      </c>
      <c r="M113" s="62" t="s">
        <v>823</v>
      </c>
      <c r="N113" s="62" t="s">
        <v>855</v>
      </c>
      <c r="O113" s="80" t="s">
        <v>825</v>
      </c>
      <c r="P113" s="62" t="s">
        <v>570</v>
      </c>
      <c r="Q113" s="62" t="s">
        <v>155</v>
      </c>
      <c r="R113" s="81" t="str">
        <f>HYPERLINK("https://www.baidu.com/s?wd=%E5%AE%BD%E5%9F%8E%E6%BB%A1%E6%97%8F%E8%87%AA%E6%B2%BB%E5%8E%BF%20%E4%BA%BA%E6%B0%91%E6%94%BF%E5%BA%9C%20%E5%AE%98%E7%BD%91%20site%3Agov.cn","打开入口")</f>
        <v>打开入口</v>
      </c>
    </row>
    <row r="114" ht="100" customHeight="1" spans="1:18">
      <c r="A114" s="61" t="s">
        <v>856</v>
      </c>
      <c r="B114" s="63">
        <v>8</v>
      </c>
      <c r="C114" s="62" t="s">
        <v>62</v>
      </c>
      <c r="D114" s="62" t="s">
        <v>814</v>
      </c>
      <c r="E114" s="62" t="s">
        <v>857</v>
      </c>
      <c r="F114" s="63" t="s">
        <v>816</v>
      </c>
      <c r="G114" s="63" t="s">
        <v>523</v>
      </c>
      <c r="H114" s="62" t="s">
        <v>858</v>
      </c>
      <c r="I114" s="62" t="s">
        <v>859</v>
      </c>
      <c r="J114" s="62" t="s">
        <v>860</v>
      </c>
      <c r="K114" s="62" t="s">
        <v>565</v>
      </c>
      <c r="L114" s="62" t="s">
        <v>822</v>
      </c>
      <c r="M114" s="62" t="s">
        <v>823</v>
      </c>
      <c r="N114" s="62" t="s">
        <v>861</v>
      </c>
      <c r="O114" s="80" t="s">
        <v>569</v>
      </c>
      <c r="P114" s="62" t="s">
        <v>570</v>
      </c>
      <c r="Q114" s="62" t="s">
        <v>155</v>
      </c>
      <c r="R114" s="81" t="str">
        <f>HYPERLINK("https://www.elc.gov.cn/","打开入口")</f>
        <v>打开入口</v>
      </c>
    </row>
    <row r="115" ht="100" customHeight="1" spans="1:18">
      <c r="A115" s="61" t="s">
        <v>862</v>
      </c>
      <c r="B115" s="63">
        <v>8</v>
      </c>
      <c r="C115" s="62" t="s">
        <v>62</v>
      </c>
      <c r="D115" s="62" t="s">
        <v>814</v>
      </c>
      <c r="E115" s="62" t="s">
        <v>863</v>
      </c>
      <c r="F115" s="63" t="s">
        <v>816</v>
      </c>
      <c r="G115" s="63" t="s">
        <v>523</v>
      </c>
      <c r="H115" s="62" t="s">
        <v>864</v>
      </c>
      <c r="I115" s="62" t="s">
        <v>865</v>
      </c>
      <c r="J115" s="62" t="s">
        <v>866</v>
      </c>
      <c r="K115" s="62" t="s">
        <v>565</v>
      </c>
      <c r="L115" s="62" t="s">
        <v>822</v>
      </c>
      <c r="M115" s="62" t="s">
        <v>823</v>
      </c>
      <c r="N115" s="62" t="s">
        <v>867</v>
      </c>
      <c r="O115" s="80" t="s">
        <v>569</v>
      </c>
      <c r="P115" s="62" t="s">
        <v>570</v>
      </c>
      <c r="Q115" s="62" t="s">
        <v>155</v>
      </c>
      <c r="R115" s="81" t="str">
        <f>HYPERLINK("https://www.mldw.gov.cn/","打开入口")</f>
        <v>打开入口</v>
      </c>
    </row>
    <row r="116" ht="100" customHeight="1" spans="1:18">
      <c r="A116" s="61" t="s">
        <v>868</v>
      </c>
      <c r="B116" s="63">
        <v>8</v>
      </c>
      <c r="C116" s="62" t="s">
        <v>62</v>
      </c>
      <c r="D116" s="62" t="s">
        <v>814</v>
      </c>
      <c r="E116" s="62" t="s">
        <v>869</v>
      </c>
      <c r="F116" s="63" t="s">
        <v>816</v>
      </c>
      <c r="G116" s="63" t="s">
        <v>523</v>
      </c>
      <c r="H116" s="62" t="s">
        <v>870</v>
      </c>
      <c r="I116" s="62" t="s">
        <v>871</v>
      </c>
      <c r="J116" s="62" t="s">
        <v>872</v>
      </c>
      <c r="K116" s="62" t="s">
        <v>565</v>
      </c>
      <c r="L116" s="62" t="s">
        <v>822</v>
      </c>
      <c r="M116" s="62" t="s">
        <v>823</v>
      </c>
      <c r="N116" s="62" t="s">
        <v>873</v>
      </c>
      <c r="O116" s="80" t="s">
        <v>569</v>
      </c>
      <c r="P116" s="62" t="s">
        <v>570</v>
      </c>
      <c r="Q116" s="62" t="s">
        <v>155</v>
      </c>
      <c r="R116" s="81" t="str">
        <f>HYPERLINK("https://www.ewenke.gov.cn/","打开入口")</f>
        <v>打开入口</v>
      </c>
    </row>
    <row r="117" ht="100" customHeight="1" spans="1:18">
      <c r="A117" s="61" t="s">
        <v>874</v>
      </c>
      <c r="B117" s="63">
        <v>8</v>
      </c>
      <c r="C117" s="62" t="s">
        <v>62</v>
      </c>
      <c r="D117" s="62" t="s">
        <v>814</v>
      </c>
      <c r="E117" s="62" t="s">
        <v>875</v>
      </c>
      <c r="F117" s="63" t="s">
        <v>816</v>
      </c>
      <c r="G117" s="63" t="s">
        <v>876</v>
      </c>
      <c r="H117" s="62" t="s">
        <v>877</v>
      </c>
      <c r="I117" s="62" t="s">
        <v>878</v>
      </c>
      <c r="J117" s="62" t="s">
        <v>879</v>
      </c>
      <c r="K117" s="62" t="s">
        <v>880</v>
      </c>
      <c r="L117" s="62" t="s">
        <v>822</v>
      </c>
      <c r="M117" s="62" t="s">
        <v>823</v>
      </c>
      <c r="N117" s="62" t="s">
        <v>881</v>
      </c>
      <c r="O117" s="80" t="s">
        <v>825</v>
      </c>
      <c r="P117" s="62" t="s">
        <v>570</v>
      </c>
      <c r="Q117" s="62" t="s">
        <v>155</v>
      </c>
      <c r="R117" s="81" t="str">
        <f>HYPERLINK("https://www.baidu.com/s?wd=%E9%98%9C%E6%96%B0%E8%92%99%E5%8F%A4%E6%97%8F%E8%87%AA%E6%B2%BB%E5%8E%BF%20%E4%BA%BA%E6%B0%91%E6%94%BF%E5%BA%9C%20%E5%AE%98%E7%BD%91%20site%3Agov.cn","打开入口")</f>
        <v>打开入口</v>
      </c>
    </row>
    <row r="118" ht="100" customHeight="1" spans="1:18">
      <c r="A118" s="61" t="s">
        <v>882</v>
      </c>
      <c r="B118" s="63">
        <v>8</v>
      </c>
      <c r="C118" s="62" t="s">
        <v>62</v>
      </c>
      <c r="D118" s="62" t="s">
        <v>814</v>
      </c>
      <c r="E118" s="62" t="s">
        <v>883</v>
      </c>
      <c r="F118" s="63" t="s">
        <v>816</v>
      </c>
      <c r="G118" s="63" t="s">
        <v>876</v>
      </c>
      <c r="H118" s="62" t="s">
        <v>884</v>
      </c>
      <c r="I118" s="62" t="s">
        <v>885</v>
      </c>
      <c r="J118" s="62" t="s">
        <v>886</v>
      </c>
      <c r="K118" s="62" t="s">
        <v>880</v>
      </c>
      <c r="L118" s="62" t="s">
        <v>822</v>
      </c>
      <c r="M118" s="62" t="s">
        <v>823</v>
      </c>
      <c r="N118" s="62" t="s">
        <v>887</v>
      </c>
      <c r="O118" s="80" t="s">
        <v>569</v>
      </c>
      <c r="P118" s="62" t="s">
        <v>570</v>
      </c>
      <c r="Q118" s="62" t="s">
        <v>155</v>
      </c>
      <c r="R118" s="81" t="str">
        <f>HYPERLINK("https://www.kazuo.gov.cn/","打开入口")</f>
        <v>打开入口</v>
      </c>
    </row>
    <row r="119" ht="100" customHeight="1" spans="1:18">
      <c r="A119" s="61" t="s">
        <v>888</v>
      </c>
      <c r="B119" s="63">
        <v>8</v>
      </c>
      <c r="C119" s="62" t="s">
        <v>62</v>
      </c>
      <c r="D119" s="62" t="s">
        <v>814</v>
      </c>
      <c r="E119" s="62" t="s">
        <v>889</v>
      </c>
      <c r="F119" s="63" t="s">
        <v>816</v>
      </c>
      <c r="G119" s="63" t="s">
        <v>876</v>
      </c>
      <c r="H119" s="62" t="s">
        <v>890</v>
      </c>
      <c r="I119" s="62" t="s">
        <v>891</v>
      </c>
      <c r="J119" s="62" t="s">
        <v>892</v>
      </c>
      <c r="K119" s="62" t="s">
        <v>880</v>
      </c>
      <c r="L119" s="62" t="s">
        <v>822</v>
      </c>
      <c r="M119" s="62" t="s">
        <v>823</v>
      </c>
      <c r="N119" s="62" t="s">
        <v>893</v>
      </c>
      <c r="O119" s="80" t="s">
        <v>825</v>
      </c>
      <c r="P119" s="62" t="s">
        <v>570</v>
      </c>
      <c r="Q119" s="62" t="s">
        <v>155</v>
      </c>
      <c r="R119" s="81" t="str">
        <f>HYPERLINK("https://www.baidu.com/s?wd=%E5%B2%AB%E5%B2%A9%E6%BB%A1%E6%97%8F%E8%87%AA%E6%B2%BB%E5%8E%BF%20%E4%BA%BA%E6%B0%91%E6%94%BF%E5%BA%9C%20%E5%AE%98%E7%BD%91%20site%3Agov.cn","打开入口")</f>
        <v>打开入口</v>
      </c>
    </row>
    <row r="120" ht="100" customHeight="1" spans="1:18">
      <c r="A120" s="61" t="s">
        <v>894</v>
      </c>
      <c r="B120" s="63">
        <v>8</v>
      </c>
      <c r="C120" s="62" t="s">
        <v>62</v>
      </c>
      <c r="D120" s="62" t="s">
        <v>814</v>
      </c>
      <c r="E120" s="62" t="s">
        <v>895</v>
      </c>
      <c r="F120" s="63" t="s">
        <v>816</v>
      </c>
      <c r="G120" s="63" t="s">
        <v>876</v>
      </c>
      <c r="H120" s="62" t="s">
        <v>896</v>
      </c>
      <c r="I120" s="62" t="s">
        <v>897</v>
      </c>
      <c r="J120" s="62" t="s">
        <v>898</v>
      </c>
      <c r="K120" s="62" t="s">
        <v>880</v>
      </c>
      <c r="L120" s="62" t="s">
        <v>822</v>
      </c>
      <c r="M120" s="62" t="s">
        <v>823</v>
      </c>
      <c r="N120" s="62" t="s">
        <v>899</v>
      </c>
      <c r="O120" s="80" t="s">
        <v>825</v>
      </c>
      <c r="P120" s="62" t="s">
        <v>570</v>
      </c>
      <c r="Q120" s="62" t="s">
        <v>155</v>
      </c>
      <c r="R120" s="81" t="str">
        <f>HYPERLINK("https://www.baidu.com/s?wd=%E6%96%B0%E5%AE%BE%E6%BB%A1%E6%97%8F%E8%87%AA%E6%B2%BB%E5%8E%BF%20%E4%BA%BA%E6%B0%91%E6%94%BF%E5%BA%9C%20%E5%AE%98%E7%BD%91%20site%3Agov.cn","打开入口")</f>
        <v>打开入口</v>
      </c>
    </row>
    <row r="121" ht="100" customHeight="1" spans="1:18">
      <c r="A121" s="61" t="s">
        <v>900</v>
      </c>
      <c r="B121" s="63">
        <v>8</v>
      </c>
      <c r="C121" s="62" t="s">
        <v>62</v>
      </c>
      <c r="D121" s="62" t="s">
        <v>814</v>
      </c>
      <c r="E121" s="62" t="s">
        <v>901</v>
      </c>
      <c r="F121" s="63" t="s">
        <v>816</v>
      </c>
      <c r="G121" s="63" t="s">
        <v>876</v>
      </c>
      <c r="H121" s="62" t="s">
        <v>902</v>
      </c>
      <c r="I121" s="62" t="s">
        <v>903</v>
      </c>
      <c r="J121" s="62" t="s">
        <v>904</v>
      </c>
      <c r="K121" s="62" t="s">
        <v>880</v>
      </c>
      <c r="L121" s="62" t="s">
        <v>822</v>
      </c>
      <c r="M121" s="62" t="s">
        <v>823</v>
      </c>
      <c r="N121" s="62" t="s">
        <v>905</v>
      </c>
      <c r="O121" s="80" t="s">
        <v>825</v>
      </c>
      <c r="P121" s="62" t="s">
        <v>570</v>
      </c>
      <c r="Q121" s="62" t="s">
        <v>155</v>
      </c>
      <c r="R121" s="81" t="str">
        <f>HYPERLINK("https://www.baidu.com/s?wd=%E6%B8%85%E5%8E%9F%E6%BB%A1%E6%97%8F%E8%87%AA%E6%B2%BB%E5%8E%BF%20%E4%BA%BA%E6%B0%91%E6%94%BF%E5%BA%9C%20%E5%AE%98%E7%BD%91%20site%3Agov.cn","打开入口")</f>
        <v>打开入口</v>
      </c>
    </row>
    <row r="122" ht="100" customHeight="1" spans="1:18">
      <c r="A122" s="61" t="s">
        <v>906</v>
      </c>
      <c r="B122" s="63">
        <v>8</v>
      </c>
      <c r="C122" s="62" t="s">
        <v>62</v>
      </c>
      <c r="D122" s="62" t="s">
        <v>814</v>
      </c>
      <c r="E122" s="62" t="s">
        <v>907</v>
      </c>
      <c r="F122" s="63" t="s">
        <v>816</v>
      </c>
      <c r="G122" s="63" t="s">
        <v>876</v>
      </c>
      <c r="H122" s="62" t="s">
        <v>908</v>
      </c>
      <c r="I122" s="62" t="s">
        <v>909</v>
      </c>
      <c r="J122" s="62" t="s">
        <v>910</v>
      </c>
      <c r="K122" s="62" t="s">
        <v>880</v>
      </c>
      <c r="L122" s="62" t="s">
        <v>822</v>
      </c>
      <c r="M122" s="62" t="s">
        <v>823</v>
      </c>
      <c r="N122" s="62" t="s">
        <v>911</v>
      </c>
      <c r="O122" s="80" t="s">
        <v>825</v>
      </c>
      <c r="P122" s="62" t="s">
        <v>570</v>
      </c>
      <c r="Q122" s="62" t="s">
        <v>155</v>
      </c>
      <c r="R122" s="81" t="str">
        <f>HYPERLINK("https://www.baidu.com/s?wd=%E6%9C%AC%E6%BA%AA%E6%BB%A1%E6%97%8F%E8%87%AA%E6%B2%BB%E5%8E%BF%20%E4%BA%BA%E6%B0%91%E6%94%BF%E5%BA%9C%20%E5%AE%98%E7%BD%91%20site%3Agov.cn","打开入口")</f>
        <v>打开入口</v>
      </c>
    </row>
    <row r="123" ht="100" customHeight="1" spans="1:18">
      <c r="A123" s="61" t="s">
        <v>912</v>
      </c>
      <c r="B123" s="63">
        <v>8</v>
      </c>
      <c r="C123" s="62" t="s">
        <v>62</v>
      </c>
      <c r="D123" s="62" t="s">
        <v>814</v>
      </c>
      <c r="E123" s="62" t="s">
        <v>913</v>
      </c>
      <c r="F123" s="63" t="s">
        <v>816</v>
      </c>
      <c r="G123" s="63" t="s">
        <v>876</v>
      </c>
      <c r="H123" s="62" t="s">
        <v>914</v>
      </c>
      <c r="I123" s="62" t="s">
        <v>915</v>
      </c>
      <c r="J123" s="62" t="s">
        <v>916</v>
      </c>
      <c r="K123" s="62" t="s">
        <v>880</v>
      </c>
      <c r="L123" s="62" t="s">
        <v>822</v>
      </c>
      <c r="M123" s="62" t="s">
        <v>823</v>
      </c>
      <c r="N123" s="62" t="s">
        <v>917</v>
      </c>
      <c r="O123" s="80" t="s">
        <v>825</v>
      </c>
      <c r="P123" s="62" t="s">
        <v>570</v>
      </c>
      <c r="Q123" s="62" t="s">
        <v>155</v>
      </c>
      <c r="R123" s="81" t="str">
        <f>HYPERLINK("https://www.baidu.com/s?wd=%E6%A1%93%E4%BB%81%E6%BB%A1%E6%97%8F%E8%87%AA%E6%B2%BB%E5%8E%BF%20%E4%BA%BA%E6%B0%91%E6%94%BF%E5%BA%9C%20%E5%AE%98%E7%BD%91%20site%3Agov.cn","打开入口")</f>
        <v>打开入口</v>
      </c>
    </row>
    <row r="124" ht="100" customHeight="1" spans="1:18">
      <c r="A124" s="61" t="s">
        <v>918</v>
      </c>
      <c r="B124" s="63">
        <v>8</v>
      </c>
      <c r="C124" s="62" t="s">
        <v>62</v>
      </c>
      <c r="D124" s="62" t="s">
        <v>814</v>
      </c>
      <c r="E124" s="62" t="s">
        <v>919</v>
      </c>
      <c r="F124" s="63" t="s">
        <v>816</v>
      </c>
      <c r="G124" s="63" t="s">
        <v>876</v>
      </c>
      <c r="H124" s="62" t="s">
        <v>920</v>
      </c>
      <c r="I124" s="62" t="s">
        <v>921</v>
      </c>
      <c r="J124" s="62" t="s">
        <v>922</v>
      </c>
      <c r="K124" s="62" t="s">
        <v>880</v>
      </c>
      <c r="L124" s="62" t="s">
        <v>822</v>
      </c>
      <c r="M124" s="62" t="s">
        <v>823</v>
      </c>
      <c r="N124" s="62" t="s">
        <v>923</v>
      </c>
      <c r="O124" s="80" t="s">
        <v>825</v>
      </c>
      <c r="P124" s="62" t="s">
        <v>570</v>
      </c>
      <c r="Q124" s="62" t="s">
        <v>155</v>
      </c>
      <c r="R124" s="81" t="str">
        <f>HYPERLINK("https://www.baidu.com/s?wd=%E5%AE%BD%E7%94%B8%E6%BB%A1%E6%97%8F%E8%87%AA%E6%B2%BB%E5%8E%BF%20%E4%BA%BA%E6%B0%91%E6%94%BF%E5%BA%9C%20%E5%AE%98%E7%BD%91%20site%3Agov.cn","打开入口")</f>
        <v>打开入口</v>
      </c>
    </row>
    <row r="125" ht="100" customHeight="1" spans="1:18">
      <c r="A125" s="61" t="s">
        <v>924</v>
      </c>
      <c r="B125" s="63">
        <v>8</v>
      </c>
      <c r="C125" s="62" t="s">
        <v>62</v>
      </c>
      <c r="D125" s="62" t="s">
        <v>814</v>
      </c>
      <c r="E125" s="62" t="s">
        <v>925</v>
      </c>
      <c r="F125" s="63" t="s">
        <v>816</v>
      </c>
      <c r="G125" s="63" t="s">
        <v>604</v>
      </c>
      <c r="H125" s="62" t="s">
        <v>926</v>
      </c>
      <c r="I125" s="62" t="s">
        <v>927</v>
      </c>
      <c r="J125" s="62" t="s">
        <v>928</v>
      </c>
      <c r="K125" s="62" t="s">
        <v>929</v>
      </c>
      <c r="L125" s="62" t="s">
        <v>822</v>
      </c>
      <c r="M125" s="62" t="s">
        <v>823</v>
      </c>
      <c r="N125" s="62" t="s">
        <v>930</v>
      </c>
      <c r="O125" s="80" t="s">
        <v>569</v>
      </c>
      <c r="P125" s="62" t="s">
        <v>570</v>
      </c>
      <c r="Q125" s="62" t="s">
        <v>155</v>
      </c>
      <c r="R125" s="81" t="str">
        <f>HYPERLINK("https://www.changbai.gov.cn/","打开入口")</f>
        <v>打开入口</v>
      </c>
    </row>
    <row r="126" ht="100" customHeight="1" spans="1:18">
      <c r="A126" s="61" t="s">
        <v>931</v>
      </c>
      <c r="B126" s="63">
        <v>8</v>
      </c>
      <c r="C126" s="62" t="s">
        <v>62</v>
      </c>
      <c r="D126" s="62" t="s">
        <v>814</v>
      </c>
      <c r="E126" s="62" t="s">
        <v>932</v>
      </c>
      <c r="F126" s="63" t="s">
        <v>816</v>
      </c>
      <c r="G126" s="63" t="s">
        <v>604</v>
      </c>
      <c r="H126" s="62" t="s">
        <v>933</v>
      </c>
      <c r="I126" s="62" t="s">
        <v>934</v>
      </c>
      <c r="J126" s="62" t="s">
        <v>935</v>
      </c>
      <c r="K126" s="62" t="s">
        <v>929</v>
      </c>
      <c r="L126" s="62" t="s">
        <v>822</v>
      </c>
      <c r="M126" s="62" t="s">
        <v>823</v>
      </c>
      <c r="N126" s="62" t="s">
        <v>936</v>
      </c>
      <c r="O126" s="80" t="s">
        <v>825</v>
      </c>
      <c r="P126" s="62" t="s">
        <v>570</v>
      </c>
      <c r="Q126" s="62" t="s">
        <v>155</v>
      </c>
      <c r="R126" s="81" t="str">
        <f>HYPERLINK("https://www.baidu.com/s?wd=%E5%89%8D%E9%83%AD%E5%B0%94%E7%BD%97%E6%96%AF%E8%92%99%E5%8F%A4%E6%97%8F%E8%87%AA%E6%B2%BB%E5%8E%BF%20%E4%BA%BA%E6%B0%91%E6%94%BF%E5%BA%9C%20%E5%AE%98%E7%BD%91%20site%3Agov.cn","打开入口")</f>
        <v>打开入口</v>
      </c>
    </row>
    <row r="127" ht="100" customHeight="1" spans="1:18">
      <c r="A127" s="61" t="s">
        <v>937</v>
      </c>
      <c r="B127" s="63">
        <v>8</v>
      </c>
      <c r="C127" s="62" t="s">
        <v>62</v>
      </c>
      <c r="D127" s="62" t="s">
        <v>814</v>
      </c>
      <c r="E127" s="62" t="s">
        <v>938</v>
      </c>
      <c r="F127" s="63" t="s">
        <v>816</v>
      </c>
      <c r="G127" s="63" t="s">
        <v>604</v>
      </c>
      <c r="H127" s="62" t="s">
        <v>939</v>
      </c>
      <c r="I127" s="62" t="s">
        <v>940</v>
      </c>
      <c r="J127" s="62" t="s">
        <v>941</v>
      </c>
      <c r="K127" s="62" t="s">
        <v>929</v>
      </c>
      <c r="L127" s="62" t="s">
        <v>822</v>
      </c>
      <c r="M127" s="62" t="s">
        <v>823</v>
      </c>
      <c r="N127" s="62" t="s">
        <v>942</v>
      </c>
      <c r="O127" s="80" t="s">
        <v>569</v>
      </c>
      <c r="P127" s="62" t="s">
        <v>570</v>
      </c>
      <c r="Q127" s="62" t="s">
        <v>155</v>
      </c>
      <c r="R127" s="81" t="str">
        <f>HYPERLINK("https://www.yitong.gov.cn/","打开入口")</f>
        <v>打开入口</v>
      </c>
    </row>
    <row r="128" ht="100" customHeight="1" spans="1:18">
      <c r="A128" s="61" t="s">
        <v>943</v>
      </c>
      <c r="B128" s="63">
        <v>8</v>
      </c>
      <c r="C128" s="62" t="s">
        <v>62</v>
      </c>
      <c r="D128" s="62" t="s">
        <v>814</v>
      </c>
      <c r="E128" s="62" t="s">
        <v>944</v>
      </c>
      <c r="F128" s="63" t="s">
        <v>816</v>
      </c>
      <c r="G128" s="63" t="s">
        <v>945</v>
      </c>
      <c r="H128" s="62" t="s">
        <v>946</v>
      </c>
      <c r="I128" s="62" t="s">
        <v>947</v>
      </c>
      <c r="J128" s="62" t="s">
        <v>948</v>
      </c>
      <c r="K128" s="62" t="s">
        <v>949</v>
      </c>
      <c r="L128" s="62" t="s">
        <v>822</v>
      </c>
      <c r="M128" s="62" t="s">
        <v>823</v>
      </c>
      <c r="N128" s="62" t="s">
        <v>950</v>
      </c>
      <c r="O128" s="80" t="s">
        <v>825</v>
      </c>
      <c r="P128" s="62" t="s">
        <v>570</v>
      </c>
      <c r="Q128" s="62" t="s">
        <v>155</v>
      </c>
      <c r="R128" s="81" t="str">
        <f>HYPERLINK("https://www.baidu.com/s?wd=%E6%9D%9C%E5%B0%94%E4%BC%AF%E7%89%B9%E8%92%99%E5%8F%A4%E6%97%8F%E8%87%AA%E6%B2%BB%E5%8E%BF%20%E4%BA%BA%E6%B0%91%E6%94%BF%E5%BA%9C%20%E5%AE%98%E7%BD%91%20site%3Agov.cn","打开入口")</f>
        <v>打开入口</v>
      </c>
    </row>
    <row r="129" ht="100" customHeight="1" spans="1:18">
      <c r="A129" s="61" t="s">
        <v>951</v>
      </c>
      <c r="B129" s="63">
        <v>15</v>
      </c>
      <c r="C129" s="62" t="s">
        <v>118</v>
      </c>
      <c r="D129" s="62" t="s">
        <v>814</v>
      </c>
      <c r="E129" s="62" t="s">
        <v>952</v>
      </c>
      <c r="F129" s="63" t="s">
        <v>816</v>
      </c>
      <c r="G129" s="63" t="s">
        <v>953</v>
      </c>
      <c r="H129" s="62" t="s">
        <v>954</v>
      </c>
      <c r="I129" s="62" t="s">
        <v>955</v>
      </c>
      <c r="J129" s="62" t="s">
        <v>956</v>
      </c>
      <c r="K129" s="62" t="s">
        <v>957</v>
      </c>
      <c r="L129" s="62" t="s">
        <v>822</v>
      </c>
      <c r="M129" s="62" t="s">
        <v>823</v>
      </c>
      <c r="N129" s="62" t="s">
        <v>958</v>
      </c>
      <c r="O129" s="80" t="s">
        <v>569</v>
      </c>
      <c r="P129" s="62" t="s">
        <v>570</v>
      </c>
      <c r="Q129" s="62" t="s">
        <v>155</v>
      </c>
      <c r="R129" s="81" t="str">
        <f>HYPERLINK("https://www.jingning.gov.cn/","打开入口")</f>
        <v>打开入口</v>
      </c>
    </row>
    <row r="130" ht="100" customHeight="1" spans="1:18">
      <c r="A130" s="61" t="s">
        <v>959</v>
      </c>
      <c r="B130" s="63">
        <v>15</v>
      </c>
      <c r="C130" s="62" t="s">
        <v>118</v>
      </c>
      <c r="D130" s="62" t="s">
        <v>814</v>
      </c>
      <c r="E130" s="62" t="s">
        <v>960</v>
      </c>
      <c r="F130" s="63" t="s">
        <v>816</v>
      </c>
      <c r="G130" s="63" t="s">
        <v>614</v>
      </c>
      <c r="H130" s="62" t="s">
        <v>961</v>
      </c>
      <c r="I130" s="62" t="s">
        <v>962</v>
      </c>
      <c r="J130" s="62" t="s">
        <v>963</v>
      </c>
      <c r="K130" s="62" t="s">
        <v>618</v>
      </c>
      <c r="L130" s="62" t="s">
        <v>822</v>
      </c>
      <c r="M130" s="62" t="s">
        <v>823</v>
      </c>
      <c r="N130" s="62" t="s">
        <v>964</v>
      </c>
      <c r="O130" s="80" t="s">
        <v>825</v>
      </c>
      <c r="P130" s="62" t="s">
        <v>570</v>
      </c>
      <c r="Q130" s="62" t="s">
        <v>155</v>
      </c>
      <c r="R130" s="81" t="str">
        <f>HYPERLINK("https://www.baidu.com/s?wd=%E9%95%BF%E9%98%B3%E5%9C%9F%E5%AE%B6%E6%97%8F%E8%87%AA%E6%B2%BB%E5%8E%BF%20%E4%BA%BA%E6%B0%91%E6%94%BF%E5%BA%9C%20%E5%AE%98%E7%BD%91%20site%3Agov.cn","打开入口")</f>
        <v>打开入口</v>
      </c>
    </row>
    <row r="131" ht="100" customHeight="1" spans="1:18">
      <c r="A131" s="61" t="s">
        <v>965</v>
      </c>
      <c r="B131" s="63">
        <v>15</v>
      </c>
      <c r="C131" s="62" t="s">
        <v>118</v>
      </c>
      <c r="D131" s="62" t="s">
        <v>814</v>
      </c>
      <c r="E131" s="62" t="s">
        <v>966</v>
      </c>
      <c r="F131" s="63" t="s">
        <v>816</v>
      </c>
      <c r="G131" s="63" t="s">
        <v>614</v>
      </c>
      <c r="H131" s="62" t="s">
        <v>967</v>
      </c>
      <c r="I131" s="62" t="s">
        <v>968</v>
      </c>
      <c r="J131" s="62" t="s">
        <v>969</v>
      </c>
      <c r="K131" s="62" t="s">
        <v>618</v>
      </c>
      <c r="L131" s="62" t="s">
        <v>822</v>
      </c>
      <c r="M131" s="62" t="s">
        <v>823</v>
      </c>
      <c r="N131" s="62" t="s">
        <v>970</v>
      </c>
      <c r="O131" s="80" t="s">
        <v>825</v>
      </c>
      <c r="P131" s="62" t="s">
        <v>570</v>
      </c>
      <c r="Q131" s="62" t="s">
        <v>155</v>
      </c>
      <c r="R131" s="81" t="str">
        <f>HYPERLINK("https://www.baidu.com/s?wd=%E4%BA%94%E5%B3%B0%E5%9C%9F%E5%AE%B6%E6%97%8F%E8%87%AA%E6%B2%BB%E5%8E%BF%20%E4%BA%BA%E6%B0%91%E6%94%BF%E5%BA%9C%20%E5%AE%98%E7%BD%91%20site%3Agov.cn","打开入口")</f>
        <v>打开入口</v>
      </c>
    </row>
    <row r="132" ht="100" customHeight="1" spans="1:18">
      <c r="A132" s="61" t="s">
        <v>971</v>
      </c>
      <c r="B132" s="63">
        <v>15</v>
      </c>
      <c r="C132" s="62" t="s">
        <v>118</v>
      </c>
      <c r="D132" s="62" t="s">
        <v>814</v>
      </c>
      <c r="E132" s="62" t="s">
        <v>972</v>
      </c>
      <c r="F132" s="63" t="s">
        <v>816</v>
      </c>
      <c r="G132" s="63" t="s">
        <v>622</v>
      </c>
      <c r="H132" s="62" t="s">
        <v>973</v>
      </c>
      <c r="I132" s="62" t="s">
        <v>974</v>
      </c>
      <c r="J132" s="62" t="s">
        <v>975</v>
      </c>
      <c r="K132" s="62" t="s">
        <v>976</v>
      </c>
      <c r="L132" s="62" t="s">
        <v>822</v>
      </c>
      <c r="M132" s="62" t="s">
        <v>823</v>
      </c>
      <c r="N132" s="62" t="s">
        <v>977</v>
      </c>
      <c r="O132" s="80" t="s">
        <v>825</v>
      </c>
      <c r="P132" s="62" t="s">
        <v>570</v>
      </c>
      <c r="Q132" s="62" t="s">
        <v>155</v>
      </c>
      <c r="R132" s="81" t="str">
        <f>HYPERLINK("https://www.baidu.com/s?wd=%E6%B1%9F%E5%8D%8E%E7%91%B6%E6%97%8F%E8%87%AA%E6%B2%BB%E5%8E%BF%20%E4%BA%BA%E6%B0%91%E6%94%BF%E5%BA%9C%20%E5%AE%98%E7%BD%91%20site%3Agov.cn","打开入口")</f>
        <v>打开入口</v>
      </c>
    </row>
    <row r="133" ht="100" customHeight="1" spans="1:18">
      <c r="A133" s="61" t="s">
        <v>978</v>
      </c>
      <c r="B133" s="63">
        <v>15</v>
      </c>
      <c r="C133" s="62" t="s">
        <v>118</v>
      </c>
      <c r="D133" s="62" t="s">
        <v>814</v>
      </c>
      <c r="E133" s="62" t="s">
        <v>979</v>
      </c>
      <c r="F133" s="63" t="s">
        <v>816</v>
      </c>
      <c r="G133" s="63" t="s">
        <v>622</v>
      </c>
      <c r="H133" s="62" t="s">
        <v>980</v>
      </c>
      <c r="I133" s="62" t="s">
        <v>981</v>
      </c>
      <c r="J133" s="62" t="s">
        <v>982</v>
      </c>
      <c r="K133" s="62" t="s">
        <v>976</v>
      </c>
      <c r="L133" s="62" t="s">
        <v>822</v>
      </c>
      <c r="M133" s="62" t="s">
        <v>823</v>
      </c>
      <c r="N133" s="62" t="s">
        <v>983</v>
      </c>
      <c r="O133" s="80" t="s">
        <v>825</v>
      </c>
      <c r="P133" s="62" t="s">
        <v>570</v>
      </c>
      <c r="Q133" s="62" t="s">
        <v>155</v>
      </c>
      <c r="R133" s="81" t="str">
        <f>HYPERLINK("https://www.baidu.com/s?wd=%E5%9F%8E%E6%AD%A5%E8%8B%97%E6%97%8F%E8%87%AA%E6%B2%BB%E5%8E%BF%20%E4%BA%BA%E6%B0%91%E6%94%BF%E5%BA%9C%20%E5%AE%98%E7%BD%91%20site%3Agov.cn","打开入口")</f>
        <v>打开入口</v>
      </c>
    </row>
    <row r="134" ht="100" customHeight="1" spans="1:18">
      <c r="A134" s="61" t="s">
        <v>984</v>
      </c>
      <c r="B134" s="63">
        <v>15</v>
      </c>
      <c r="C134" s="62" t="s">
        <v>118</v>
      </c>
      <c r="D134" s="62" t="s">
        <v>814</v>
      </c>
      <c r="E134" s="62" t="s">
        <v>985</v>
      </c>
      <c r="F134" s="63" t="s">
        <v>816</v>
      </c>
      <c r="G134" s="63" t="s">
        <v>622</v>
      </c>
      <c r="H134" s="62" t="s">
        <v>986</v>
      </c>
      <c r="I134" s="62" t="s">
        <v>987</v>
      </c>
      <c r="J134" s="62" t="s">
        <v>988</v>
      </c>
      <c r="K134" s="62" t="s">
        <v>976</v>
      </c>
      <c r="L134" s="62" t="s">
        <v>822</v>
      </c>
      <c r="M134" s="62" t="s">
        <v>823</v>
      </c>
      <c r="N134" s="62" t="s">
        <v>989</v>
      </c>
      <c r="O134" s="80" t="s">
        <v>825</v>
      </c>
      <c r="P134" s="62" t="s">
        <v>570</v>
      </c>
      <c r="Q134" s="62" t="s">
        <v>155</v>
      </c>
      <c r="R134" s="81" t="str">
        <f>HYPERLINK("https://www.baidu.com/s?wd=%E9%80%9A%E9%81%93%E4%BE%97%E6%97%8F%E8%87%AA%E6%B2%BB%E5%8E%BF%20%E4%BA%BA%E6%B0%91%E6%94%BF%E5%BA%9C%20%E5%AE%98%E7%BD%91%20site%3Agov.cn","打开入口")</f>
        <v>打开入口</v>
      </c>
    </row>
    <row r="135" ht="100" customHeight="1" spans="1:18">
      <c r="A135" s="61" t="s">
        <v>990</v>
      </c>
      <c r="B135" s="63">
        <v>15</v>
      </c>
      <c r="C135" s="62" t="s">
        <v>118</v>
      </c>
      <c r="D135" s="62" t="s">
        <v>814</v>
      </c>
      <c r="E135" s="62" t="s">
        <v>991</v>
      </c>
      <c r="F135" s="63" t="s">
        <v>816</v>
      </c>
      <c r="G135" s="63" t="s">
        <v>622</v>
      </c>
      <c r="H135" s="62" t="s">
        <v>992</v>
      </c>
      <c r="I135" s="62" t="s">
        <v>993</v>
      </c>
      <c r="J135" s="62" t="s">
        <v>994</v>
      </c>
      <c r="K135" s="62" t="s">
        <v>976</v>
      </c>
      <c r="L135" s="62" t="s">
        <v>822</v>
      </c>
      <c r="M135" s="62" t="s">
        <v>823</v>
      </c>
      <c r="N135" s="62" t="s">
        <v>995</v>
      </c>
      <c r="O135" s="80" t="s">
        <v>825</v>
      </c>
      <c r="P135" s="62" t="s">
        <v>570</v>
      </c>
      <c r="Q135" s="62" t="s">
        <v>155</v>
      </c>
      <c r="R135" s="81" t="str">
        <f>HYPERLINK("https://www.baidu.com/s?wd=%E6%96%B0%E6%99%83%E4%BE%97%E6%97%8F%E8%87%AA%E6%B2%BB%E5%8E%BF%20%E4%BA%BA%E6%B0%91%E6%94%BF%E5%BA%9C%20%E5%AE%98%E7%BD%91%20site%3Agov.cn","打开入口")</f>
        <v>打开入口</v>
      </c>
    </row>
    <row r="136" ht="100" customHeight="1" spans="1:18">
      <c r="A136" s="61" t="s">
        <v>996</v>
      </c>
      <c r="B136" s="63">
        <v>15</v>
      </c>
      <c r="C136" s="62" t="s">
        <v>118</v>
      </c>
      <c r="D136" s="62" t="s">
        <v>814</v>
      </c>
      <c r="E136" s="62" t="s">
        <v>997</v>
      </c>
      <c r="F136" s="63" t="s">
        <v>816</v>
      </c>
      <c r="G136" s="63" t="s">
        <v>622</v>
      </c>
      <c r="H136" s="62" t="s">
        <v>998</v>
      </c>
      <c r="I136" s="62" t="s">
        <v>999</v>
      </c>
      <c r="J136" s="62" t="s">
        <v>1000</v>
      </c>
      <c r="K136" s="62" t="s">
        <v>976</v>
      </c>
      <c r="L136" s="62" t="s">
        <v>822</v>
      </c>
      <c r="M136" s="62" t="s">
        <v>823</v>
      </c>
      <c r="N136" s="62" t="s">
        <v>1001</v>
      </c>
      <c r="O136" s="80" t="s">
        <v>569</v>
      </c>
      <c r="P136" s="62" t="s">
        <v>570</v>
      </c>
      <c r="Q136" s="62" t="s">
        <v>155</v>
      </c>
      <c r="R136" s="81" t="str">
        <f>HYPERLINK("https://www.chnzj.gov.cn/","打开入口")</f>
        <v>打开入口</v>
      </c>
    </row>
    <row r="137" ht="100" customHeight="1" spans="1:18">
      <c r="A137" s="61" t="s">
        <v>1002</v>
      </c>
      <c r="B137" s="63">
        <v>15</v>
      </c>
      <c r="C137" s="62" t="s">
        <v>118</v>
      </c>
      <c r="D137" s="62" t="s">
        <v>814</v>
      </c>
      <c r="E137" s="62" t="s">
        <v>1003</v>
      </c>
      <c r="F137" s="63" t="s">
        <v>816</v>
      </c>
      <c r="G137" s="63" t="s">
        <v>622</v>
      </c>
      <c r="H137" s="62" t="s">
        <v>1004</v>
      </c>
      <c r="I137" s="62" t="s">
        <v>1005</v>
      </c>
      <c r="J137" s="62" t="s">
        <v>1006</v>
      </c>
      <c r="K137" s="62" t="s">
        <v>976</v>
      </c>
      <c r="L137" s="62" t="s">
        <v>822</v>
      </c>
      <c r="M137" s="62" t="s">
        <v>823</v>
      </c>
      <c r="N137" s="62" t="s">
        <v>1007</v>
      </c>
      <c r="O137" s="80" t="s">
        <v>825</v>
      </c>
      <c r="P137" s="62" t="s">
        <v>570</v>
      </c>
      <c r="Q137" s="62" t="s">
        <v>155</v>
      </c>
      <c r="R137" s="81" t="str">
        <f>HYPERLINK("https://www.baidu.com/s?wd=%E9%9D%96%E5%B7%9E%E8%8B%97%E6%97%8F%E4%BE%97%E6%97%8F%E8%87%AA%E6%B2%BB%E5%8E%BF%20%E4%BA%BA%E6%B0%91%E6%94%BF%E5%BA%9C%20%E5%AE%98%E7%BD%91%20site%3Agov.cn","打开入口")</f>
        <v>打开入口</v>
      </c>
    </row>
    <row r="138" ht="100" customHeight="1" spans="1:18">
      <c r="A138" s="61" t="s">
        <v>1008</v>
      </c>
      <c r="B138" s="63">
        <v>15</v>
      </c>
      <c r="C138" s="62" t="s">
        <v>118</v>
      </c>
      <c r="D138" s="62" t="s">
        <v>814</v>
      </c>
      <c r="E138" s="62" t="s">
        <v>1009</v>
      </c>
      <c r="F138" s="63" t="s">
        <v>816</v>
      </c>
      <c r="G138" s="63" t="s">
        <v>622</v>
      </c>
      <c r="H138" s="62" t="s">
        <v>1010</v>
      </c>
      <c r="I138" s="62" t="s">
        <v>1011</v>
      </c>
      <c r="J138" s="62" t="s">
        <v>1012</v>
      </c>
      <c r="K138" s="62" t="s">
        <v>976</v>
      </c>
      <c r="L138" s="62" t="s">
        <v>822</v>
      </c>
      <c r="M138" s="62" t="s">
        <v>823</v>
      </c>
      <c r="N138" s="62" t="s">
        <v>1013</v>
      </c>
      <c r="O138" s="80" t="s">
        <v>825</v>
      </c>
      <c r="P138" s="62" t="s">
        <v>570</v>
      </c>
      <c r="Q138" s="62" t="s">
        <v>155</v>
      </c>
      <c r="R138" s="81" t="str">
        <f>HYPERLINK("https://www.baidu.com/s?wd=%E9%BA%BB%E9%98%B3%E8%8B%97%E6%97%8F%E8%87%AA%E6%B2%BB%E5%8E%BF%20%E4%BA%BA%E6%B0%91%E6%94%BF%E5%BA%9C%20%E5%AE%98%E7%BD%91%20site%3Agov.cn","打开入口")</f>
        <v>打开入口</v>
      </c>
    </row>
    <row r="139" ht="100" customHeight="1" spans="1:18">
      <c r="A139" s="61" t="s">
        <v>1014</v>
      </c>
      <c r="B139" s="63">
        <v>14</v>
      </c>
      <c r="C139" s="62" t="s">
        <v>110</v>
      </c>
      <c r="D139" s="62" t="s">
        <v>814</v>
      </c>
      <c r="E139" s="62" t="s">
        <v>1015</v>
      </c>
      <c r="F139" s="63" t="s">
        <v>816</v>
      </c>
      <c r="G139" s="63" t="s">
        <v>1016</v>
      </c>
      <c r="H139" s="62" t="s">
        <v>1017</v>
      </c>
      <c r="I139" s="62" t="s">
        <v>1018</v>
      </c>
      <c r="J139" s="62" t="s">
        <v>1019</v>
      </c>
      <c r="K139" s="62" t="s">
        <v>1020</v>
      </c>
      <c r="L139" s="62" t="s">
        <v>822</v>
      </c>
      <c r="M139" s="62" t="s">
        <v>823</v>
      </c>
      <c r="N139" s="62" t="s">
        <v>1021</v>
      </c>
      <c r="O139" s="80" t="s">
        <v>569</v>
      </c>
      <c r="P139" s="62" t="s">
        <v>570</v>
      </c>
      <c r="Q139" s="62" t="s">
        <v>155</v>
      </c>
      <c r="R139" s="81" t="str">
        <f>HYPERLINK("https://www.liannan.gov.cn/","打开入口")</f>
        <v>打开入口</v>
      </c>
    </row>
    <row r="140" ht="100" customHeight="1" spans="1:18">
      <c r="A140" s="61" t="s">
        <v>1022</v>
      </c>
      <c r="B140" s="63">
        <v>14</v>
      </c>
      <c r="C140" s="62" t="s">
        <v>110</v>
      </c>
      <c r="D140" s="62" t="s">
        <v>814</v>
      </c>
      <c r="E140" s="62" t="s">
        <v>1023</v>
      </c>
      <c r="F140" s="63" t="s">
        <v>816</v>
      </c>
      <c r="G140" s="63" t="s">
        <v>1016</v>
      </c>
      <c r="H140" s="62" t="s">
        <v>1024</v>
      </c>
      <c r="I140" s="62" t="s">
        <v>1025</v>
      </c>
      <c r="J140" s="62" t="s">
        <v>1026</v>
      </c>
      <c r="K140" s="62" t="s">
        <v>1020</v>
      </c>
      <c r="L140" s="62" t="s">
        <v>822</v>
      </c>
      <c r="M140" s="62" t="s">
        <v>823</v>
      </c>
      <c r="N140" s="62" t="s">
        <v>1027</v>
      </c>
      <c r="O140" s="80" t="s">
        <v>825</v>
      </c>
      <c r="P140" s="62" t="s">
        <v>570</v>
      </c>
      <c r="Q140" s="62" t="s">
        <v>155</v>
      </c>
      <c r="R140" s="81" t="str">
        <f>HYPERLINK("https://www.baidu.com/s?wd=%E8%BF%9E%E5%B1%B1%E5%A3%AE%E6%97%8F%E7%91%B6%E6%97%8F%E8%87%AA%E6%B2%BB%E5%8E%BF%20%E4%BA%BA%E6%B0%91%E6%94%BF%E5%BA%9C%20%E5%AE%98%E7%BD%91%20site%3Agov.cn","打开入口")</f>
        <v>打开入口</v>
      </c>
    </row>
    <row r="141" ht="100" customHeight="1" spans="1:18">
      <c r="A141" s="61" t="s">
        <v>1028</v>
      </c>
      <c r="B141" s="63">
        <v>14</v>
      </c>
      <c r="C141" s="62" t="s">
        <v>110</v>
      </c>
      <c r="D141" s="62" t="s">
        <v>814</v>
      </c>
      <c r="E141" s="62" t="s">
        <v>1029</v>
      </c>
      <c r="F141" s="63" t="s">
        <v>816</v>
      </c>
      <c r="G141" s="63" t="s">
        <v>1016</v>
      </c>
      <c r="H141" s="62" t="s">
        <v>1030</v>
      </c>
      <c r="I141" s="62" t="s">
        <v>1031</v>
      </c>
      <c r="J141" s="62" t="s">
        <v>1032</v>
      </c>
      <c r="K141" s="62" t="s">
        <v>1020</v>
      </c>
      <c r="L141" s="62" t="s">
        <v>822</v>
      </c>
      <c r="M141" s="62" t="s">
        <v>823</v>
      </c>
      <c r="N141" s="62" t="s">
        <v>1033</v>
      </c>
      <c r="O141" s="80" t="s">
        <v>825</v>
      </c>
      <c r="P141" s="62" t="s">
        <v>570</v>
      </c>
      <c r="Q141" s="62" t="s">
        <v>155</v>
      </c>
      <c r="R141" s="81" t="str">
        <f>HYPERLINK("https://www.baidu.com/s?wd=%E4%B9%B3%E6%BA%90%E7%91%B6%E6%97%8F%E8%87%AA%E6%B2%BB%E5%8E%BF%20%E4%BA%BA%E6%B0%91%E6%94%BF%E5%BA%9C%20%E5%AE%98%E7%BD%91%20site%3Agov.cn","打开入口")</f>
        <v>打开入口</v>
      </c>
    </row>
    <row r="142" ht="100" customHeight="1" spans="1:18">
      <c r="A142" s="61" t="s">
        <v>1034</v>
      </c>
      <c r="B142" s="63">
        <v>14</v>
      </c>
      <c r="C142" s="62" t="s">
        <v>110</v>
      </c>
      <c r="D142" s="62" t="s">
        <v>814</v>
      </c>
      <c r="E142" s="62" t="s">
        <v>1035</v>
      </c>
      <c r="F142" s="63" t="s">
        <v>816</v>
      </c>
      <c r="G142" s="63" t="s">
        <v>547</v>
      </c>
      <c r="H142" s="62" t="s">
        <v>1036</v>
      </c>
      <c r="I142" s="62" t="s">
        <v>1037</v>
      </c>
      <c r="J142" s="62" t="s">
        <v>1038</v>
      </c>
      <c r="K142" s="62" t="s">
        <v>1039</v>
      </c>
      <c r="L142" s="62" t="s">
        <v>822</v>
      </c>
      <c r="M142" s="62" t="s">
        <v>823</v>
      </c>
      <c r="N142" s="62" t="s">
        <v>1040</v>
      </c>
      <c r="O142" s="80" t="s">
        <v>825</v>
      </c>
      <c r="P142" s="62" t="s">
        <v>570</v>
      </c>
      <c r="Q142" s="62" t="s">
        <v>155</v>
      </c>
      <c r="R142" s="81" t="str">
        <f>HYPERLINK("https://www.baidu.com/s?wd=%E9%83%BD%E5%AE%89%E7%91%B6%E6%97%8F%E8%87%AA%E6%B2%BB%E5%8E%BF%20%E4%BA%BA%E6%B0%91%E6%94%BF%E5%BA%9C%20%E5%AE%98%E7%BD%91%20site%3Agov.cn","打开入口")</f>
        <v>打开入口</v>
      </c>
    </row>
    <row r="143" ht="100" customHeight="1" spans="1:18">
      <c r="A143" s="61" t="s">
        <v>1041</v>
      </c>
      <c r="B143" s="63">
        <v>14</v>
      </c>
      <c r="C143" s="62" t="s">
        <v>110</v>
      </c>
      <c r="D143" s="62" t="s">
        <v>814</v>
      </c>
      <c r="E143" s="62" t="s">
        <v>1042</v>
      </c>
      <c r="F143" s="63" t="s">
        <v>816</v>
      </c>
      <c r="G143" s="63" t="s">
        <v>547</v>
      </c>
      <c r="H143" s="62" t="s">
        <v>1043</v>
      </c>
      <c r="I143" s="62" t="s">
        <v>1044</v>
      </c>
      <c r="J143" s="62" t="s">
        <v>1045</v>
      </c>
      <c r="K143" s="62" t="s">
        <v>1039</v>
      </c>
      <c r="L143" s="62" t="s">
        <v>822</v>
      </c>
      <c r="M143" s="62" t="s">
        <v>823</v>
      </c>
      <c r="N143" s="62" t="s">
        <v>1046</v>
      </c>
      <c r="O143" s="80" t="s">
        <v>825</v>
      </c>
      <c r="P143" s="62" t="s">
        <v>570</v>
      </c>
      <c r="Q143" s="62" t="s">
        <v>155</v>
      </c>
      <c r="R143" s="81" t="str">
        <f>HYPERLINK("https://www.baidu.com/s?wd=%E8%9E%8D%E6%B0%B4%E8%8B%97%E6%97%8F%E8%87%AA%E6%B2%BB%E5%8E%BF%20%E4%BA%BA%E6%B0%91%E6%94%BF%E5%BA%9C%20%E5%AE%98%E7%BD%91%20site%3Agov.cn","打开入口")</f>
        <v>打开入口</v>
      </c>
    </row>
    <row r="144" ht="100" customHeight="1" spans="1:18">
      <c r="A144" s="61" t="s">
        <v>1047</v>
      </c>
      <c r="B144" s="63">
        <v>14</v>
      </c>
      <c r="C144" s="62" t="s">
        <v>110</v>
      </c>
      <c r="D144" s="62" t="s">
        <v>814</v>
      </c>
      <c r="E144" s="62" t="s">
        <v>1048</v>
      </c>
      <c r="F144" s="63" t="s">
        <v>816</v>
      </c>
      <c r="G144" s="63" t="s">
        <v>547</v>
      </c>
      <c r="H144" s="62" t="s">
        <v>1049</v>
      </c>
      <c r="I144" s="62" t="s">
        <v>1050</v>
      </c>
      <c r="J144" s="62" t="s">
        <v>1051</v>
      </c>
      <c r="K144" s="62" t="s">
        <v>1039</v>
      </c>
      <c r="L144" s="62" t="s">
        <v>822</v>
      </c>
      <c r="M144" s="62" t="s">
        <v>823</v>
      </c>
      <c r="N144" s="62" t="s">
        <v>1052</v>
      </c>
      <c r="O144" s="80" t="s">
        <v>825</v>
      </c>
      <c r="P144" s="62" t="s">
        <v>570</v>
      </c>
      <c r="Q144" s="62" t="s">
        <v>155</v>
      </c>
      <c r="R144" s="81" t="str">
        <f>HYPERLINK("https://www.baidu.com/s?wd=%E4%B8%89%E6%B1%9F%E4%BE%97%E6%97%8F%E8%87%AA%E6%B2%BB%E5%8E%BF%20%E4%BA%BA%E6%B0%91%E6%94%BF%E5%BA%9C%20%E5%AE%98%E7%BD%91%20site%3Agov.cn","打开入口")</f>
        <v>打开入口</v>
      </c>
    </row>
    <row r="145" ht="100" customHeight="1" spans="1:18">
      <c r="A145" s="61" t="s">
        <v>1053</v>
      </c>
      <c r="B145" s="63">
        <v>14</v>
      </c>
      <c r="C145" s="62" t="s">
        <v>110</v>
      </c>
      <c r="D145" s="62" t="s">
        <v>814</v>
      </c>
      <c r="E145" s="62" t="s">
        <v>1054</v>
      </c>
      <c r="F145" s="63" t="s">
        <v>816</v>
      </c>
      <c r="G145" s="63" t="s">
        <v>547</v>
      </c>
      <c r="H145" s="62" t="s">
        <v>1055</v>
      </c>
      <c r="I145" s="62" t="s">
        <v>1056</v>
      </c>
      <c r="J145" s="62" t="s">
        <v>1057</v>
      </c>
      <c r="K145" s="62" t="s">
        <v>1039</v>
      </c>
      <c r="L145" s="62" t="s">
        <v>822</v>
      </c>
      <c r="M145" s="62" t="s">
        <v>823</v>
      </c>
      <c r="N145" s="62" t="s">
        <v>1058</v>
      </c>
      <c r="O145" s="80" t="s">
        <v>825</v>
      </c>
      <c r="P145" s="62" t="s">
        <v>570</v>
      </c>
      <c r="Q145" s="62" t="s">
        <v>155</v>
      </c>
      <c r="R145" s="81" t="str">
        <f>HYPERLINK("https://www.baidu.com/s?wd=%E9%9A%86%E6%9E%97%E5%90%84%E6%97%8F%E8%87%AA%E6%B2%BB%E5%8E%BF%20%E4%BA%BA%E6%B0%91%E6%94%BF%E5%BA%9C%20%E5%AE%98%E7%BD%91%20site%3Agov.cn","打开入口")</f>
        <v>打开入口</v>
      </c>
    </row>
    <row r="146" ht="100" customHeight="1" spans="1:18">
      <c r="A146" s="61" t="s">
        <v>1059</v>
      </c>
      <c r="B146" s="63">
        <v>14</v>
      </c>
      <c r="C146" s="62" t="s">
        <v>110</v>
      </c>
      <c r="D146" s="62" t="s">
        <v>814</v>
      </c>
      <c r="E146" s="62" t="s">
        <v>1060</v>
      </c>
      <c r="F146" s="63" t="s">
        <v>816</v>
      </c>
      <c r="G146" s="63" t="s">
        <v>547</v>
      </c>
      <c r="H146" s="62" t="s">
        <v>1061</v>
      </c>
      <c r="I146" s="62" t="s">
        <v>1062</v>
      </c>
      <c r="J146" s="62" t="s">
        <v>1063</v>
      </c>
      <c r="K146" s="62" t="s">
        <v>1039</v>
      </c>
      <c r="L146" s="62" t="s">
        <v>822</v>
      </c>
      <c r="M146" s="62" t="s">
        <v>823</v>
      </c>
      <c r="N146" s="62" t="s">
        <v>1064</v>
      </c>
      <c r="O146" s="80" t="s">
        <v>825</v>
      </c>
      <c r="P146" s="62" t="s">
        <v>570</v>
      </c>
      <c r="Q146" s="62" t="s">
        <v>155</v>
      </c>
      <c r="R146" s="81" t="str">
        <f>HYPERLINK("https://www.baidu.com/s?wd=%E5%B7%B4%E9%A9%AC%E7%91%B6%E6%97%8F%E8%87%AA%E6%B2%BB%E5%8E%BF%20%E4%BA%BA%E6%B0%91%E6%94%BF%E5%BA%9C%20%E5%AE%98%E7%BD%91%20site%3Agov.cn","打开入口")</f>
        <v>打开入口</v>
      </c>
    </row>
    <row r="147" ht="100" customHeight="1" spans="1:18">
      <c r="A147" s="61" t="s">
        <v>1065</v>
      </c>
      <c r="B147" s="63">
        <v>14</v>
      </c>
      <c r="C147" s="62" t="s">
        <v>110</v>
      </c>
      <c r="D147" s="62" t="s">
        <v>814</v>
      </c>
      <c r="E147" s="62" t="s">
        <v>1066</v>
      </c>
      <c r="F147" s="63" t="s">
        <v>816</v>
      </c>
      <c r="G147" s="63" t="s">
        <v>547</v>
      </c>
      <c r="H147" s="62" t="s">
        <v>1067</v>
      </c>
      <c r="I147" s="62" t="s">
        <v>1068</v>
      </c>
      <c r="J147" s="62" t="s">
        <v>1069</v>
      </c>
      <c r="K147" s="62" t="s">
        <v>1039</v>
      </c>
      <c r="L147" s="62" t="s">
        <v>822</v>
      </c>
      <c r="M147" s="62" t="s">
        <v>823</v>
      </c>
      <c r="N147" s="62" t="s">
        <v>1070</v>
      </c>
      <c r="O147" s="80" t="s">
        <v>825</v>
      </c>
      <c r="P147" s="62" t="s">
        <v>570</v>
      </c>
      <c r="Q147" s="62" t="s">
        <v>155</v>
      </c>
      <c r="R147" s="81" t="str">
        <f>HYPERLINK("https://www.baidu.com/s?wd=%E7%BD%97%E5%9F%8E%E4%BB%AB%E4%BD%AC%E6%97%8F%E8%87%AA%E6%B2%BB%E5%8E%BF%20%E4%BA%BA%E6%B0%91%E6%94%BF%E5%BA%9C%20%E5%AE%98%E7%BD%91%20site%3Agov.cn","打开入口")</f>
        <v>打开入口</v>
      </c>
    </row>
    <row r="148" ht="100" customHeight="1" spans="1:18">
      <c r="A148" s="61" t="s">
        <v>1071</v>
      </c>
      <c r="B148" s="63">
        <v>14</v>
      </c>
      <c r="C148" s="62" t="s">
        <v>110</v>
      </c>
      <c r="D148" s="62" t="s">
        <v>814</v>
      </c>
      <c r="E148" s="62" t="s">
        <v>1072</v>
      </c>
      <c r="F148" s="63" t="s">
        <v>816</v>
      </c>
      <c r="G148" s="63" t="s">
        <v>547</v>
      </c>
      <c r="H148" s="62" t="s">
        <v>1073</v>
      </c>
      <c r="I148" s="62" t="s">
        <v>1074</v>
      </c>
      <c r="J148" s="62" t="s">
        <v>1075</v>
      </c>
      <c r="K148" s="62" t="s">
        <v>1039</v>
      </c>
      <c r="L148" s="62" t="s">
        <v>822</v>
      </c>
      <c r="M148" s="62" t="s">
        <v>823</v>
      </c>
      <c r="N148" s="62" t="s">
        <v>1076</v>
      </c>
      <c r="O148" s="80" t="s">
        <v>825</v>
      </c>
      <c r="P148" s="62" t="s">
        <v>570</v>
      </c>
      <c r="Q148" s="62" t="s">
        <v>155</v>
      </c>
      <c r="R148" s="81" t="str">
        <f>HYPERLINK("https://www.baidu.com/s?wd=%E5%AF%8C%E5%B7%9D%E7%91%B6%E6%97%8F%E8%87%AA%E6%B2%BB%E5%8E%BF%20%E4%BA%BA%E6%B0%91%E6%94%BF%E5%BA%9C%20%E5%AE%98%E7%BD%91%20site%3Agov.cn","打开入口")</f>
        <v>打开入口</v>
      </c>
    </row>
    <row r="149" ht="100" customHeight="1" spans="1:18">
      <c r="A149" s="61" t="s">
        <v>1077</v>
      </c>
      <c r="B149" s="63">
        <v>14</v>
      </c>
      <c r="C149" s="62" t="s">
        <v>110</v>
      </c>
      <c r="D149" s="62" t="s">
        <v>814</v>
      </c>
      <c r="E149" s="62" t="s">
        <v>1078</v>
      </c>
      <c r="F149" s="63" t="s">
        <v>816</v>
      </c>
      <c r="G149" s="63" t="s">
        <v>547</v>
      </c>
      <c r="H149" s="62" t="s">
        <v>1079</v>
      </c>
      <c r="I149" s="62" t="s">
        <v>1080</v>
      </c>
      <c r="J149" s="62" t="s">
        <v>1081</v>
      </c>
      <c r="K149" s="62" t="s">
        <v>1039</v>
      </c>
      <c r="L149" s="62" t="s">
        <v>822</v>
      </c>
      <c r="M149" s="62" t="s">
        <v>823</v>
      </c>
      <c r="N149" s="62" t="s">
        <v>1082</v>
      </c>
      <c r="O149" s="80" t="s">
        <v>825</v>
      </c>
      <c r="P149" s="62" t="s">
        <v>570</v>
      </c>
      <c r="Q149" s="62" t="s">
        <v>155</v>
      </c>
      <c r="R149" s="81" t="str">
        <f>HYPERLINK("https://www.baidu.com/s?wd=%E5%A4%A7%E5%8C%96%E7%91%B6%E6%97%8F%E8%87%AA%E6%B2%BB%E5%8E%BF%20%E4%BA%BA%E6%B0%91%E6%94%BF%E5%BA%9C%20%E5%AE%98%E7%BD%91%20site%3Agov.cn","打开入口")</f>
        <v>打开入口</v>
      </c>
    </row>
    <row r="150" ht="100" customHeight="1" spans="1:18">
      <c r="A150" s="61" t="s">
        <v>1083</v>
      </c>
      <c r="B150" s="63">
        <v>14</v>
      </c>
      <c r="C150" s="62" t="s">
        <v>110</v>
      </c>
      <c r="D150" s="62" t="s">
        <v>814</v>
      </c>
      <c r="E150" s="62" t="s">
        <v>1084</v>
      </c>
      <c r="F150" s="63" t="s">
        <v>816</v>
      </c>
      <c r="G150" s="63" t="s">
        <v>547</v>
      </c>
      <c r="H150" s="62" t="s">
        <v>1085</v>
      </c>
      <c r="I150" s="62" t="s">
        <v>1086</v>
      </c>
      <c r="J150" s="62" t="s">
        <v>1087</v>
      </c>
      <c r="K150" s="62" t="s">
        <v>1039</v>
      </c>
      <c r="L150" s="62" t="s">
        <v>822</v>
      </c>
      <c r="M150" s="62" t="s">
        <v>823</v>
      </c>
      <c r="N150" s="62" t="s">
        <v>1088</v>
      </c>
      <c r="O150" s="80" t="s">
        <v>825</v>
      </c>
      <c r="P150" s="62" t="s">
        <v>570</v>
      </c>
      <c r="Q150" s="62" t="s">
        <v>155</v>
      </c>
      <c r="R150" s="81" t="str">
        <f>HYPERLINK("https://www.baidu.com/s?wd=%E7%8E%AF%E6%B1%9F%E6%AF%9B%E5%8D%97%E6%97%8F%E8%87%AA%E6%B2%BB%E5%8E%BF%20%E4%BA%BA%E6%B0%91%E6%94%BF%E5%BA%9C%20%E5%AE%98%E7%BD%91%20site%3Agov.cn","打开入口")</f>
        <v>打开入口</v>
      </c>
    </row>
    <row r="151" ht="100" customHeight="1" spans="1:18">
      <c r="A151" s="61" t="s">
        <v>1089</v>
      </c>
      <c r="B151" s="63">
        <v>14</v>
      </c>
      <c r="C151" s="62" t="s">
        <v>110</v>
      </c>
      <c r="D151" s="62" t="s">
        <v>814</v>
      </c>
      <c r="E151" s="62" t="s">
        <v>1090</v>
      </c>
      <c r="F151" s="63" t="s">
        <v>816</v>
      </c>
      <c r="G151" s="63" t="s">
        <v>547</v>
      </c>
      <c r="H151" s="62" t="s">
        <v>1091</v>
      </c>
      <c r="I151" s="62" t="s">
        <v>1092</v>
      </c>
      <c r="J151" s="62" t="s">
        <v>1093</v>
      </c>
      <c r="K151" s="62" t="s">
        <v>1039</v>
      </c>
      <c r="L151" s="62" t="s">
        <v>822</v>
      </c>
      <c r="M151" s="62" t="s">
        <v>823</v>
      </c>
      <c r="N151" s="62" t="s">
        <v>1094</v>
      </c>
      <c r="O151" s="80" t="s">
        <v>825</v>
      </c>
      <c r="P151" s="62" t="s">
        <v>570</v>
      </c>
      <c r="Q151" s="62" t="s">
        <v>155</v>
      </c>
      <c r="R151" s="81" t="str">
        <f>HYPERLINK("https://www.baidu.com/s?wd=%E6%81%AD%E5%9F%8E%E7%91%B6%E6%97%8F%E8%87%AA%E6%B2%BB%E5%8E%BF%20%E4%BA%BA%E6%B0%91%E6%94%BF%E5%BA%9C%20%E5%AE%98%E7%BD%91%20site%3Agov.cn","打开入口")</f>
        <v>打开入口</v>
      </c>
    </row>
    <row r="152" ht="100" customHeight="1" spans="1:18">
      <c r="A152" s="61" t="s">
        <v>1095</v>
      </c>
      <c r="B152" s="63">
        <v>14</v>
      </c>
      <c r="C152" s="62" t="s">
        <v>110</v>
      </c>
      <c r="D152" s="62" t="s">
        <v>814</v>
      </c>
      <c r="E152" s="62" t="s">
        <v>1096</v>
      </c>
      <c r="F152" s="63" t="s">
        <v>816</v>
      </c>
      <c r="G152" s="63" t="s">
        <v>547</v>
      </c>
      <c r="H152" s="62" t="s">
        <v>1097</v>
      </c>
      <c r="I152" s="62" t="s">
        <v>1098</v>
      </c>
      <c r="J152" s="62" t="s">
        <v>1099</v>
      </c>
      <c r="K152" s="62" t="s">
        <v>1039</v>
      </c>
      <c r="L152" s="62" t="s">
        <v>822</v>
      </c>
      <c r="M152" s="62" t="s">
        <v>823</v>
      </c>
      <c r="N152" s="62" t="s">
        <v>1100</v>
      </c>
      <c r="O152" s="80" t="s">
        <v>825</v>
      </c>
      <c r="P152" s="62" t="s">
        <v>570</v>
      </c>
      <c r="Q152" s="62" t="s">
        <v>155</v>
      </c>
      <c r="R152" s="81" t="str">
        <f>HYPERLINK("https://www.baidu.com/s?wd=%E9%87%91%E7%A7%80%E7%91%B6%E6%97%8F%E8%87%AA%E6%B2%BB%E5%8E%BF%20%E4%BA%BA%E6%B0%91%E6%94%BF%E5%BA%9C%20%E5%AE%98%E7%BD%91%20site%3Agov.cn","打开入口")</f>
        <v>打开入口</v>
      </c>
    </row>
    <row r="153" ht="100" customHeight="1" spans="1:18">
      <c r="A153" s="61" t="s">
        <v>1101</v>
      </c>
      <c r="B153" s="63">
        <v>14</v>
      </c>
      <c r="C153" s="62" t="s">
        <v>110</v>
      </c>
      <c r="D153" s="62" t="s">
        <v>814</v>
      </c>
      <c r="E153" s="62" t="s">
        <v>1102</v>
      </c>
      <c r="F153" s="63" t="s">
        <v>816</v>
      </c>
      <c r="G153" s="63" t="s">
        <v>547</v>
      </c>
      <c r="H153" s="62" t="s">
        <v>1103</v>
      </c>
      <c r="I153" s="62" t="s">
        <v>1104</v>
      </c>
      <c r="J153" s="62" t="s">
        <v>1105</v>
      </c>
      <c r="K153" s="62" t="s">
        <v>1039</v>
      </c>
      <c r="L153" s="62" t="s">
        <v>822</v>
      </c>
      <c r="M153" s="62" t="s">
        <v>823</v>
      </c>
      <c r="N153" s="62" t="s">
        <v>1106</v>
      </c>
      <c r="O153" s="80" t="s">
        <v>825</v>
      </c>
      <c r="P153" s="62" t="s">
        <v>570</v>
      </c>
      <c r="Q153" s="62" t="s">
        <v>155</v>
      </c>
      <c r="R153" s="81" t="str">
        <f>HYPERLINK("https://www.baidu.com/s?wd=%E9%BE%99%E8%83%9C%E5%90%84%E6%97%8F%E8%87%AA%E6%B2%BB%E5%8E%BF%20%E4%BA%BA%E6%B0%91%E6%94%BF%E5%BA%9C%20%E5%AE%98%E7%BD%91%20site%3Agov.cn","打开入口")</f>
        <v>打开入口</v>
      </c>
    </row>
    <row r="154" ht="100" customHeight="1" spans="1:18">
      <c r="A154" s="61" t="s">
        <v>1107</v>
      </c>
      <c r="B154" s="63">
        <v>14</v>
      </c>
      <c r="C154" s="62" t="s">
        <v>110</v>
      </c>
      <c r="D154" s="62" t="s">
        <v>814</v>
      </c>
      <c r="E154" s="62" t="s">
        <v>1108</v>
      </c>
      <c r="F154" s="63" t="s">
        <v>816</v>
      </c>
      <c r="G154" s="63" t="s">
        <v>1109</v>
      </c>
      <c r="H154" s="62" t="s">
        <v>1110</v>
      </c>
      <c r="I154" s="62" t="s">
        <v>1111</v>
      </c>
      <c r="J154" s="62" t="s">
        <v>1112</v>
      </c>
      <c r="K154" s="62" t="s">
        <v>1113</v>
      </c>
      <c r="L154" s="62" t="s">
        <v>822</v>
      </c>
      <c r="M154" s="62" t="s">
        <v>823</v>
      </c>
      <c r="N154" s="62" t="s">
        <v>1114</v>
      </c>
      <c r="O154" s="80" t="s">
        <v>825</v>
      </c>
      <c r="P154" s="62" t="s">
        <v>570</v>
      </c>
      <c r="Q154" s="62" t="s">
        <v>155</v>
      </c>
      <c r="R154" s="81" t="str">
        <f>HYPERLINK("https://www.baidu.com/s?wd=%E7%99%BD%E6%B2%99%E9%BB%8E%E6%97%8F%E8%87%AA%E6%B2%BB%E5%8E%BF%20%E4%BA%BA%E6%B0%91%E6%94%BF%E5%BA%9C%20%E5%AE%98%E7%BD%91%20site%3Agov.cn","打开入口")</f>
        <v>打开入口</v>
      </c>
    </row>
    <row r="155" ht="100" customHeight="1" spans="1:18">
      <c r="A155" s="61" t="s">
        <v>1115</v>
      </c>
      <c r="B155" s="63">
        <v>14</v>
      </c>
      <c r="C155" s="62" t="s">
        <v>110</v>
      </c>
      <c r="D155" s="62" t="s">
        <v>814</v>
      </c>
      <c r="E155" s="62" t="s">
        <v>1116</v>
      </c>
      <c r="F155" s="63" t="s">
        <v>816</v>
      </c>
      <c r="G155" s="63" t="s">
        <v>1109</v>
      </c>
      <c r="H155" s="62" t="s">
        <v>1117</v>
      </c>
      <c r="I155" s="62" t="s">
        <v>1118</v>
      </c>
      <c r="J155" s="62" t="s">
        <v>1119</v>
      </c>
      <c r="K155" s="62" t="s">
        <v>1113</v>
      </c>
      <c r="L155" s="62" t="s">
        <v>822</v>
      </c>
      <c r="M155" s="62" t="s">
        <v>823</v>
      </c>
      <c r="N155" s="62" t="s">
        <v>1120</v>
      </c>
      <c r="O155" s="80" t="s">
        <v>825</v>
      </c>
      <c r="P155" s="62" t="s">
        <v>570</v>
      </c>
      <c r="Q155" s="62" t="s">
        <v>155</v>
      </c>
      <c r="R155" s="81" t="str">
        <f>HYPERLINK("https://www.baidu.com/s?wd=%E6%98%8C%E6%B1%9F%E9%BB%8E%E6%97%8F%E8%87%AA%E6%B2%BB%E5%8E%BF%20%E4%BA%BA%E6%B0%91%E6%94%BF%E5%BA%9C%20%E5%AE%98%E7%BD%91%20site%3Agov.cn","打开入口")</f>
        <v>打开入口</v>
      </c>
    </row>
    <row r="156" ht="100" customHeight="1" spans="1:18">
      <c r="A156" s="61" t="s">
        <v>1121</v>
      </c>
      <c r="B156" s="63">
        <v>14</v>
      </c>
      <c r="C156" s="62" t="s">
        <v>110</v>
      </c>
      <c r="D156" s="62" t="s">
        <v>814</v>
      </c>
      <c r="E156" s="62" t="s">
        <v>1122</v>
      </c>
      <c r="F156" s="63" t="s">
        <v>816</v>
      </c>
      <c r="G156" s="63" t="s">
        <v>1109</v>
      </c>
      <c r="H156" s="62" t="s">
        <v>1123</v>
      </c>
      <c r="I156" s="62" t="s">
        <v>1124</v>
      </c>
      <c r="J156" s="62" t="s">
        <v>1125</v>
      </c>
      <c r="K156" s="62" t="s">
        <v>1113</v>
      </c>
      <c r="L156" s="62" t="s">
        <v>822</v>
      </c>
      <c r="M156" s="62" t="s">
        <v>823</v>
      </c>
      <c r="N156" s="62" t="s">
        <v>1126</v>
      </c>
      <c r="O156" s="80" t="s">
        <v>825</v>
      </c>
      <c r="P156" s="62" t="s">
        <v>570</v>
      </c>
      <c r="Q156" s="62" t="s">
        <v>155</v>
      </c>
      <c r="R156" s="81" t="str">
        <f>HYPERLINK("https://www.baidu.com/s?wd=%E4%B9%90%E4%B8%9C%E9%BB%8E%E6%97%8F%E8%87%AA%E6%B2%BB%E5%8E%BF%20%E4%BA%BA%E6%B0%91%E6%94%BF%E5%BA%9C%20%E5%AE%98%E7%BD%91%20site%3Agov.cn","打开入口")</f>
        <v>打开入口</v>
      </c>
    </row>
    <row r="157" ht="100" customHeight="1" spans="1:18">
      <c r="A157" s="61" t="s">
        <v>1127</v>
      </c>
      <c r="B157" s="63">
        <v>14</v>
      </c>
      <c r="C157" s="62" t="s">
        <v>110</v>
      </c>
      <c r="D157" s="62" t="s">
        <v>814</v>
      </c>
      <c r="E157" s="62" t="s">
        <v>1128</v>
      </c>
      <c r="F157" s="63" t="s">
        <v>816</v>
      </c>
      <c r="G157" s="63" t="s">
        <v>1109</v>
      </c>
      <c r="H157" s="62" t="s">
        <v>1129</v>
      </c>
      <c r="I157" s="62" t="s">
        <v>1130</v>
      </c>
      <c r="J157" s="62" t="s">
        <v>1131</v>
      </c>
      <c r="K157" s="62" t="s">
        <v>1113</v>
      </c>
      <c r="L157" s="62" t="s">
        <v>822</v>
      </c>
      <c r="M157" s="62" t="s">
        <v>823</v>
      </c>
      <c r="N157" s="62" t="s">
        <v>1132</v>
      </c>
      <c r="O157" s="80" t="s">
        <v>825</v>
      </c>
      <c r="P157" s="62" t="s">
        <v>570</v>
      </c>
      <c r="Q157" s="62" t="s">
        <v>155</v>
      </c>
      <c r="R157" s="81" t="str">
        <f>HYPERLINK("https://www.baidu.com/s?wd=%E9%99%B5%E6%B0%B4%E9%BB%8E%E6%97%8F%E8%87%AA%E6%B2%BB%E5%8E%BF%20%E4%BA%BA%E6%B0%91%E6%94%BF%E5%BA%9C%20%E5%AE%98%E7%BD%91%20site%3Agov.cn","打开入口")</f>
        <v>打开入口</v>
      </c>
    </row>
    <row r="158" ht="100" customHeight="1" spans="1:18">
      <c r="A158" s="61" t="s">
        <v>1133</v>
      </c>
      <c r="B158" s="63">
        <v>14</v>
      </c>
      <c r="C158" s="62" t="s">
        <v>110</v>
      </c>
      <c r="D158" s="62" t="s">
        <v>814</v>
      </c>
      <c r="E158" s="62" t="s">
        <v>1134</v>
      </c>
      <c r="F158" s="63" t="s">
        <v>816</v>
      </c>
      <c r="G158" s="63" t="s">
        <v>1109</v>
      </c>
      <c r="H158" s="62" t="s">
        <v>1135</v>
      </c>
      <c r="I158" s="62" t="s">
        <v>1136</v>
      </c>
      <c r="J158" s="62" t="s">
        <v>1137</v>
      </c>
      <c r="K158" s="62" t="s">
        <v>1113</v>
      </c>
      <c r="L158" s="62" t="s">
        <v>822</v>
      </c>
      <c r="M158" s="62" t="s">
        <v>823</v>
      </c>
      <c r="N158" s="62" t="s">
        <v>1138</v>
      </c>
      <c r="O158" s="80" t="s">
        <v>825</v>
      </c>
      <c r="P158" s="62" t="s">
        <v>570</v>
      </c>
      <c r="Q158" s="62" t="s">
        <v>155</v>
      </c>
      <c r="R158" s="81" t="str">
        <f>HYPERLINK("https://www.baidu.com/s?wd=%E4%BF%9D%E4%BA%AD%E9%BB%8E%E6%97%8F%E8%8B%97%E6%97%8F%E8%87%AA%E6%B2%BB%E5%8E%BF%20%E4%BA%BA%E6%B0%91%E6%94%BF%E5%BA%9C%20%E5%AE%98%E7%BD%91%20site%3Agov.cn","打开入口")</f>
        <v>打开入口</v>
      </c>
    </row>
    <row r="159" ht="100" customHeight="1" spans="1:18">
      <c r="A159" s="61" t="s">
        <v>1139</v>
      </c>
      <c r="B159" s="63">
        <v>14</v>
      </c>
      <c r="C159" s="62" t="s">
        <v>110</v>
      </c>
      <c r="D159" s="62" t="s">
        <v>814</v>
      </c>
      <c r="E159" s="62" t="s">
        <v>1140</v>
      </c>
      <c r="F159" s="63" t="s">
        <v>816</v>
      </c>
      <c r="G159" s="63" t="s">
        <v>1109</v>
      </c>
      <c r="H159" s="62" t="s">
        <v>1141</v>
      </c>
      <c r="I159" s="62" t="s">
        <v>1142</v>
      </c>
      <c r="J159" s="62" t="s">
        <v>1143</v>
      </c>
      <c r="K159" s="62" t="s">
        <v>1113</v>
      </c>
      <c r="L159" s="62" t="s">
        <v>822</v>
      </c>
      <c r="M159" s="62" t="s">
        <v>823</v>
      </c>
      <c r="N159" s="62" t="s">
        <v>1144</v>
      </c>
      <c r="O159" s="80" t="s">
        <v>569</v>
      </c>
      <c r="P159" s="62" t="s">
        <v>570</v>
      </c>
      <c r="Q159" s="62" t="s">
        <v>155</v>
      </c>
      <c r="R159" s="81" t="str">
        <f>HYPERLINK("https://qiongzhong.hainan.gov.cn/","打开入口")</f>
        <v>打开入口</v>
      </c>
    </row>
    <row r="160" ht="100" customHeight="1" spans="1:18">
      <c r="A160" s="61" t="s">
        <v>1145</v>
      </c>
      <c r="B160" s="63">
        <v>15</v>
      </c>
      <c r="C160" s="62" t="s">
        <v>118</v>
      </c>
      <c r="D160" s="62" t="s">
        <v>814</v>
      </c>
      <c r="E160" s="62" t="s">
        <v>1146</v>
      </c>
      <c r="F160" s="63" t="s">
        <v>816</v>
      </c>
      <c r="G160" s="63" t="s">
        <v>1147</v>
      </c>
      <c r="H160" s="62" t="s">
        <v>1148</v>
      </c>
      <c r="I160" s="62" t="s">
        <v>1149</v>
      </c>
      <c r="J160" s="62" t="s">
        <v>1150</v>
      </c>
      <c r="K160" s="62" t="s">
        <v>618</v>
      </c>
      <c r="L160" s="62" t="s">
        <v>822</v>
      </c>
      <c r="M160" s="62" t="s">
        <v>823</v>
      </c>
      <c r="N160" s="62" t="s">
        <v>1151</v>
      </c>
      <c r="O160" s="80" t="s">
        <v>825</v>
      </c>
      <c r="P160" s="62" t="s">
        <v>570</v>
      </c>
      <c r="Q160" s="62" t="s">
        <v>155</v>
      </c>
      <c r="R160" s="81" t="str">
        <f>HYPERLINK("https://www.baidu.com/s?wd=%E7%9F%B3%E6%9F%B1%E5%9C%9F%E5%AE%B6%E6%97%8F%E8%87%AA%E6%B2%BB%E5%8E%BF%20%E4%BA%BA%E6%B0%91%E6%94%BF%E5%BA%9C%20%E5%AE%98%E7%BD%91%20site%3Agov.cn","打开入口")</f>
        <v>打开入口</v>
      </c>
    </row>
    <row r="161" ht="100" customHeight="1" spans="1:18">
      <c r="A161" s="61" t="s">
        <v>1152</v>
      </c>
      <c r="B161" s="63">
        <v>15</v>
      </c>
      <c r="C161" s="62" t="s">
        <v>118</v>
      </c>
      <c r="D161" s="62" t="s">
        <v>814</v>
      </c>
      <c r="E161" s="62" t="s">
        <v>1153</v>
      </c>
      <c r="F161" s="63" t="s">
        <v>816</v>
      </c>
      <c r="G161" s="63" t="s">
        <v>1147</v>
      </c>
      <c r="H161" s="62" t="s">
        <v>1154</v>
      </c>
      <c r="I161" s="62" t="s">
        <v>1155</v>
      </c>
      <c r="J161" s="62" t="s">
        <v>1156</v>
      </c>
      <c r="K161" s="62" t="s">
        <v>618</v>
      </c>
      <c r="L161" s="62" t="s">
        <v>822</v>
      </c>
      <c r="M161" s="62" t="s">
        <v>823</v>
      </c>
      <c r="N161" s="62" t="s">
        <v>1157</v>
      </c>
      <c r="O161" s="80" t="s">
        <v>825</v>
      </c>
      <c r="P161" s="62" t="s">
        <v>570</v>
      </c>
      <c r="Q161" s="62" t="s">
        <v>155</v>
      </c>
      <c r="R161" s="81" t="str">
        <f>HYPERLINK("https://www.baidu.com/s?wd=%E7%A7%80%E5%B1%B1%E5%9C%9F%E5%AE%B6%E6%97%8F%E8%8B%97%E6%97%8F%E8%87%AA%E6%B2%BB%E5%8E%BF%20%E4%BA%BA%E6%B0%91%E6%94%BF%E5%BA%9C%20%E5%AE%98%E7%BD%91%20site%3Agov.cn","打开入口")</f>
        <v>打开入口</v>
      </c>
    </row>
    <row r="162" ht="100" customHeight="1" spans="1:18">
      <c r="A162" s="61" t="s">
        <v>1158</v>
      </c>
      <c r="B162" s="63">
        <v>15</v>
      </c>
      <c r="C162" s="62" t="s">
        <v>118</v>
      </c>
      <c r="D162" s="62" t="s">
        <v>814</v>
      </c>
      <c r="E162" s="62" t="s">
        <v>1159</v>
      </c>
      <c r="F162" s="63" t="s">
        <v>816</v>
      </c>
      <c r="G162" s="63" t="s">
        <v>1147</v>
      </c>
      <c r="H162" s="62" t="s">
        <v>1160</v>
      </c>
      <c r="I162" s="62" t="s">
        <v>1161</v>
      </c>
      <c r="J162" s="62" t="s">
        <v>1162</v>
      </c>
      <c r="K162" s="62" t="s">
        <v>618</v>
      </c>
      <c r="L162" s="62" t="s">
        <v>822</v>
      </c>
      <c r="M162" s="62" t="s">
        <v>823</v>
      </c>
      <c r="N162" s="62" t="s">
        <v>1163</v>
      </c>
      <c r="O162" s="80" t="s">
        <v>825</v>
      </c>
      <c r="P162" s="62" t="s">
        <v>570</v>
      </c>
      <c r="Q162" s="62" t="s">
        <v>155</v>
      </c>
      <c r="R162" s="81" t="str">
        <f>HYPERLINK("https://www.baidu.com/s?wd=%E9%85%89%E9%98%B3%E5%9C%9F%E5%AE%B6%E6%97%8F%E8%8B%97%E6%97%8F%E8%87%AA%E6%B2%BB%E5%8E%BF%20%E4%BA%BA%E6%B0%91%E6%94%BF%E5%BA%9C%20%E5%AE%98%E7%BD%91%20site%3Agov.cn","打开入口")</f>
        <v>打开入口</v>
      </c>
    </row>
    <row r="163" ht="100" customHeight="1" spans="1:18">
      <c r="A163" s="61" t="s">
        <v>1164</v>
      </c>
      <c r="B163" s="63">
        <v>15</v>
      </c>
      <c r="C163" s="62" t="s">
        <v>118</v>
      </c>
      <c r="D163" s="62" t="s">
        <v>814</v>
      </c>
      <c r="E163" s="62" t="s">
        <v>1165</v>
      </c>
      <c r="F163" s="63" t="s">
        <v>816</v>
      </c>
      <c r="G163" s="63" t="s">
        <v>1147</v>
      </c>
      <c r="H163" s="62" t="s">
        <v>1166</v>
      </c>
      <c r="I163" s="62" t="s">
        <v>1167</v>
      </c>
      <c r="J163" s="62" t="s">
        <v>1168</v>
      </c>
      <c r="K163" s="62" t="s">
        <v>618</v>
      </c>
      <c r="L163" s="62" t="s">
        <v>822</v>
      </c>
      <c r="M163" s="62" t="s">
        <v>823</v>
      </c>
      <c r="N163" s="62" t="s">
        <v>1169</v>
      </c>
      <c r="O163" s="80" t="s">
        <v>825</v>
      </c>
      <c r="P163" s="62" t="s">
        <v>570</v>
      </c>
      <c r="Q163" s="62" t="s">
        <v>155</v>
      </c>
      <c r="R163" s="81" t="str">
        <f>HYPERLINK("https://www.baidu.com/s?wd=%E5%BD%AD%E6%B0%B4%E8%8B%97%E6%97%8F%E5%9C%9F%E5%AE%B6%E6%97%8F%E8%87%AA%E6%B2%BB%E5%8E%BF%20%E4%BA%BA%E6%B0%91%E6%94%BF%E5%BA%9C%20%E5%AE%98%E7%BD%91%20site%3Agov.cn","打开入口")</f>
        <v>打开入口</v>
      </c>
    </row>
    <row r="164" ht="100" customHeight="1" spans="1:18">
      <c r="A164" s="61" t="s">
        <v>1170</v>
      </c>
      <c r="B164" s="63">
        <v>11</v>
      </c>
      <c r="C164" s="62" t="s">
        <v>86</v>
      </c>
      <c r="D164" s="62" t="s">
        <v>814</v>
      </c>
      <c r="E164" s="62" t="s">
        <v>1171</v>
      </c>
      <c r="F164" s="63" t="s">
        <v>816</v>
      </c>
      <c r="G164" s="63" t="s">
        <v>629</v>
      </c>
      <c r="H164" s="62" t="s">
        <v>1172</v>
      </c>
      <c r="I164" s="62" t="s">
        <v>1173</v>
      </c>
      <c r="J164" s="62" t="s">
        <v>1174</v>
      </c>
      <c r="K164" s="62" t="s">
        <v>1175</v>
      </c>
      <c r="L164" s="62" t="s">
        <v>822</v>
      </c>
      <c r="M164" s="62" t="s">
        <v>823</v>
      </c>
      <c r="N164" s="62" t="s">
        <v>1176</v>
      </c>
      <c r="O164" s="80" t="s">
        <v>825</v>
      </c>
      <c r="P164" s="62" t="s">
        <v>570</v>
      </c>
      <c r="Q164" s="62" t="s">
        <v>155</v>
      </c>
      <c r="R164" s="81" t="str">
        <f>HYPERLINK("https://www.baidu.com/s?wd=%E6%9C%A8%E9%87%8C%E8%97%8F%E6%97%8F%E8%87%AA%E6%B2%BB%E5%8E%BF%20%E4%BA%BA%E6%B0%91%E6%94%BF%E5%BA%9C%20%E5%AE%98%E7%BD%91%20site%3Agov.cn","打开入口")</f>
        <v>打开入口</v>
      </c>
    </row>
    <row r="165" ht="100" customHeight="1" spans="1:18">
      <c r="A165" s="61" t="s">
        <v>1177</v>
      </c>
      <c r="B165" s="63">
        <v>11</v>
      </c>
      <c r="C165" s="62" t="s">
        <v>86</v>
      </c>
      <c r="D165" s="62" t="s">
        <v>814</v>
      </c>
      <c r="E165" s="62" t="s">
        <v>1178</v>
      </c>
      <c r="F165" s="63" t="s">
        <v>816</v>
      </c>
      <c r="G165" s="63" t="s">
        <v>629</v>
      </c>
      <c r="H165" s="62" t="s">
        <v>1179</v>
      </c>
      <c r="I165" s="62" t="s">
        <v>1180</v>
      </c>
      <c r="J165" s="62" t="s">
        <v>1181</v>
      </c>
      <c r="K165" s="62" t="s">
        <v>1175</v>
      </c>
      <c r="L165" s="62" t="s">
        <v>822</v>
      </c>
      <c r="M165" s="62" t="s">
        <v>823</v>
      </c>
      <c r="N165" s="62" t="s">
        <v>1182</v>
      </c>
      <c r="O165" s="80" t="s">
        <v>825</v>
      </c>
      <c r="P165" s="62" t="s">
        <v>570</v>
      </c>
      <c r="Q165" s="62" t="s">
        <v>155</v>
      </c>
      <c r="R165" s="81" t="str">
        <f>HYPERLINK("https://www.baidu.com/s?wd=%E9%A9%AC%E8%BE%B9%E5%BD%9D%E6%97%8F%E8%87%AA%E6%B2%BB%E5%8E%BF%20%E4%BA%BA%E6%B0%91%E6%94%BF%E5%BA%9C%20%E5%AE%98%E7%BD%91%20site%3Agov.cn","打开入口")</f>
        <v>打开入口</v>
      </c>
    </row>
    <row r="166" ht="100" customHeight="1" spans="1:18">
      <c r="A166" s="61" t="s">
        <v>1183</v>
      </c>
      <c r="B166" s="63">
        <v>11</v>
      </c>
      <c r="C166" s="62" t="s">
        <v>86</v>
      </c>
      <c r="D166" s="62" t="s">
        <v>814</v>
      </c>
      <c r="E166" s="62" t="s">
        <v>1184</v>
      </c>
      <c r="F166" s="63" t="s">
        <v>816</v>
      </c>
      <c r="G166" s="63" t="s">
        <v>629</v>
      </c>
      <c r="H166" s="62" t="s">
        <v>1185</v>
      </c>
      <c r="I166" s="62" t="s">
        <v>1186</v>
      </c>
      <c r="J166" s="62" t="s">
        <v>1187</v>
      </c>
      <c r="K166" s="62" t="s">
        <v>1175</v>
      </c>
      <c r="L166" s="62" t="s">
        <v>822</v>
      </c>
      <c r="M166" s="62" t="s">
        <v>823</v>
      </c>
      <c r="N166" s="62" t="s">
        <v>1188</v>
      </c>
      <c r="O166" s="80" t="s">
        <v>569</v>
      </c>
      <c r="P166" s="62" t="s">
        <v>570</v>
      </c>
      <c r="Q166" s="62" t="s">
        <v>155</v>
      </c>
      <c r="R166" s="81" t="str">
        <f>HYPERLINK("https://www.eb.gov.cn/","打开入口")</f>
        <v>打开入口</v>
      </c>
    </row>
    <row r="167" ht="100" customHeight="1" spans="1:18">
      <c r="A167" s="61" t="s">
        <v>1189</v>
      </c>
      <c r="B167" s="63">
        <v>11</v>
      </c>
      <c r="C167" s="62" t="s">
        <v>86</v>
      </c>
      <c r="D167" s="62" t="s">
        <v>814</v>
      </c>
      <c r="E167" s="62" t="s">
        <v>1190</v>
      </c>
      <c r="F167" s="63" t="s">
        <v>816</v>
      </c>
      <c r="G167" s="63" t="s">
        <v>629</v>
      </c>
      <c r="H167" s="62" t="s">
        <v>1191</v>
      </c>
      <c r="I167" s="62" t="s">
        <v>1192</v>
      </c>
      <c r="J167" s="62" t="s">
        <v>1193</v>
      </c>
      <c r="K167" s="62" t="s">
        <v>1175</v>
      </c>
      <c r="L167" s="62" t="s">
        <v>822</v>
      </c>
      <c r="M167" s="62" t="s">
        <v>823</v>
      </c>
      <c r="N167" s="62" t="s">
        <v>1194</v>
      </c>
      <c r="O167" s="80" t="s">
        <v>569</v>
      </c>
      <c r="P167" s="62" t="s">
        <v>570</v>
      </c>
      <c r="Q167" s="62" t="s">
        <v>155</v>
      </c>
      <c r="R167" s="81" t="str">
        <f>HYPERLINK("https://mysbcx.sczwfw.gov.cn/","打开入口")</f>
        <v>打开入口</v>
      </c>
    </row>
    <row r="168" ht="100" customHeight="1" spans="1:18">
      <c r="A168" s="61" t="s">
        <v>1195</v>
      </c>
      <c r="B168" s="63">
        <v>15</v>
      </c>
      <c r="C168" s="62" t="s">
        <v>118</v>
      </c>
      <c r="D168" s="62" t="s">
        <v>814</v>
      </c>
      <c r="E168" s="62" t="s">
        <v>1196</v>
      </c>
      <c r="F168" s="63" t="s">
        <v>816</v>
      </c>
      <c r="G168" s="63" t="s">
        <v>650</v>
      </c>
      <c r="H168" s="62" t="s">
        <v>1197</v>
      </c>
      <c r="I168" s="62" t="s">
        <v>1198</v>
      </c>
      <c r="J168" s="62" t="s">
        <v>1199</v>
      </c>
      <c r="K168" s="62" t="s">
        <v>1200</v>
      </c>
      <c r="L168" s="62" t="s">
        <v>822</v>
      </c>
      <c r="M168" s="62" t="s">
        <v>823</v>
      </c>
      <c r="N168" s="62" t="s">
        <v>1201</v>
      </c>
      <c r="O168" s="80" t="s">
        <v>825</v>
      </c>
      <c r="P168" s="62" t="s">
        <v>570</v>
      </c>
      <c r="Q168" s="62" t="s">
        <v>155</v>
      </c>
      <c r="R168" s="81" t="str">
        <f>HYPERLINK("https://www.baidu.com/s?wd=%E5%8D%B0%E6%B1%9F%E5%9C%9F%E5%AE%B6%E6%97%8F%E8%8B%97%E6%97%8F%E8%87%AA%E6%B2%BB%E5%8E%BF%20%E4%BA%BA%E6%B0%91%E6%94%BF%E5%BA%9C%20%E5%AE%98%E7%BD%91%20site%3Agov.cn","打开入口")</f>
        <v>打开入口</v>
      </c>
    </row>
    <row r="169" ht="100" customHeight="1" spans="1:18">
      <c r="A169" s="61" t="s">
        <v>1202</v>
      </c>
      <c r="B169" s="63">
        <v>15</v>
      </c>
      <c r="C169" s="62" t="s">
        <v>118</v>
      </c>
      <c r="D169" s="62" t="s">
        <v>814</v>
      </c>
      <c r="E169" s="62" t="s">
        <v>1203</v>
      </c>
      <c r="F169" s="63" t="s">
        <v>816</v>
      </c>
      <c r="G169" s="63" t="s">
        <v>650</v>
      </c>
      <c r="H169" s="62" t="s">
        <v>1204</v>
      </c>
      <c r="I169" s="62" t="s">
        <v>1205</v>
      </c>
      <c r="J169" s="62" t="s">
        <v>1206</v>
      </c>
      <c r="K169" s="62" t="s">
        <v>1200</v>
      </c>
      <c r="L169" s="62" t="s">
        <v>822</v>
      </c>
      <c r="M169" s="62" t="s">
        <v>823</v>
      </c>
      <c r="N169" s="62" t="s">
        <v>1207</v>
      </c>
      <c r="O169" s="80" t="s">
        <v>825</v>
      </c>
      <c r="P169" s="62" t="s">
        <v>570</v>
      </c>
      <c r="Q169" s="62" t="s">
        <v>155</v>
      </c>
      <c r="R169" s="81" t="str">
        <f>HYPERLINK("https://www.baidu.com/s?wd=%E9%81%93%E7%9C%9F%E4%BB%A1%E4%BD%AC%E6%97%8F%E8%8B%97%E6%97%8F%E8%87%AA%E6%B2%BB%E5%8E%BF%20%E4%BA%BA%E6%B0%91%E6%94%BF%E5%BA%9C%20%E5%AE%98%E7%BD%91%20site%3Agov.cn","打开入口")</f>
        <v>打开入口</v>
      </c>
    </row>
    <row r="170" ht="100" customHeight="1" spans="1:18">
      <c r="A170" s="61" t="s">
        <v>1208</v>
      </c>
      <c r="B170" s="63">
        <v>15</v>
      </c>
      <c r="C170" s="62" t="s">
        <v>118</v>
      </c>
      <c r="D170" s="62" t="s">
        <v>814</v>
      </c>
      <c r="E170" s="62" t="s">
        <v>1209</v>
      </c>
      <c r="F170" s="63" t="s">
        <v>816</v>
      </c>
      <c r="G170" s="63" t="s">
        <v>650</v>
      </c>
      <c r="H170" s="62" t="s">
        <v>1210</v>
      </c>
      <c r="I170" s="62" t="s">
        <v>1211</v>
      </c>
      <c r="J170" s="62" t="s">
        <v>1212</v>
      </c>
      <c r="K170" s="62" t="s">
        <v>1200</v>
      </c>
      <c r="L170" s="62" t="s">
        <v>822</v>
      </c>
      <c r="M170" s="62" t="s">
        <v>823</v>
      </c>
      <c r="N170" s="62" t="s">
        <v>1213</v>
      </c>
      <c r="O170" s="80" t="s">
        <v>825</v>
      </c>
      <c r="P170" s="62" t="s">
        <v>570</v>
      </c>
      <c r="Q170" s="62" t="s">
        <v>155</v>
      </c>
      <c r="R170" s="81" t="str">
        <f>HYPERLINK("https://www.baidu.com/s?wd=%E6%9D%BE%E6%A1%83%E8%8B%97%E6%97%8F%E8%87%AA%E6%B2%BB%E5%8E%BF%20%E4%BA%BA%E6%B0%91%E6%94%BF%E5%BA%9C%20%E5%AE%98%E7%BD%91%20site%3Agov.cn","打开入口")</f>
        <v>打开入口</v>
      </c>
    </row>
    <row r="171" ht="100" customHeight="1" spans="1:18">
      <c r="A171" s="61" t="s">
        <v>1214</v>
      </c>
      <c r="B171" s="63">
        <v>15</v>
      </c>
      <c r="C171" s="62" t="s">
        <v>118</v>
      </c>
      <c r="D171" s="62" t="s">
        <v>814</v>
      </c>
      <c r="E171" s="62" t="s">
        <v>1215</v>
      </c>
      <c r="F171" s="63" t="s">
        <v>816</v>
      </c>
      <c r="G171" s="63" t="s">
        <v>650</v>
      </c>
      <c r="H171" s="62" t="s">
        <v>1216</v>
      </c>
      <c r="I171" s="62" t="s">
        <v>1217</v>
      </c>
      <c r="J171" s="62" t="s">
        <v>1218</v>
      </c>
      <c r="K171" s="62" t="s">
        <v>1200</v>
      </c>
      <c r="L171" s="62" t="s">
        <v>822</v>
      </c>
      <c r="M171" s="62" t="s">
        <v>823</v>
      </c>
      <c r="N171" s="62" t="s">
        <v>1219</v>
      </c>
      <c r="O171" s="80" t="s">
        <v>825</v>
      </c>
      <c r="P171" s="62" t="s">
        <v>570</v>
      </c>
      <c r="Q171" s="62" t="s">
        <v>155</v>
      </c>
      <c r="R171" s="81" t="str">
        <f>HYPERLINK("https://www.baidu.com/s?wd=%E9%95%87%E5%AE%81%E5%B8%83%E4%BE%9D%E6%97%8F%E8%8B%97%E6%97%8F%E8%87%AA%E6%B2%BB%E5%8E%BF%20%E4%BA%BA%E6%B0%91%E6%94%BF%E5%BA%9C%20%E5%AE%98%E7%BD%91%20site%3Agov.cn","打开入口")</f>
        <v>打开入口</v>
      </c>
    </row>
    <row r="172" ht="100" customHeight="1" spans="1:18">
      <c r="A172" s="61" t="s">
        <v>1220</v>
      </c>
      <c r="B172" s="63">
        <v>15</v>
      </c>
      <c r="C172" s="62" t="s">
        <v>118</v>
      </c>
      <c r="D172" s="62" t="s">
        <v>814</v>
      </c>
      <c r="E172" s="62" t="s">
        <v>1221</v>
      </c>
      <c r="F172" s="63" t="s">
        <v>816</v>
      </c>
      <c r="G172" s="63" t="s">
        <v>650</v>
      </c>
      <c r="H172" s="62" t="s">
        <v>1222</v>
      </c>
      <c r="I172" s="62" t="s">
        <v>1223</v>
      </c>
      <c r="J172" s="62" t="s">
        <v>1224</v>
      </c>
      <c r="K172" s="62" t="s">
        <v>1200</v>
      </c>
      <c r="L172" s="62" t="s">
        <v>822</v>
      </c>
      <c r="M172" s="62" t="s">
        <v>823</v>
      </c>
      <c r="N172" s="62" t="s">
        <v>1225</v>
      </c>
      <c r="O172" s="80" t="s">
        <v>825</v>
      </c>
      <c r="P172" s="62" t="s">
        <v>570</v>
      </c>
      <c r="Q172" s="62" t="s">
        <v>155</v>
      </c>
      <c r="R172" s="81" t="str">
        <f>HYPERLINK("https://www.baidu.com/s?wd=%E7%B4%AB%E4%BA%91%E8%8B%97%E6%97%8F%E5%B8%83%E4%BE%9D%E6%97%8F%E8%87%AA%E6%B2%BB%E5%8E%BF%20%E4%BA%BA%E6%B0%91%E6%94%BF%E5%BA%9C%20%E5%AE%98%E7%BD%91%20site%3Agov.cn","打开入口")</f>
        <v>打开入口</v>
      </c>
    </row>
    <row r="173" ht="100" customHeight="1" spans="1:18">
      <c r="A173" s="61" t="s">
        <v>1226</v>
      </c>
      <c r="B173" s="63">
        <v>15</v>
      </c>
      <c r="C173" s="62" t="s">
        <v>118</v>
      </c>
      <c r="D173" s="62" t="s">
        <v>814</v>
      </c>
      <c r="E173" s="62" t="s">
        <v>1227</v>
      </c>
      <c r="F173" s="63" t="s">
        <v>816</v>
      </c>
      <c r="G173" s="63" t="s">
        <v>650</v>
      </c>
      <c r="H173" s="62" t="s">
        <v>1228</v>
      </c>
      <c r="I173" s="62" t="s">
        <v>1229</v>
      </c>
      <c r="J173" s="62" t="s">
        <v>1230</v>
      </c>
      <c r="K173" s="62" t="s">
        <v>1200</v>
      </c>
      <c r="L173" s="62" t="s">
        <v>822</v>
      </c>
      <c r="M173" s="62" t="s">
        <v>823</v>
      </c>
      <c r="N173" s="62" t="s">
        <v>1231</v>
      </c>
      <c r="O173" s="80" t="s">
        <v>825</v>
      </c>
      <c r="P173" s="62" t="s">
        <v>570</v>
      </c>
      <c r="Q173" s="62" t="s">
        <v>155</v>
      </c>
      <c r="R173" s="81" t="str">
        <f>HYPERLINK("https://www.baidu.com/s?wd=%E5%A8%81%E5%AE%81%E5%BD%9D%E6%97%8F%E5%9B%9E%E6%97%8F%E8%8B%97%E6%97%8F%E8%87%AA%E6%B2%BB%E5%8E%BF%20%E4%BA%BA%E6%B0%91%E6%94%BF%E5%BA%9C%20%E5%AE%98%E7%BD%91%20site%3Agov.cn","打开入口")</f>
        <v>打开入口</v>
      </c>
    </row>
    <row r="174" ht="100" customHeight="1" spans="1:18">
      <c r="A174" s="61" t="s">
        <v>1232</v>
      </c>
      <c r="B174" s="63">
        <v>15</v>
      </c>
      <c r="C174" s="62" t="s">
        <v>118</v>
      </c>
      <c r="D174" s="62" t="s">
        <v>814</v>
      </c>
      <c r="E174" s="62" t="s">
        <v>1233</v>
      </c>
      <c r="F174" s="63" t="s">
        <v>816</v>
      </c>
      <c r="G174" s="63" t="s">
        <v>650</v>
      </c>
      <c r="H174" s="62" t="s">
        <v>1234</v>
      </c>
      <c r="I174" s="62" t="s">
        <v>1235</v>
      </c>
      <c r="J174" s="62" t="s">
        <v>1236</v>
      </c>
      <c r="K174" s="62" t="s">
        <v>1200</v>
      </c>
      <c r="L174" s="62" t="s">
        <v>822</v>
      </c>
      <c r="M174" s="62" t="s">
        <v>823</v>
      </c>
      <c r="N174" s="62" t="s">
        <v>1237</v>
      </c>
      <c r="O174" s="80" t="s">
        <v>825</v>
      </c>
      <c r="P174" s="62" t="s">
        <v>570</v>
      </c>
      <c r="Q174" s="62" t="s">
        <v>155</v>
      </c>
      <c r="R174" s="81" t="str">
        <f>HYPERLINK("https://www.baidu.com/s?wd=%E5%85%B3%E5%B2%AD%E5%B8%83%E4%BE%9D%E6%97%8F%E8%8B%97%E6%97%8F%E8%87%AA%E6%B2%BB%E5%8E%BF%20%E4%BA%BA%E6%B0%91%E6%94%BF%E5%BA%9C%20%E5%AE%98%E7%BD%91%20site%3Agov.cn","打开入口")</f>
        <v>打开入口</v>
      </c>
    </row>
    <row r="175" ht="100" customHeight="1" spans="1:18">
      <c r="A175" s="61" t="s">
        <v>1238</v>
      </c>
      <c r="B175" s="63">
        <v>15</v>
      </c>
      <c r="C175" s="62" t="s">
        <v>118</v>
      </c>
      <c r="D175" s="62" t="s">
        <v>814</v>
      </c>
      <c r="E175" s="62" t="s">
        <v>1239</v>
      </c>
      <c r="F175" s="63" t="s">
        <v>816</v>
      </c>
      <c r="G175" s="63" t="s">
        <v>650</v>
      </c>
      <c r="H175" s="62" t="s">
        <v>1240</v>
      </c>
      <c r="I175" s="62" t="s">
        <v>1241</v>
      </c>
      <c r="J175" s="62" t="s">
        <v>1242</v>
      </c>
      <c r="K175" s="62" t="s">
        <v>1200</v>
      </c>
      <c r="L175" s="62" t="s">
        <v>822</v>
      </c>
      <c r="M175" s="62" t="s">
        <v>823</v>
      </c>
      <c r="N175" s="62" t="s">
        <v>1243</v>
      </c>
      <c r="O175" s="80" t="s">
        <v>569</v>
      </c>
      <c r="P175" s="62" t="s">
        <v>570</v>
      </c>
      <c r="Q175" s="62" t="s">
        <v>155</v>
      </c>
      <c r="R175" s="81" t="str">
        <f>HYPERLINK("https://www.sandu.gov.cn/","打开入口")</f>
        <v>打开入口</v>
      </c>
    </row>
    <row r="176" ht="100" customHeight="1" spans="1:18">
      <c r="A176" s="61" t="s">
        <v>1244</v>
      </c>
      <c r="B176" s="63">
        <v>15</v>
      </c>
      <c r="C176" s="62" t="s">
        <v>118</v>
      </c>
      <c r="D176" s="62" t="s">
        <v>814</v>
      </c>
      <c r="E176" s="62" t="s">
        <v>1245</v>
      </c>
      <c r="F176" s="63" t="s">
        <v>816</v>
      </c>
      <c r="G176" s="63" t="s">
        <v>650</v>
      </c>
      <c r="H176" s="62" t="s">
        <v>1246</v>
      </c>
      <c r="I176" s="62" t="s">
        <v>1247</v>
      </c>
      <c r="J176" s="62" t="s">
        <v>1248</v>
      </c>
      <c r="K176" s="62" t="s">
        <v>1200</v>
      </c>
      <c r="L176" s="62" t="s">
        <v>822</v>
      </c>
      <c r="M176" s="62" t="s">
        <v>823</v>
      </c>
      <c r="N176" s="62" t="s">
        <v>1249</v>
      </c>
      <c r="O176" s="80" t="s">
        <v>825</v>
      </c>
      <c r="P176" s="62" t="s">
        <v>570</v>
      </c>
      <c r="Q176" s="62" t="s">
        <v>155</v>
      </c>
      <c r="R176" s="81" t="str">
        <f>HYPERLINK("https://www.baidu.com/s?wd=%E7%8E%89%E5%B1%8F%E4%BE%97%E6%97%8F%E8%87%AA%E6%B2%BB%E5%8E%BF%20%E4%BA%BA%E6%B0%91%E6%94%BF%E5%BA%9C%20%E5%AE%98%E7%BD%91%20site%3Agov.cn","打开入口")</f>
        <v>打开入口</v>
      </c>
    </row>
    <row r="177" ht="100" customHeight="1" spans="1:18">
      <c r="A177" s="61" t="s">
        <v>1250</v>
      </c>
      <c r="B177" s="63">
        <v>15</v>
      </c>
      <c r="C177" s="62" t="s">
        <v>118</v>
      </c>
      <c r="D177" s="62" t="s">
        <v>814</v>
      </c>
      <c r="E177" s="62" t="s">
        <v>1251</v>
      </c>
      <c r="F177" s="63" t="s">
        <v>816</v>
      </c>
      <c r="G177" s="63" t="s">
        <v>650</v>
      </c>
      <c r="H177" s="62" t="s">
        <v>1252</v>
      </c>
      <c r="I177" s="62" t="s">
        <v>1253</v>
      </c>
      <c r="J177" s="62" t="s">
        <v>1254</v>
      </c>
      <c r="K177" s="62" t="s">
        <v>1200</v>
      </c>
      <c r="L177" s="62" t="s">
        <v>822</v>
      </c>
      <c r="M177" s="62" t="s">
        <v>823</v>
      </c>
      <c r="N177" s="62" t="s">
        <v>1255</v>
      </c>
      <c r="O177" s="80" t="s">
        <v>825</v>
      </c>
      <c r="P177" s="62" t="s">
        <v>570</v>
      </c>
      <c r="Q177" s="62" t="s">
        <v>155</v>
      </c>
      <c r="R177" s="81" t="str">
        <f>HYPERLINK("https://www.baidu.com/s?wd=%E5%8A%A1%E5%B7%9D%E4%BB%A1%E4%BD%AC%E6%97%8F%E8%8B%97%E6%97%8F%E8%87%AA%E6%B2%BB%E5%8E%BF%20%E4%BA%BA%E6%B0%91%E6%94%BF%E5%BA%9C%20%E5%AE%98%E7%BD%91%20site%3Agov.cn","打开入口")</f>
        <v>打开入口</v>
      </c>
    </row>
    <row r="178" ht="100" customHeight="1" spans="1:18">
      <c r="A178" s="61" t="s">
        <v>1256</v>
      </c>
      <c r="B178" s="63">
        <v>15</v>
      </c>
      <c r="C178" s="62" t="s">
        <v>118</v>
      </c>
      <c r="D178" s="62" t="s">
        <v>814</v>
      </c>
      <c r="E178" s="62" t="s">
        <v>1257</v>
      </c>
      <c r="F178" s="63" t="s">
        <v>816</v>
      </c>
      <c r="G178" s="63" t="s">
        <v>650</v>
      </c>
      <c r="H178" s="62" t="s">
        <v>1258</v>
      </c>
      <c r="I178" s="62" t="s">
        <v>1259</v>
      </c>
      <c r="J178" s="62" t="s">
        <v>1260</v>
      </c>
      <c r="K178" s="62" t="s">
        <v>1200</v>
      </c>
      <c r="L178" s="62" t="s">
        <v>822</v>
      </c>
      <c r="M178" s="62" t="s">
        <v>823</v>
      </c>
      <c r="N178" s="62" t="s">
        <v>1261</v>
      </c>
      <c r="O178" s="80" t="s">
        <v>825</v>
      </c>
      <c r="P178" s="62" t="s">
        <v>570</v>
      </c>
      <c r="Q178" s="62" t="s">
        <v>155</v>
      </c>
      <c r="R178" s="81" t="str">
        <f>HYPERLINK("https://www.baidu.com/s?wd=%E6%B2%BF%E6%B2%B3%E5%9C%9F%E5%AE%B6%E6%97%8F%E8%87%AA%E6%B2%BB%E5%8E%BF%20%E4%BA%BA%E6%B0%91%E6%94%BF%E5%BA%9C%20%E5%AE%98%E7%BD%91%20site%3Agov.cn","打开入口")</f>
        <v>打开入口</v>
      </c>
    </row>
    <row r="179" ht="100" customHeight="1" spans="1:18">
      <c r="A179" s="61" t="s">
        <v>1262</v>
      </c>
      <c r="B179" s="63">
        <v>12</v>
      </c>
      <c r="C179" s="62" t="s">
        <v>94</v>
      </c>
      <c r="D179" s="62" t="s">
        <v>814</v>
      </c>
      <c r="E179" s="62" t="s">
        <v>1263</v>
      </c>
      <c r="F179" s="63" t="s">
        <v>816</v>
      </c>
      <c r="G179" s="63" t="s">
        <v>671</v>
      </c>
      <c r="H179" s="62" t="s">
        <v>1264</v>
      </c>
      <c r="I179" s="62" t="s">
        <v>1265</v>
      </c>
      <c r="J179" s="62" t="s">
        <v>1266</v>
      </c>
      <c r="K179" s="62" t="s">
        <v>1267</v>
      </c>
      <c r="L179" s="62" t="s">
        <v>822</v>
      </c>
      <c r="M179" s="62" t="s">
        <v>823</v>
      </c>
      <c r="N179" s="62" t="s">
        <v>1268</v>
      </c>
      <c r="O179" s="80" t="s">
        <v>825</v>
      </c>
      <c r="P179" s="62" t="s">
        <v>570</v>
      </c>
      <c r="Q179" s="62" t="s">
        <v>155</v>
      </c>
      <c r="R179" s="81" t="str">
        <f>HYPERLINK("https://www.baidu.com/s?wd=%E9%95%87%E6%B2%85%E5%BD%9D%E6%97%8F%E5%93%88%E5%B0%BC%E6%97%8F%E6%8B%89%E7%A5%9C%E6%97%8F%E8%87%AA%E6%B2%BB%E5%8E%BF%20%E4%BA%BA%E6%B0%91%E6%94%BF%E5%BA%9C%20%E5%AE%98%E7%BD%91%20site%3Agov.cn","打开入口")</f>
        <v>打开入口</v>
      </c>
    </row>
    <row r="180" ht="100" customHeight="1" spans="1:18">
      <c r="A180" s="61" t="s">
        <v>1269</v>
      </c>
      <c r="B180" s="63">
        <v>12</v>
      </c>
      <c r="C180" s="62" t="s">
        <v>94</v>
      </c>
      <c r="D180" s="62" t="s">
        <v>814</v>
      </c>
      <c r="E180" s="62" t="s">
        <v>1270</v>
      </c>
      <c r="F180" s="63" t="s">
        <v>816</v>
      </c>
      <c r="G180" s="63" t="s">
        <v>671</v>
      </c>
      <c r="H180" s="62" t="s">
        <v>1271</v>
      </c>
      <c r="I180" s="62" t="s">
        <v>1272</v>
      </c>
      <c r="J180" s="62" t="s">
        <v>1273</v>
      </c>
      <c r="K180" s="62" t="s">
        <v>1267</v>
      </c>
      <c r="L180" s="62" t="s">
        <v>822</v>
      </c>
      <c r="M180" s="62" t="s">
        <v>823</v>
      </c>
      <c r="N180" s="62" t="s">
        <v>1274</v>
      </c>
      <c r="O180" s="80" t="s">
        <v>825</v>
      </c>
      <c r="P180" s="62" t="s">
        <v>570</v>
      </c>
      <c r="Q180" s="62" t="s">
        <v>155</v>
      </c>
      <c r="R180" s="81" t="str">
        <f>HYPERLINK("https://www.baidu.com/s?wd=%E5%8F%8C%E6%B1%9F%E6%8B%89%E7%A5%9C%E6%97%8F%E4%BD%A4%E6%97%8F%E5%B8%83%E6%9C%97%E6%97%8F%E5%82%A3%E6%97%8F%E8%87%AA%E6%B2%BB%E5%8E%BF%20%E4%BA%BA%E6%B0%91%E6%94%BF%E5%BA%9C%20%E5%AE%98%E7%BD%91%20site%3Agov.cn","打开入口")</f>
        <v>打开入口</v>
      </c>
    </row>
    <row r="181" ht="100" customHeight="1" spans="1:18">
      <c r="A181" s="61" t="s">
        <v>1275</v>
      </c>
      <c r="B181" s="63">
        <v>12</v>
      </c>
      <c r="C181" s="62" t="s">
        <v>94</v>
      </c>
      <c r="D181" s="62" t="s">
        <v>814</v>
      </c>
      <c r="E181" s="62" t="s">
        <v>1276</v>
      </c>
      <c r="F181" s="63" t="s">
        <v>816</v>
      </c>
      <c r="G181" s="63" t="s">
        <v>671</v>
      </c>
      <c r="H181" s="62" t="s">
        <v>1277</v>
      </c>
      <c r="I181" s="62" t="s">
        <v>1278</v>
      </c>
      <c r="J181" s="62" t="s">
        <v>1279</v>
      </c>
      <c r="K181" s="62" t="s">
        <v>1267</v>
      </c>
      <c r="L181" s="62" t="s">
        <v>822</v>
      </c>
      <c r="M181" s="62" t="s">
        <v>823</v>
      </c>
      <c r="N181" s="62" t="s">
        <v>1280</v>
      </c>
      <c r="O181" s="80" t="s">
        <v>825</v>
      </c>
      <c r="P181" s="62" t="s">
        <v>570</v>
      </c>
      <c r="Q181" s="62" t="s">
        <v>155</v>
      </c>
      <c r="R181" s="81" t="str">
        <f>HYPERLINK("https://www.baidu.com/s?wd=%E5%B3%A8%E5%B1%B1%E5%BD%9D%E6%97%8F%E8%87%AA%E6%B2%BB%E5%8E%BF%20%E4%BA%BA%E6%B0%91%E6%94%BF%E5%BA%9C%20%E5%AE%98%E7%BD%91%20site%3Agov.cn","打开入口")</f>
        <v>打开入口</v>
      </c>
    </row>
    <row r="182" ht="100" customHeight="1" spans="1:18">
      <c r="A182" s="61" t="s">
        <v>1281</v>
      </c>
      <c r="B182" s="63">
        <v>12</v>
      </c>
      <c r="C182" s="62" t="s">
        <v>94</v>
      </c>
      <c r="D182" s="62" t="s">
        <v>814</v>
      </c>
      <c r="E182" s="62" t="s">
        <v>1282</v>
      </c>
      <c r="F182" s="63" t="s">
        <v>816</v>
      </c>
      <c r="G182" s="63" t="s">
        <v>671</v>
      </c>
      <c r="H182" s="62" t="s">
        <v>1283</v>
      </c>
      <c r="I182" s="62" t="s">
        <v>1284</v>
      </c>
      <c r="J182" s="62" t="s">
        <v>1285</v>
      </c>
      <c r="K182" s="62" t="s">
        <v>1267</v>
      </c>
      <c r="L182" s="62" t="s">
        <v>822</v>
      </c>
      <c r="M182" s="62" t="s">
        <v>823</v>
      </c>
      <c r="N182" s="62" t="s">
        <v>1286</v>
      </c>
      <c r="O182" s="80" t="s">
        <v>569</v>
      </c>
      <c r="P182" s="62" t="s">
        <v>570</v>
      </c>
      <c r="Q182" s="62" t="s">
        <v>155</v>
      </c>
      <c r="R182" s="81" t="str">
        <f>HYPERLINK("http://www.kmsl.gov.cn/","打开入口")</f>
        <v>打开入口</v>
      </c>
    </row>
    <row r="183" ht="100" customHeight="1" spans="1:18">
      <c r="A183" s="61" t="s">
        <v>1287</v>
      </c>
      <c r="B183" s="63">
        <v>12</v>
      </c>
      <c r="C183" s="62" t="s">
        <v>94</v>
      </c>
      <c r="D183" s="62" t="s">
        <v>814</v>
      </c>
      <c r="E183" s="62" t="s">
        <v>1288</v>
      </c>
      <c r="F183" s="63" t="s">
        <v>816</v>
      </c>
      <c r="G183" s="63" t="s">
        <v>671</v>
      </c>
      <c r="H183" s="62" t="s">
        <v>1289</v>
      </c>
      <c r="I183" s="62" t="s">
        <v>1290</v>
      </c>
      <c r="J183" s="62" t="s">
        <v>1291</v>
      </c>
      <c r="K183" s="62" t="s">
        <v>1267</v>
      </c>
      <c r="L183" s="62" t="s">
        <v>822</v>
      </c>
      <c r="M183" s="62" t="s">
        <v>823</v>
      </c>
      <c r="N183" s="62" t="s">
        <v>1292</v>
      </c>
      <c r="O183" s="80" t="s">
        <v>825</v>
      </c>
      <c r="P183" s="62" t="s">
        <v>570</v>
      </c>
      <c r="Q183" s="62" t="s">
        <v>155</v>
      </c>
      <c r="R183" s="81" t="str">
        <f>HYPERLINK("https://www.baidu.com/s?wd=%E8%80%BF%E9%A9%AC%E5%82%A3%E6%97%8F%E4%BD%A4%E6%97%8F%E8%87%AA%E6%B2%BB%E5%8E%BF%20%E4%BA%BA%E6%B0%91%E6%94%BF%E5%BA%9C%20%E5%AE%98%E7%BD%91%20site%3Agov.cn","打开入口")</f>
        <v>打开入口</v>
      </c>
    </row>
    <row r="184" ht="100" customHeight="1" spans="1:18">
      <c r="A184" s="61" t="s">
        <v>1293</v>
      </c>
      <c r="B184" s="63">
        <v>12</v>
      </c>
      <c r="C184" s="62" t="s">
        <v>94</v>
      </c>
      <c r="D184" s="62" t="s">
        <v>814</v>
      </c>
      <c r="E184" s="62" t="s">
        <v>1294</v>
      </c>
      <c r="F184" s="63" t="s">
        <v>816</v>
      </c>
      <c r="G184" s="63" t="s">
        <v>671</v>
      </c>
      <c r="H184" s="62" t="s">
        <v>1295</v>
      </c>
      <c r="I184" s="62" t="s">
        <v>1296</v>
      </c>
      <c r="J184" s="62" t="s">
        <v>1297</v>
      </c>
      <c r="K184" s="62" t="s">
        <v>1267</v>
      </c>
      <c r="L184" s="62" t="s">
        <v>822</v>
      </c>
      <c r="M184" s="62" t="s">
        <v>823</v>
      </c>
      <c r="N184" s="62" t="s">
        <v>1298</v>
      </c>
      <c r="O184" s="80" t="s">
        <v>569</v>
      </c>
      <c r="P184" s="62" t="s">
        <v>570</v>
      </c>
      <c r="Q184" s="62" t="s">
        <v>155</v>
      </c>
      <c r="R184" s="81" t="str">
        <f>HYPERLINK("https://www.cangyuan.gov.cn/","打开入口")</f>
        <v>打开入口</v>
      </c>
    </row>
    <row r="185" ht="100" customHeight="1" spans="1:18">
      <c r="A185" s="61" t="s">
        <v>1299</v>
      </c>
      <c r="B185" s="63">
        <v>12</v>
      </c>
      <c r="C185" s="62" t="s">
        <v>94</v>
      </c>
      <c r="D185" s="62" t="s">
        <v>814</v>
      </c>
      <c r="E185" s="62" t="s">
        <v>1300</v>
      </c>
      <c r="F185" s="63" t="s">
        <v>816</v>
      </c>
      <c r="G185" s="63" t="s">
        <v>671</v>
      </c>
      <c r="H185" s="62" t="s">
        <v>1301</v>
      </c>
      <c r="I185" s="62" t="s">
        <v>1302</v>
      </c>
      <c r="J185" s="62" t="s">
        <v>1303</v>
      </c>
      <c r="K185" s="62" t="s">
        <v>1267</v>
      </c>
      <c r="L185" s="62" t="s">
        <v>822</v>
      </c>
      <c r="M185" s="62" t="s">
        <v>823</v>
      </c>
      <c r="N185" s="62" t="s">
        <v>1304</v>
      </c>
      <c r="O185" s="80" t="s">
        <v>825</v>
      </c>
      <c r="P185" s="62" t="s">
        <v>570</v>
      </c>
      <c r="Q185" s="62" t="s">
        <v>155</v>
      </c>
      <c r="R185" s="81" t="str">
        <f>HYPERLINK("https://www.baidu.com/s?wd=%E7%8E%89%E9%BE%99%E7%BA%B3%E8%A5%BF%E6%97%8F%E8%87%AA%E6%B2%BB%E5%8E%BF%20%E4%BA%BA%E6%B0%91%E6%94%BF%E5%BA%9C%20%E5%AE%98%E7%BD%91%20site%3Agov.cn","打开入口")</f>
        <v>打开入口</v>
      </c>
    </row>
    <row r="186" ht="100" customHeight="1" spans="1:18">
      <c r="A186" s="61" t="s">
        <v>1305</v>
      </c>
      <c r="B186" s="63">
        <v>12</v>
      </c>
      <c r="C186" s="62" t="s">
        <v>94</v>
      </c>
      <c r="D186" s="62" t="s">
        <v>814</v>
      </c>
      <c r="E186" s="62" t="s">
        <v>1306</v>
      </c>
      <c r="F186" s="63" t="s">
        <v>816</v>
      </c>
      <c r="G186" s="63" t="s">
        <v>671</v>
      </c>
      <c r="H186" s="62" t="s">
        <v>1307</v>
      </c>
      <c r="I186" s="62" t="s">
        <v>1308</v>
      </c>
      <c r="J186" s="62" t="s">
        <v>1309</v>
      </c>
      <c r="K186" s="62" t="s">
        <v>1267</v>
      </c>
      <c r="L186" s="62" t="s">
        <v>822</v>
      </c>
      <c r="M186" s="62" t="s">
        <v>823</v>
      </c>
      <c r="N186" s="62" t="s">
        <v>1310</v>
      </c>
      <c r="O186" s="80" t="s">
        <v>825</v>
      </c>
      <c r="P186" s="62" t="s">
        <v>570</v>
      </c>
      <c r="Q186" s="62" t="s">
        <v>155</v>
      </c>
      <c r="R186" s="81" t="str">
        <f>HYPERLINK("https://www.baidu.com/s?wd=%E5%AE%81%E8%92%97%E5%BD%9D%E6%97%8F%E8%87%AA%E6%B2%BB%E5%8E%BF%20%E4%BA%BA%E6%B0%91%E6%94%BF%E5%BA%9C%20%E5%AE%98%E7%BD%91%20site%3Agov.cn","打开入口")</f>
        <v>打开入口</v>
      </c>
    </row>
    <row r="187" ht="100" customHeight="1" spans="1:18">
      <c r="A187" s="61" t="s">
        <v>1311</v>
      </c>
      <c r="B187" s="63">
        <v>12</v>
      </c>
      <c r="C187" s="62" t="s">
        <v>94</v>
      </c>
      <c r="D187" s="62" t="s">
        <v>814</v>
      </c>
      <c r="E187" s="62" t="s">
        <v>1312</v>
      </c>
      <c r="F187" s="63" t="s">
        <v>816</v>
      </c>
      <c r="G187" s="63" t="s">
        <v>671</v>
      </c>
      <c r="H187" s="62" t="s">
        <v>1313</v>
      </c>
      <c r="I187" s="62" t="s">
        <v>1314</v>
      </c>
      <c r="J187" s="62" t="s">
        <v>1315</v>
      </c>
      <c r="K187" s="62" t="s">
        <v>1267</v>
      </c>
      <c r="L187" s="62" t="s">
        <v>822</v>
      </c>
      <c r="M187" s="62" t="s">
        <v>823</v>
      </c>
      <c r="N187" s="62" t="s">
        <v>1316</v>
      </c>
      <c r="O187" s="80" t="s">
        <v>825</v>
      </c>
      <c r="P187" s="62" t="s">
        <v>570</v>
      </c>
      <c r="Q187" s="62" t="s">
        <v>155</v>
      </c>
      <c r="R187" s="81" t="str">
        <f>HYPERLINK("https://www.baidu.com/s?wd=%E6%B1%9F%E5%9F%8E%E5%93%88%E5%B0%BC%E6%97%8F%E5%BD%9D%E6%97%8F%E8%87%AA%E6%B2%BB%E5%8E%BF%20%E4%BA%BA%E6%B0%91%E6%94%BF%E5%BA%9C%20%E5%AE%98%E7%BD%91%20site%3Agov.cn","打开入口")</f>
        <v>打开入口</v>
      </c>
    </row>
    <row r="188" ht="100" customHeight="1" spans="1:18">
      <c r="A188" s="61" t="s">
        <v>1317</v>
      </c>
      <c r="B188" s="63">
        <v>12</v>
      </c>
      <c r="C188" s="62" t="s">
        <v>94</v>
      </c>
      <c r="D188" s="62" t="s">
        <v>814</v>
      </c>
      <c r="E188" s="62" t="s">
        <v>1318</v>
      </c>
      <c r="F188" s="63" t="s">
        <v>816</v>
      </c>
      <c r="G188" s="63" t="s">
        <v>671</v>
      </c>
      <c r="H188" s="62" t="s">
        <v>1319</v>
      </c>
      <c r="I188" s="62" t="s">
        <v>1320</v>
      </c>
      <c r="J188" s="62" t="s">
        <v>1321</v>
      </c>
      <c r="K188" s="62" t="s">
        <v>1267</v>
      </c>
      <c r="L188" s="62" t="s">
        <v>822</v>
      </c>
      <c r="M188" s="62" t="s">
        <v>823</v>
      </c>
      <c r="N188" s="62" t="s">
        <v>1322</v>
      </c>
      <c r="O188" s="80" t="s">
        <v>825</v>
      </c>
      <c r="P188" s="62" t="s">
        <v>570</v>
      </c>
      <c r="Q188" s="62" t="s">
        <v>155</v>
      </c>
      <c r="R188" s="81" t="str">
        <f>HYPERLINK("https://www.baidu.com/s?wd=%E6%BE%9C%E6%B2%A7%E6%8B%89%E7%A5%9C%E6%97%8F%E8%87%AA%E6%B2%BB%E5%8E%BF%20%E4%BA%BA%E6%B0%91%E6%94%BF%E5%BA%9C%20%E5%AE%98%E7%BD%91%20site%3Agov.cn","打开入口")</f>
        <v>打开入口</v>
      </c>
    </row>
    <row r="189" ht="100" customHeight="1" spans="1:18">
      <c r="A189" s="61" t="s">
        <v>1323</v>
      </c>
      <c r="B189" s="63">
        <v>12</v>
      </c>
      <c r="C189" s="62" t="s">
        <v>94</v>
      </c>
      <c r="D189" s="62" t="s">
        <v>814</v>
      </c>
      <c r="E189" s="62" t="s">
        <v>1324</v>
      </c>
      <c r="F189" s="63" t="s">
        <v>816</v>
      </c>
      <c r="G189" s="63" t="s">
        <v>671</v>
      </c>
      <c r="H189" s="62" t="s">
        <v>1325</v>
      </c>
      <c r="I189" s="62" t="s">
        <v>1326</v>
      </c>
      <c r="J189" s="62" t="s">
        <v>1327</v>
      </c>
      <c r="K189" s="62" t="s">
        <v>1267</v>
      </c>
      <c r="L189" s="62" t="s">
        <v>822</v>
      </c>
      <c r="M189" s="62" t="s">
        <v>823</v>
      </c>
      <c r="N189" s="62" t="s">
        <v>1328</v>
      </c>
      <c r="O189" s="80" t="s">
        <v>569</v>
      </c>
      <c r="P189" s="62" t="s">
        <v>570</v>
      </c>
      <c r="Q189" s="62" t="s">
        <v>155</v>
      </c>
      <c r="R189" s="81" t="str">
        <f>HYPERLINK("http://www.menglian.gov.cn/","打开入口")</f>
        <v>打开入口</v>
      </c>
    </row>
    <row r="190" ht="100" customHeight="1" spans="1:18">
      <c r="A190" s="61" t="s">
        <v>1329</v>
      </c>
      <c r="B190" s="63">
        <v>12</v>
      </c>
      <c r="C190" s="62" t="s">
        <v>94</v>
      </c>
      <c r="D190" s="62" t="s">
        <v>814</v>
      </c>
      <c r="E190" s="62" t="s">
        <v>1330</v>
      </c>
      <c r="F190" s="63" t="s">
        <v>816</v>
      </c>
      <c r="G190" s="63" t="s">
        <v>671</v>
      </c>
      <c r="H190" s="62" t="s">
        <v>1331</v>
      </c>
      <c r="I190" s="62" t="s">
        <v>1332</v>
      </c>
      <c r="J190" s="62" t="s">
        <v>1333</v>
      </c>
      <c r="K190" s="62" t="s">
        <v>1267</v>
      </c>
      <c r="L190" s="62" t="s">
        <v>822</v>
      </c>
      <c r="M190" s="62" t="s">
        <v>823</v>
      </c>
      <c r="N190" s="62" t="s">
        <v>1334</v>
      </c>
      <c r="O190" s="80" t="s">
        <v>825</v>
      </c>
      <c r="P190" s="62" t="s">
        <v>570</v>
      </c>
      <c r="Q190" s="62" t="s">
        <v>155</v>
      </c>
      <c r="R190" s="81" t="str">
        <f>HYPERLINK("https://www.baidu.com/s?wd=%E8%A5%BF%E7%9B%9F%E4%BD%A4%E6%97%8F%E8%87%AA%E6%B2%BB%E5%8E%BF%20%E4%BA%BA%E6%B0%91%E6%94%BF%E5%BA%9C%20%E5%AE%98%E7%BD%91%20site%3Agov.cn","打开入口")</f>
        <v>打开入口</v>
      </c>
    </row>
    <row r="191" ht="100" customHeight="1" spans="1:18">
      <c r="A191" s="61" t="s">
        <v>1335</v>
      </c>
      <c r="B191" s="63">
        <v>12</v>
      </c>
      <c r="C191" s="62" t="s">
        <v>94</v>
      </c>
      <c r="D191" s="62" t="s">
        <v>814</v>
      </c>
      <c r="E191" s="62" t="s">
        <v>1336</v>
      </c>
      <c r="F191" s="63" t="s">
        <v>816</v>
      </c>
      <c r="G191" s="63" t="s">
        <v>671</v>
      </c>
      <c r="H191" s="62" t="s">
        <v>1337</v>
      </c>
      <c r="I191" s="62" t="s">
        <v>1338</v>
      </c>
      <c r="J191" s="62" t="s">
        <v>1339</v>
      </c>
      <c r="K191" s="62" t="s">
        <v>1267</v>
      </c>
      <c r="L191" s="62" t="s">
        <v>822</v>
      </c>
      <c r="M191" s="62" t="s">
        <v>823</v>
      </c>
      <c r="N191" s="62" t="s">
        <v>1340</v>
      </c>
      <c r="O191" s="80" t="s">
        <v>825</v>
      </c>
      <c r="P191" s="62" t="s">
        <v>570</v>
      </c>
      <c r="Q191" s="62" t="s">
        <v>155</v>
      </c>
      <c r="R191" s="81" t="str">
        <f>HYPERLINK("https://www.baidu.com/s?wd=%E6%B2%B3%E5%8F%A3%E7%91%B6%E6%97%8F%E8%87%AA%E6%B2%BB%E5%8E%BF%20%E4%BA%BA%E6%B0%91%E6%94%BF%E5%BA%9C%20%E5%AE%98%E7%BD%91%20site%3Agov.cn","打开入口")</f>
        <v>打开入口</v>
      </c>
    </row>
    <row r="192" ht="100" customHeight="1" spans="1:18">
      <c r="A192" s="61" t="s">
        <v>1341</v>
      </c>
      <c r="B192" s="63">
        <v>12</v>
      </c>
      <c r="C192" s="62" t="s">
        <v>94</v>
      </c>
      <c r="D192" s="62" t="s">
        <v>814</v>
      </c>
      <c r="E192" s="62" t="s">
        <v>1342</v>
      </c>
      <c r="F192" s="63" t="s">
        <v>816</v>
      </c>
      <c r="G192" s="63" t="s">
        <v>671</v>
      </c>
      <c r="H192" s="62" t="s">
        <v>1343</v>
      </c>
      <c r="I192" s="62" t="s">
        <v>1344</v>
      </c>
      <c r="J192" s="62" t="s">
        <v>1345</v>
      </c>
      <c r="K192" s="62" t="s">
        <v>1267</v>
      </c>
      <c r="L192" s="62" t="s">
        <v>822</v>
      </c>
      <c r="M192" s="62" t="s">
        <v>823</v>
      </c>
      <c r="N192" s="62" t="s">
        <v>1346</v>
      </c>
      <c r="O192" s="80" t="s">
        <v>825</v>
      </c>
      <c r="P192" s="62" t="s">
        <v>570</v>
      </c>
      <c r="Q192" s="62" t="s">
        <v>155</v>
      </c>
      <c r="R192" s="81" t="str">
        <f>HYPERLINK("https://www.baidu.com/s?wd=%E5%B1%8F%E8%BE%B9%E8%8B%97%E6%97%8F%E8%87%AA%E6%B2%BB%E5%8E%BF%20%E4%BA%BA%E6%B0%91%E6%94%BF%E5%BA%9C%20%E5%AE%98%E7%BD%91%20site%3Agov.cn","打开入口")</f>
        <v>打开入口</v>
      </c>
    </row>
    <row r="193" ht="100" customHeight="1" spans="1:18">
      <c r="A193" s="61" t="s">
        <v>1347</v>
      </c>
      <c r="B193" s="63">
        <v>12</v>
      </c>
      <c r="C193" s="62" t="s">
        <v>94</v>
      </c>
      <c r="D193" s="62" t="s">
        <v>814</v>
      </c>
      <c r="E193" s="62" t="s">
        <v>1348</v>
      </c>
      <c r="F193" s="63" t="s">
        <v>816</v>
      </c>
      <c r="G193" s="63" t="s">
        <v>671</v>
      </c>
      <c r="H193" s="62" t="s">
        <v>1349</v>
      </c>
      <c r="I193" s="62" t="s">
        <v>1350</v>
      </c>
      <c r="J193" s="62" t="s">
        <v>1351</v>
      </c>
      <c r="K193" s="62" t="s">
        <v>1267</v>
      </c>
      <c r="L193" s="62" t="s">
        <v>822</v>
      </c>
      <c r="M193" s="62" t="s">
        <v>823</v>
      </c>
      <c r="N193" s="62" t="s">
        <v>1352</v>
      </c>
      <c r="O193" s="80" t="s">
        <v>569</v>
      </c>
      <c r="P193" s="62" t="s">
        <v>570</v>
      </c>
      <c r="Q193" s="62" t="s">
        <v>155</v>
      </c>
      <c r="R193" s="81" t="str">
        <f>HYPERLINK("https://www.gongshan.gov.cn/","打开入口")</f>
        <v>打开入口</v>
      </c>
    </row>
    <row r="194" ht="100" customHeight="1" spans="1:18">
      <c r="A194" s="61" t="s">
        <v>1353</v>
      </c>
      <c r="B194" s="63">
        <v>13</v>
      </c>
      <c r="C194" s="62" t="s">
        <v>102</v>
      </c>
      <c r="D194" s="62" t="s">
        <v>814</v>
      </c>
      <c r="E194" s="62" t="s">
        <v>1354</v>
      </c>
      <c r="F194" s="63" t="s">
        <v>816</v>
      </c>
      <c r="G194" s="63" t="s">
        <v>671</v>
      </c>
      <c r="H194" s="62" t="s">
        <v>1355</v>
      </c>
      <c r="I194" s="62" t="s">
        <v>1356</v>
      </c>
      <c r="J194" s="62" t="s">
        <v>1357</v>
      </c>
      <c r="K194" s="62" t="s">
        <v>1267</v>
      </c>
      <c r="L194" s="62" t="s">
        <v>822</v>
      </c>
      <c r="M194" s="62" t="s">
        <v>823</v>
      </c>
      <c r="N194" s="62" t="s">
        <v>1358</v>
      </c>
      <c r="O194" s="80" t="s">
        <v>825</v>
      </c>
      <c r="P194" s="62" t="s">
        <v>570</v>
      </c>
      <c r="Q194" s="62" t="s">
        <v>155</v>
      </c>
      <c r="R194" s="81" t="str">
        <f>HYPERLINK("https://www.baidu.com/s?wd=%E5%B7%8D%E5%B1%B1%E5%BD%9D%E6%97%8F%E5%9B%9E%E6%97%8F%E8%87%AA%E6%B2%BB%E5%8E%BF%20%E4%BA%BA%E6%B0%91%E6%94%BF%E5%BA%9C%20%E5%AE%98%E7%BD%91%20site%3Agov.cn","打开入口")</f>
        <v>打开入口</v>
      </c>
    </row>
    <row r="195" ht="100" customHeight="1" spans="1:18">
      <c r="A195" s="61" t="s">
        <v>1359</v>
      </c>
      <c r="B195" s="63">
        <v>13</v>
      </c>
      <c r="C195" s="62" t="s">
        <v>102</v>
      </c>
      <c r="D195" s="62" t="s">
        <v>814</v>
      </c>
      <c r="E195" s="62" t="s">
        <v>1360</v>
      </c>
      <c r="F195" s="63" t="s">
        <v>816</v>
      </c>
      <c r="G195" s="63" t="s">
        <v>671</v>
      </c>
      <c r="H195" s="62" t="s">
        <v>1361</v>
      </c>
      <c r="I195" s="62" t="s">
        <v>1362</v>
      </c>
      <c r="J195" s="62" t="s">
        <v>1363</v>
      </c>
      <c r="K195" s="62" t="s">
        <v>1267</v>
      </c>
      <c r="L195" s="62" t="s">
        <v>822</v>
      </c>
      <c r="M195" s="62" t="s">
        <v>823</v>
      </c>
      <c r="N195" s="62" t="s">
        <v>1364</v>
      </c>
      <c r="O195" s="80" t="s">
        <v>825</v>
      </c>
      <c r="P195" s="62" t="s">
        <v>570</v>
      </c>
      <c r="Q195" s="62" t="s">
        <v>155</v>
      </c>
      <c r="R195" s="81" t="str">
        <f>HYPERLINK("https://www.baidu.com/s?wd=%E5%8D%97%E6%B6%A7%E5%BD%9D%E6%97%8F%E8%87%AA%E6%B2%BB%E5%8E%BF%20%E4%BA%BA%E6%B0%91%E6%94%BF%E5%BA%9C%20%E5%AE%98%E7%BD%91%20site%3Agov.cn","打开入口")</f>
        <v>打开入口</v>
      </c>
    </row>
    <row r="196" ht="100" customHeight="1" spans="1:18">
      <c r="A196" s="61" t="s">
        <v>1365</v>
      </c>
      <c r="B196" s="63">
        <v>13</v>
      </c>
      <c r="C196" s="62" t="s">
        <v>102</v>
      </c>
      <c r="D196" s="62" t="s">
        <v>814</v>
      </c>
      <c r="E196" s="62" t="s">
        <v>1366</v>
      </c>
      <c r="F196" s="63" t="s">
        <v>816</v>
      </c>
      <c r="G196" s="63" t="s">
        <v>671</v>
      </c>
      <c r="H196" s="62" t="s">
        <v>1367</v>
      </c>
      <c r="I196" s="62" t="s">
        <v>1368</v>
      </c>
      <c r="J196" s="62" t="s">
        <v>1369</v>
      </c>
      <c r="K196" s="62" t="s">
        <v>1267</v>
      </c>
      <c r="L196" s="62" t="s">
        <v>822</v>
      </c>
      <c r="M196" s="62" t="s">
        <v>823</v>
      </c>
      <c r="N196" s="62" t="s">
        <v>1370</v>
      </c>
      <c r="O196" s="80" t="s">
        <v>825</v>
      </c>
      <c r="P196" s="62" t="s">
        <v>570</v>
      </c>
      <c r="Q196" s="62" t="s">
        <v>155</v>
      </c>
      <c r="R196" s="81" t="str">
        <f>HYPERLINK("https://www.baidu.com/s?wd=%E5%AF%BB%E7%94%B8%E5%9B%9E%E6%97%8F%E5%BD%9D%E6%97%8F%E8%87%AA%E6%B2%BB%E5%8E%BF%20%E4%BA%BA%E6%B0%91%E6%94%BF%E5%BA%9C%20%E5%AE%98%E7%BD%91%20site%3Agov.cn","打开入口")</f>
        <v>打开入口</v>
      </c>
    </row>
    <row r="197" ht="100" customHeight="1" spans="1:18">
      <c r="A197" s="61" t="s">
        <v>1371</v>
      </c>
      <c r="B197" s="63">
        <v>13</v>
      </c>
      <c r="C197" s="62" t="s">
        <v>102</v>
      </c>
      <c r="D197" s="62" t="s">
        <v>814</v>
      </c>
      <c r="E197" s="62" t="s">
        <v>1372</v>
      </c>
      <c r="F197" s="63" t="s">
        <v>816</v>
      </c>
      <c r="G197" s="63" t="s">
        <v>671</v>
      </c>
      <c r="H197" s="62" t="s">
        <v>1373</v>
      </c>
      <c r="I197" s="62" t="s">
        <v>1374</v>
      </c>
      <c r="J197" s="62" t="s">
        <v>1375</v>
      </c>
      <c r="K197" s="62" t="s">
        <v>1267</v>
      </c>
      <c r="L197" s="62" t="s">
        <v>822</v>
      </c>
      <c r="M197" s="62" t="s">
        <v>823</v>
      </c>
      <c r="N197" s="62" t="s">
        <v>1376</v>
      </c>
      <c r="O197" s="80" t="s">
        <v>825</v>
      </c>
      <c r="P197" s="62" t="s">
        <v>570</v>
      </c>
      <c r="Q197" s="62" t="s">
        <v>155</v>
      </c>
      <c r="R197" s="81" t="str">
        <f>HYPERLINK("https://www.baidu.com/s?wd=%E5%85%83%E6%B1%9F%E5%93%88%E5%B0%BC%E6%97%8F%E5%BD%9D%E6%97%8F%E5%82%A3%E6%97%8F%E8%87%AA%E6%B2%BB%E5%8E%BF%20%E4%BA%BA%E6%B0%91%E6%94%BF%E5%BA%9C%20%E5%AE%98%E7%BD%91%20site%3Agov.cn","打开入口")</f>
        <v>打开入口</v>
      </c>
    </row>
    <row r="198" ht="100" customHeight="1" spans="1:18">
      <c r="A198" s="61" t="s">
        <v>1377</v>
      </c>
      <c r="B198" s="63">
        <v>13</v>
      </c>
      <c r="C198" s="62" t="s">
        <v>102</v>
      </c>
      <c r="D198" s="62" t="s">
        <v>814</v>
      </c>
      <c r="E198" s="62" t="s">
        <v>1378</v>
      </c>
      <c r="F198" s="63" t="s">
        <v>816</v>
      </c>
      <c r="G198" s="63" t="s">
        <v>671</v>
      </c>
      <c r="H198" s="62" t="s">
        <v>1379</v>
      </c>
      <c r="I198" s="62" t="s">
        <v>1380</v>
      </c>
      <c r="J198" s="62" t="s">
        <v>1381</v>
      </c>
      <c r="K198" s="62" t="s">
        <v>1267</v>
      </c>
      <c r="L198" s="62" t="s">
        <v>822</v>
      </c>
      <c r="M198" s="62" t="s">
        <v>823</v>
      </c>
      <c r="N198" s="62" t="s">
        <v>1382</v>
      </c>
      <c r="O198" s="80" t="s">
        <v>825</v>
      </c>
      <c r="P198" s="62" t="s">
        <v>570</v>
      </c>
      <c r="Q198" s="62" t="s">
        <v>155</v>
      </c>
      <c r="R198" s="81" t="str">
        <f>HYPERLINK("https://www.baidu.com/s?wd=%E6%96%B0%E5%B9%B3%E5%BD%9D%E6%97%8F%E5%82%A3%E6%97%8F%E8%87%AA%E6%B2%BB%E5%8E%BF%20%E4%BA%BA%E6%B0%91%E6%94%BF%E5%BA%9C%20%E5%AE%98%E7%BD%91%20site%3Agov.cn","打开入口")</f>
        <v>打开入口</v>
      </c>
    </row>
    <row r="199" ht="100" customHeight="1" spans="1:18">
      <c r="A199" s="61" t="s">
        <v>1383</v>
      </c>
      <c r="B199" s="63">
        <v>13</v>
      </c>
      <c r="C199" s="62" t="s">
        <v>102</v>
      </c>
      <c r="D199" s="62" t="s">
        <v>814</v>
      </c>
      <c r="E199" s="62" t="s">
        <v>1384</v>
      </c>
      <c r="F199" s="63" t="s">
        <v>816</v>
      </c>
      <c r="G199" s="63" t="s">
        <v>671</v>
      </c>
      <c r="H199" s="62" t="s">
        <v>1385</v>
      </c>
      <c r="I199" s="62" t="s">
        <v>1386</v>
      </c>
      <c r="J199" s="62" t="s">
        <v>1387</v>
      </c>
      <c r="K199" s="62" t="s">
        <v>1267</v>
      </c>
      <c r="L199" s="62" t="s">
        <v>822</v>
      </c>
      <c r="M199" s="62" t="s">
        <v>823</v>
      </c>
      <c r="N199" s="62" t="s">
        <v>1388</v>
      </c>
      <c r="O199" s="80" t="s">
        <v>825</v>
      </c>
      <c r="P199" s="62" t="s">
        <v>570</v>
      </c>
      <c r="Q199" s="62" t="s">
        <v>155</v>
      </c>
      <c r="R199" s="81" t="str">
        <f>HYPERLINK("https://www.baidu.com/s?wd=%E5%A2%A8%E6%B1%9F%E5%93%88%E5%B0%BC%E6%97%8F%E8%87%AA%E6%B2%BB%E5%8E%BF%20%E4%BA%BA%E6%B0%91%E6%94%BF%E5%BA%9C%20%E5%AE%98%E7%BD%91%20site%3Agov.cn","打开入口")</f>
        <v>打开入口</v>
      </c>
    </row>
    <row r="200" ht="100" customHeight="1" spans="1:18">
      <c r="A200" s="61" t="s">
        <v>1389</v>
      </c>
      <c r="B200" s="63">
        <v>13</v>
      </c>
      <c r="C200" s="62" t="s">
        <v>102</v>
      </c>
      <c r="D200" s="62" t="s">
        <v>814</v>
      </c>
      <c r="E200" s="62" t="s">
        <v>1390</v>
      </c>
      <c r="F200" s="63" t="s">
        <v>816</v>
      </c>
      <c r="G200" s="63" t="s">
        <v>671</v>
      </c>
      <c r="H200" s="62" t="s">
        <v>1391</v>
      </c>
      <c r="I200" s="62" t="s">
        <v>1392</v>
      </c>
      <c r="J200" s="62" t="s">
        <v>1393</v>
      </c>
      <c r="K200" s="62" t="s">
        <v>1267</v>
      </c>
      <c r="L200" s="62" t="s">
        <v>822</v>
      </c>
      <c r="M200" s="62" t="s">
        <v>823</v>
      </c>
      <c r="N200" s="62" t="s">
        <v>1394</v>
      </c>
      <c r="O200" s="80" t="s">
        <v>825</v>
      </c>
      <c r="P200" s="62" t="s">
        <v>570</v>
      </c>
      <c r="Q200" s="62" t="s">
        <v>155</v>
      </c>
      <c r="R200" s="81" t="str">
        <f>HYPERLINK("https://www.baidu.com/s?wd=%E5%85%B0%E5%9D%AA%E7%99%BD%E6%97%8F%E6%99%AE%E7%B1%B3%E6%97%8F%E8%87%AA%E6%B2%BB%E5%8E%BF%20%E4%BA%BA%E6%B0%91%E6%94%BF%E5%BA%9C%20%E5%AE%98%E7%BD%91%20site%3Agov.cn","打开入口")</f>
        <v>打开入口</v>
      </c>
    </row>
    <row r="201" ht="100" customHeight="1" spans="1:18">
      <c r="A201" s="61" t="s">
        <v>1395</v>
      </c>
      <c r="B201" s="63">
        <v>13</v>
      </c>
      <c r="C201" s="62" t="s">
        <v>102</v>
      </c>
      <c r="D201" s="62" t="s">
        <v>814</v>
      </c>
      <c r="E201" s="62" t="s">
        <v>1396</v>
      </c>
      <c r="F201" s="63" t="s">
        <v>816</v>
      </c>
      <c r="G201" s="63" t="s">
        <v>671</v>
      </c>
      <c r="H201" s="62" t="s">
        <v>1397</v>
      </c>
      <c r="I201" s="62" t="s">
        <v>1398</v>
      </c>
      <c r="J201" s="62" t="s">
        <v>1399</v>
      </c>
      <c r="K201" s="62" t="s">
        <v>1267</v>
      </c>
      <c r="L201" s="62" t="s">
        <v>822</v>
      </c>
      <c r="M201" s="62" t="s">
        <v>823</v>
      </c>
      <c r="N201" s="62" t="s">
        <v>1400</v>
      </c>
      <c r="O201" s="80" t="s">
        <v>825</v>
      </c>
      <c r="P201" s="62" t="s">
        <v>570</v>
      </c>
      <c r="Q201" s="62" t="s">
        <v>155</v>
      </c>
      <c r="R201" s="81" t="str">
        <f>HYPERLINK("https://www.baidu.com/s?wd=%E7%BB%B4%E8%A5%BF%E5%82%88%E5%83%B3%E6%97%8F%E8%87%AA%E6%B2%BB%E5%8E%BF%20%E4%BA%BA%E6%B0%91%E6%94%BF%E5%BA%9C%20%E5%AE%98%E7%BD%91%20site%3Agov.cn","打开入口")</f>
        <v>打开入口</v>
      </c>
    </row>
    <row r="202" ht="100" customHeight="1" spans="1:18">
      <c r="A202" s="61" t="s">
        <v>1401</v>
      </c>
      <c r="B202" s="63">
        <v>13</v>
      </c>
      <c r="C202" s="62" t="s">
        <v>102</v>
      </c>
      <c r="D202" s="62" t="s">
        <v>814</v>
      </c>
      <c r="E202" s="62" t="s">
        <v>1402</v>
      </c>
      <c r="F202" s="63" t="s">
        <v>816</v>
      </c>
      <c r="G202" s="63" t="s">
        <v>671</v>
      </c>
      <c r="H202" s="62" t="s">
        <v>1403</v>
      </c>
      <c r="I202" s="62" t="s">
        <v>1404</v>
      </c>
      <c r="J202" s="62" t="s">
        <v>1405</v>
      </c>
      <c r="K202" s="62" t="s">
        <v>1267</v>
      </c>
      <c r="L202" s="62" t="s">
        <v>822</v>
      </c>
      <c r="M202" s="62" t="s">
        <v>823</v>
      </c>
      <c r="N202" s="62" t="s">
        <v>1406</v>
      </c>
      <c r="O202" s="80" t="s">
        <v>825</v>
      </c>
      <c r="P202" s="62" t="s">
        <v>570</v>
      </c>
      <c r="Q202" s="62" t="s">
        <v>155</v>
      </c>
      <c r="R202" s="81" t="str">
        <f>HYPERLINK("https://www.baidu.com/s?wd=%E6%99%AF%E4%B8%9C%E5%BD%9D%E6%97%8F%E8%87%AA%E6%B2%BB%E5%8E%BF%20%E4%BA%BA%E6%B0%91%E6%94%BF%E5%BA%9C%20%E5%AE%98%E7%BD%91%20site%3Agov.cn","打开入口")</f>
        <v>打开入口</v>
      </c>
    </row>
    <row r="203" ht="100" customHeight="1" spans="1:18">
      <c r="A203" s="61" t="s">
        <v>1407</v>
      </c>
      <c r="B203" s="63">
        <v>13</v>
      </c>
      <c r="C203" s="62" t="s">
        <v>102</v>
      </c>
      <c r="D203" s="62" t="s">
        <v>814</v>
      </c>
      <c r="E203" s="62" t="s">
        <v>1408</v>
      </c>
      <c r="F203" s="63" t="s">
        <v>816</v>
      </c>
      <c r="G203" s="63" t="s">
        <v>671</v>
      </c>
      <c r="H203" s="62" t="s">
        <v>1409</v>
      </c>
      <c r="I203" s="62" t="s">
        <v>1410</v>
      </c>
      <c r="J203" s="62" t="s">
        <v>1411</v>
      </c>
      <c r="K203" s="62" t="s">
        <v>1267</v>
      </c>
      <c r="L203" s="62" t="s">
        <v>822</v>
      </c>
      <c r="M203" s="62" t="s">
        <v>823</v>
      </c>
      <c r="N203" s="62" t="s">
        <v>1412</v>
      </c>
      <c r="O203" s="80" t="s">
        <v>825</v>
      </c>
      <c r="P203" s="62" t="s">
        <v>570</v>
      </c>
      <c r="Q203" s="62" t="s">
        <v>155</v>
      </c>
      <c r="R203" s="81" t="str">
        <f>HYPERLINK("https://www.baidu.com/s?wd=%E6%99%AF%E8%B0%B7%E5%82%A3%E6%97%8F%E5%BD%9D%E6%97%8F%E8%87%AA%E6%B2%BB%E5%8E%BF%20%E4%BA%BA%E6%B0%91%E6%94%BF%E5%BA%9C%20%E5%AE%98%E7%BD%91%20site%3Agov.cn","打开入口")</f>
        <v>打开入口</v>
      </c>
    </row>
    <row r="204" ht="100" customHeight="1" spans="1:18">
      <c r="A204" s="61" t="s">
        <v>1413</v>
      </c>
      <c r="B204" s="63">
        <v>13</v>
      </c>
      <c r="C204" s="62" t="s">
        <v>102</v>
      </c>
      <c r="D204" s="62" t="s">
        <v>814</v>
      </c>
      <c r="E204" s="62" t="s">
        <v>1414</v>
      </c>
      <c r="F204" s="63" t="s">
        <v>816</v>
      </c>
      <c r="G204" s="63" t="s">
        <v>671</v>
      </c>
      <c r="H204" s="62" t="s">
        <v>1415</v>
      </c>
      <c r="I204" s="62" t="s">
        <v>1416</v>
      </c>
      <c r="J204" s="62" t="s">
        <v>1417</v>
      </c>
      <c r="K204" s="62" t="s">
        <v>1267</v>
      </c>
      <c r="L204" s="62" t="s">
        <v>822</v>
      </c>
      <c r="M204" s="62" t="s">
        <v>823</v>
      </c>
      <c r="N204" s="62" t="s">
        <v>1418</v>
      </c>
      <c r="O204" s="80" t="s">
        <v>825</v>
      </c>
      <c r="P204" s="62" t="s">
        <v>570</v>
      </c>
      <c r="Q204" s="62" t="s">
        <v>155</v>
      </c>
      <c r="R204" s="81" t="str">
        <f>HYPERLINK("https://www.baidu.com/s?wd=%E5%AE%81%E6%B4%B1%E5%93%88%E5%B0%BC%E6%97%8F%E5%BD%9D%E6%97%8F%E8%87%AA%E6%B2%BB%E5%8E%BF%20%E4%BA%BA%E6%B0%91%E6%94%BF%E5%BA%9C%20%E5%AE%98%E7%BD%91%20site%3Agov.cn","打开入口")</f>
        <v>打开入口</v>
      </c>
    </row>
    <row r="205" ht="100" customHeight="1" spans="1:18">
      <c r="A205" s="61" t="s">
        <v>1419</v>
      </c>
      <c r="B205" s="63">
        <v>13</v>
      </c>
      <c r="C205" s="62" t="s">
        <v>102</v>
      </c>
      <c r="D205" s="62" t="s">
        <v>814</v>
      </c>
      <c r="E205" s="62" t="s">
        <v>1420</v>
      </c>
      <c r="F205" s="63" t="s">
        <v>816</v>
      </c>
      <c r="G205" s="63" t="s">
        <v>671</v>
      </c>
      <c r="H205" s="62" t="s">
        <v>1421</v>
      </c>
      <c r="I205" s="62" t="s">
        <v>1422</v>
      </c>
      <c r="J205" s="62" t="s">
        <v>1423</v>
      </c>
      <c r="K205" s="62" t="s">
        <v>1267</v>
      </c>
      <c r="L205" s="62" t="s">
        <v>822</v>
      </c>
      <c r="M205" s="62" t="s">
        <v>823</v>
      </c>
      <c r="N205" s="62" t="s">
        <v>1424</v>
      </c>
      <c r="O205" s="80" t="s">
        <v>825</v>
      </c>
      <c r="P205" s="62" t="s">
        <v>570</v>
      </c>
      <c r="Q205" s="62" t="s">
        <v>155</v>
      </c>
      <c r="R205" s="81" t="str">
        <f>HYPERLINK("https://www.baidu.com/s?wd=%E6%BC%BE%E6%BF%9E%E5%BD%9D%E6%97%8F%E8%87%AA%E6%B2%BB%E5%8E%BF%20%E4%BA%BA%E6%B0%91%E6%94%BF%E5%BA%9C%20%E5%AE%98%E7%BD%91%20site%3Agov.cn","打开入口")</f>
        <v>打开入口</v>
      </c>
    </row>
    <row r="206" ht="100" customHeight="1" spans="1:18">
      <c r="A206" s="61" t="s">
        <v>1425</v>
      </c>
      <c r="B206" s="63">
        <v>13</v>
      </c>
      <c r="C206" s="62" t="s">
        <v>102</v>
      </c>
      <c r="D206" s="62" t="s">
        <v>814</v>
      </c>
      <c r="E206" s="62" t="s">
        <v>1426</v>
      </c>
      <c r="F206" s="63" t="s">
        <v>816</v>
      </c>
      <c r="G206" s="63" t="s">
        <v>671</v>
      </c>
      <c r="H206" s="62" t="s">
        <v>1427</v>
      </c>
      <c r="I206" s="62" t="s">
        <v>1428</v>
      </c>
      <c r="J206" s="62" t="s">
        <v>1429</v>
      </c>
      <c r="K206" s="62" t="s">
        <v>1267</v>
      </c>
      <c r="L206" s="62" t="s">
        <v>822</v>
      </c>
      <c r="M206" s="62" t="s">
        <v>823</v>
      </c>
      <c r="N206" s="62" t="s">
        <v>1430</v>
      </c>
      <c r="O206" s="80" t="s">
        <v>825</v>
      </c>
      <c r="P206" s="62" t="s">
        <v>570</v>
      </c>
      <c r="Q206" s="62" t="s">
        <v>155</v>
      </c>
      <c r="R206" s="81" t="str">
        <f>HYPERLINK("https://www.baidu.com/s?wd=%E7%A6%84%E5%8A%9D%E5%BD%9D%E6%97%8F%E8%8B%97%E6%97%8F%E8%87%AA%E6%B2%BB%E5%8E%BF%20%E4%BA%BA%E6%B0%91%E6%94%BF%E5%BA%9C%20%E5%AE%98%E7%BD%91%20site%3Agov.cn","打开入口")</f>
        <v>打开入口</v>
      </c>
    </row>
    <row r="207" ht="100" customHeight="1" spans="1:18">
      <c r="A207" s="61" t="s">
        <v>1431</v>
      </c>
      <c r="B207" s="63">
        <v>13</v>
      </c>
      <c r="C207" s="62" t="s">
        <v>102</v>
      </c>
      <c r="D207" s="62" t="s">
        <v>814</v>
      </c>
      <c r="E207" s="62" t="s">
        <v>1432</v>
      </c>
      <c r="F207" s="63" t="s">
        <v>816</v>
      </c>
      <c r="G207" s="63" t="s">
        <v>671</v>
      </c>
      <c r="H207" s="62" t="s">
        <v>1433</v>
      </c>
      <c r="I207" s="62" t="s">
        <v>1434</v>
      </c>
      <c r="J207" s="62" t="s">
        <v>1435</v>
      </c>
      <c r="K207" s="62" t="s">
        <v>1267</v>
      </c>
      <c r="L207" s="62" t="s">
        <v>822</v>
      </c>
      <c r="M207" s="62" t="s">
        <v>823</v>
      </c>
      <c r="N207" s="62" t="s">
        <v>1436</v>
      </c>
      <c r="O207" s="80" t="s">
        <v>825</v>
      </c>
      <c r="P207" s="62" t="s">
        <v>570</v>
      </c>
      <c r="Q207" s="62" t="s">
        <v>155</v>
      </c>
      <c r="R207" s="81" t="str">
        <f>HYPERLINK("https://www.baidu.com/s?wd=%E9%87%91%E5%B9%B3%E8%8B%97%E6%97%8F%E7%91%B6%E6%97%8F%E5%82%A3%E6%97%8F%E8%87%AA%E6%B2%BB%E5%8E%BF%20%E4%BA%BA%E6%B0%91%E6%94%BF%E5%BA%9C%20%E5%AE%98%E7%BD%91%20site%3Agov.cn","打开入口")</f>
        <v>打开入口</v>
      </c>
    </row>
    <row r="208" ht="100" customHeight="1" spans="1:18">
      <c r="A208" s="61" t="s">
        <v>1437</v>
      </c>
      <c r="B208" s="63">
        <v>11</v>
      </c>
      <c r="C208" s="62" t="s">
        <v>86</v>
      </c>
      <c r="D208" s="62" t="s">
        <v>814</v>
      </c>
      <c r="E208" s="62" t="s">
        <v>1438</v>
      </c>
      <c r="F208" s="63" t="s">
        <v>816</v>
      </c>
      <c r="G208" s="63" t="s">
        <v>727</v>
      </c>
      <c r="H208" s="62" t="s">
        <v>1439</v>
      </c>
      <c r="I208" s="62" t="s">
        <v>1440</v>
      </c>
      <c r="J208" s="62" t="s">
        <v>1441</v>
      </c>
      <c r="K208" s="62" t="s">
        <v>1442</v>
      </c>
      <c r="L208" s="62" t="s">
        <v>822</v>
      </c>
      <c r="M208" s="62" t="s">
        <v>823</v>
      </c>
      <c r="N208" s="62" t="s">
        <v>1443</v>
      </c>
      <c r="O208" s="80" t="s">
        <v>825</v>
      </c>
      <c r="P208" s="62" t="s">
        <v>570</v>
      </c>
      <c r="Q208" s="62" t="s">
        <v>155</v>
      </c>
      <c r="R208" s="81" t="str">
        <f>HYPERLINK("https://www.baidu.com/s?wd=%E7%A7%AF%E7%9F%B3%E5%B1%B1%E4%BF%9D%E5%AE%89%E6%97%8F%E4%B8%9C%E4%B9%A1%E6%97%8F%E6%92%92%E6%8B%89%E6%97%8F%E8%87%AA%E6%B2%BB%E5%8E%BF%20%E4%BA%BA%E6%B0%91%E6%94%BF%E5%BA%9C%20%E5%AE%98%E7%BD%91%20site%3Agov.cn","打开入口")</f>
        <v>打开入口</v>
      </c>
    </row>
    <row r="209" ht="100" customHeight="1" spans="1:18">
      <c r="A209" s="61" t="s">
        <v>1444</v>
      </c>
      <c r="B209" s="63">
        <v>11</v>
      </c>
      <c r="C209" s="62" t="s">
        <v>86</v>
      </c>
      <c r="D209" s="62" t="s">
        <v>814</v>
      </c>
      <c r="E209" s="62" t="s">
        <v>1445</v>
      </c>
      <c r="F209" s="63" t="s">
        <v>816</v>
      </c>
      <c r="G209" s="63" t="s">
        <v>727</v>
      </c>
      <c r="H209" s="62" t="s">
        <v>1446</v>
      </c>
      <c r="I209" s="62" t="s">
        <v>1447</v>
      </c>
      <c r="J209" s="62" t="s">
        <v>1448</v>
      </c>
      <c r="K209" s="62" t="s">
        <v>1442</v>
      </c>
      <c r="L209" s="62" t="s">
        <v>822</v>
      </c>
      <c r="M209" s="62" t="s">
        <v>823</v>
      </c>
      <c r="N209" s="62" t="s">
        <v>1449</v>
      </c>
      <c r="O209" s="80" t="s">
        <v>825</v>
      </c>
      <c r="P209" s="62" t="s">
        <v>570</v>
      </c>
      <c r="Q209" s="62" t="s">
        <v>155</v>
      </c>
      <c r="R209" s="81" t="str">
        <f>HYPERLINK("https://www.baidu.com/s?wd=%E5%BC%A0%E5%AE%B6%E5%B7%9D%E5%9B%9E%E6%97%8F%E8%87%AA%E6%B2%BB%E5%8E%BF%20%E4%BA%BA%E6%B0%91%E6%94%BF%E5%BA%9C%20%E5%AE%98%E7%BD%91%20site%3Agov.cn","打开入口")</f>
        <v>打开入口</v>
      </c>
    </row>
    <row r="210" ht="100" customHeight="1" spans="1:18">
      <c r="A210" s="61" t="s">
        <v>1450</v>
      </c>
      <c r="B210" s="63">
        <v>11</v>
      </c>
      <c r="C210" s="62" t="s">
        <v>86</v>
      </c>
      <c r="D210" s="62" t="s">
        <v>814</v>
      </c>
      <c r="E210" s="62" t="s">
        <v>1451</v>
      </c>
      <c r="F210" s="63" t="s">
        <v>816</v>
      </c>
      <c r="G210" s="63" t="s">
        <v>727</v>
      </c>
      <c r="H210" s="62" t="s">
        <v>1452</v>
      </c>
      <c r="I210" s="62" t="s">
        <v>1453</v>
      </c>
      <c r="J210" s="62" t="s">
        <v>1454</v>
      </c>
      <c r="K210" s="62" t="s">
        <v>1442</v>
      </c>
      <c r="L210" s="62" t="s">
        <v>822</v>
      </c>
      <c r="M210" s="62" t="s">
        <v>823</v>
      </c>
      <c r="N210" s="62" t="s">
        <v>1455</v>
      </c>
      <c r="O210" s="80" t="s">
        <v>825</v>
      </c>
      <c r="P210" s="62" t="s">
        <v>570</v>
      </c>
      <c r="Q210" s="62" t="s">
        <v>155</v>
      </c>
      <c r="R210" s="81" t="str">
        <f>HYPERLINK("https://www.baidu.com/s?wd=%E5%A4%A9%E7%A5%9D%E8%97%8F%E6%97%8F%E8%87%AA%E6%B2%BB%E5%8E%BF%20%E4%BA%BA%E6%B0%91%E6%94%BF%E5%BA%9C%20%E5%AE%98%E7%BD%91%20site%3Agov.cn","打开入口")</f>
        <v>打开入口</v>
      </c>
    </row>
    <row r="211" ht="100" customHeight="1" spans="1:18">
      <c r="A211" s="61" t="s">
        <v>1456</v>
      </c>
      <c r="B211" s="63">
        <v>11</v>
      </c>
      <c r="C211" s="62" t="s">
        <v>86</v>
      </c>
      <c r="D211" s="62" t="s">
        <v>814</v>
      </c>
      <c r="E211" s="62" t="s">
        <v>1457</v>
      </c>
      <c r="F211" s="63" t="s">
        <v>816</v>
      </c>
      <c r="G211" s="63" t="s">
        <v>727</v>
      </c>
      <c r="H211" s="62" t="s">
        <v>1458</v>
      </c>
      <c r="I211" s="62" t="s">
        <v>1459</v>
      </c>
      <c r="J211" s="62" t="s">
        <v>1460</v>
      </c>
      <c r="K211" s="62" t="s">
        <v>1442</v>
      </c>
      <c r="L211" s="62" t="s">
        <v>822</v>
      </c>
      <c r="M211" s="62" t="s">
        <v>823</v>
      </c>
      <c r="N211" s="62" t="s">
        <v>1461</v>
      </c>
      <c r="O211" s="80" t="s">
        <v>569</v>
      </c>
      <c r="P211" s="62" t="s">
        <v>570</v>
      </c>
      <c r="Q211" s="62" t="s">
        <v>155</v>
      </c>
      <c r="R211" s="81" t="str">
        <f>HYPERLINK("http://www.gssn.gov.cn/","打开入口")</f>
        <v>打开入口</v>
      </c>
    </row>
    <row r="212" ht="100" customHeight="1" spans="1:18">
      <c r="A212" s="61" t="s">
        <v>1462</v>
      </c>
      <c r="B212" s="63">
        <v>11</v>
      </c>
      <c r="C212" s="62" t="s">
        <v>86</v>
      </c>
      <c r="D212" s="62" t="s">
        <v>814</v>
      </c>
      <c r="E212" s="62" t="s">
        <v>1463</v>
      </c>
      <c r="F212" s="63" t="s">
        <v>816</v>
      </c>
      <c r="G212" s="63" t="s">
        <v>727</v>
      </c>
      <c r="H212" s="62" t="s">
        <v>1464</v>
      </c>
      <c r="I212" s="62" t="s">
        <v>1465</v>
      </c>
      <c r="J212" s="62" t="s">
        <v>1466</v>
      </c>
      <c r="K212" s="62" t="s">
        <v>1442</v>
      </c>
      <c r="L212" s="62" t="s">
        <v>822</v>
      </c>
      <c r="M212" s="62" t="s">
        <v>823</v>
      </c>
      <c r="N212" s="62" t="s">
        <v>1467</v>
      </c>
      <c r="O212" s="80" t="s">
        <v>825</v>
      </c>
      <c r="P212" s="62" t="s">
        <v>570</v>
      </c>
      <c r="Q212" s="62" t="s">
        <v>155</v>
      </c>
      <c r="R212" s="81" t="str">
        <f>HYPERLINK("https://www.baidu.com/s?wd=%E8%82%83%E5%8C%97%E8%92%99%E5%8F%A4%E6%97%8F%E8%87%AA%E6%B2%BB%E5%8E%BF%20%E4%BA%BA%E6%B0%91%E6%94%BF%E5%BA%9C%20%E5%AE%98%E7%BD%91%20site%3Agov.cn","打开入口")</f>
        <v>打开入口</v>
      </c>
    </row>
    <row r="213" ht="100" customHeight="1" spans="1:18">
      <c r="A213" s="61" t="s">
        <v>1468</v>
      </c>
      <c r="B213" s="63">
        <v>11</v>
      </c>
      <c r="C213" s="62" t="s">
        <v>86</v>
      </c>
      <c r="D213" s="62" t="s">
        <v>814</v>
      </c>
      <c r="E213" s="62" t="s">
        <v>1469</v>
      </c>
      <c r="F213" s="63" t="s">
        <v>816</v>
      </c>
      <c r="G213" s="63" t="s">
        <v>727</v>
      </c>
      <c r="H213" s="62" t="s">
        <v>1470</v>
      </c>
      <c r="I213" s="62" t="s">
        <v>1471</v>
      </c>
      <c r="J213" s="62" t="s">
        <v>1472</v>
      </c>
      <c r="K213" s="62" t="s">
        <v>1442</v>
      </c>
      <c r="L213" s="62" t="s">
        <v>822</v>
      </c>
      <c r="M213" s="62" t="s">
        <v>823</v>
      </c>
      <c r="N213" s="62" t="s">
        <v>1473</v>
      </c>
      <c r="O213" s="80" t="s">
        <v>825</v>
      </c>
      <c r="P213" s="62" t="s">
        <v>570</v>
      </c>
      <c r="Q213" s="62" t="s">
        <v>155</v>
      </c>
      <c r="R213" s="81" t="str">
        <f>HYPERLINK("https://www.baidu.com/s?wd=%E9%98%BF%E5%85%8B%E5%A1%9E%E5%93%88%E8%90%A8%E5%85%8B%E6%97%8F%E8%87%AA%E6%B2%BB%E5%8E%BF%20%E4%BA%BA%E6%B0%91%E6%94%BF%E5%BA%9C%20%E5%AE%98%E7%BD%91%20site%3Agov.cn","打开入口")</f>
        <v>打开入口</v>
      </c>
    </row>
    <row r="214" ht="100" customHeight="1" spans="1:18">
      <c r="A214" s="61" t="s">
        <v>1474</v>
      </c>
      <c r="B214" s="63">
        <v>11</v>
      </c>
      <c r="C214" s="62" t="s">
        <v>86</v>
      </c>
      <c r="D214" s="62" t="s">
        <v>814</v>
      </c>
      <c r="E214" s="62" t="s">
        <v>1475</v>
      </c>
      <c r="F214" s="63" t="s">
        <v>816</v>
      </c>
      <c r="G214" s="63" t="s">
        <v>727</v>
      </c>
      <c r="H214" s="62" t="s">
        <v>1476</v>
      </c>
      <c r="I214" s="62" t="s">
        <v>1477</v>
      </c>
      <c r="J214" s="62" t="s">
        <v>1478</v>
      </c>
      <c r="K214" s="62" t="s">
        <v>1442</v>
      </c>
      <c r="L214" s="62" t="s">
        <v>822</v>
      </c>
      <c r="M214" s="62" t="s">
        <v>823</v>
      </c>
      <c r="N214" s="62" t="s">
        <v>1479</v>
      </c>
      <c r="O214" s="80" t="s">
        <v>825</v>
      </c>
      <c r="P214" s="62" t="s">
        <v>570</v>
      </c>
      <c r="Q214" s="62" t="s">
        <v>155</v>
      </c>
      <c r="R214" s="81" t="str">
        <f>HYPERLINK("https://www.baidu.com/s?wd=%E4%B8%9C%E4%B9%A1%E6%97%8F%E8%87%AA%E6%B2%BB%E5%8E%BF%20%E4%BA%BA%E6%B0%91%E6%94%BF%E5%BA%9C%20%E5%AE%98%E7%BD%91%20site%3Agov.cn","打开入口")</f>
        <v>打开入口</v>
      </c>
    </row>
    <row r="215" ht="100" customHeight="1" spans="1:18">
      <c r="A215" s="61" t="s">
        <v>1480</v>
      </c>
      <c r="B215" s="63">
        <v>10</v>
      </c>
      <c r="C215" s="62" t="s">
        <v>78</v>
      </c>
      <c r="D215" s="62" t="s">
        <v>814</v>
      </c>
      <c r="E215" s="62" t="s">
        <v>1481</v>
      </c>
      <c r="F215" s="63" t="s">
        <v>816</v>
      </c>
      <c r="G215" s="63" t="s">
        <v>741</v>
      </c>
      <c r="H215" s="62" t="s">
        <v>1482</v>
      </c>
      <c r="I215" s="62" t="s">
        <v>1483</v>
      </c>
      <c r="J215" s="62" t="s">
        <v>1484</v>
      </c>
      <c r="K215" s="62" t="s">
        <v>1485</v>
      </c>
      <c r="L215" s="62" t="s">
        <v>822</v>
      </c>
      <c r="M215" s="62" t="s">
        <v>823</v>
      </c>
      <c r="N215" s="62" t="s">
        <v>1486</v>
      </c>
      <c r="O215" s="80" t="s">
        <v>825</v>
      </c>
      <c r="P215" s="62" t="s">
        <v>570</v>
      </c>
      <c r="Q215" s="62" t="s">
        <v>155</v>
      </c>
      <c r="R215" s="81" t="str">
        <f>HYPERLINK("https://www.baidu.com/s?wd=%E5%8C%96%E9%9A%86%E5%9B%9E%E6%97%8F%E8%87%AA%E6%B2%BB%E5%8E%BF%20%E4%BA%BA%E6%B0%91%E6%94%BF%E5%BA%9C%20%E5%AE%98%E7%BD%91%20site%3Agov.cn","打开入口")</f>
        <v>打开入口</v>
      </c>
    </row>
    <row r="216" ht="100" customHeight="1" spans="1:18">
      <c r="A216" s="61" t="s">
        <v>1487</v>
      </c>
      <c r="B216" s="63">
        <v>10</v>
      </c>
      <c r="C216" s="62" t="s">
        <v>78</v>
      </c>
      <c r="D216" s="62" t="s">
        <v>814</v>
      </c>
      <c r="E216" s="62" t="s">
        <v>1488</v>
      </c>
      <c r="F216" s="63" t="s">
        <v>816</v>
      </c>
      <c r="G216" s="63" t="s">
        <v>741</v>
      </c>
      <c r="H216" s="62" t="s">
        <v>1489</v>
      </c>
      <c r="I216" s="62" t="s">
        <v>1490</v>
      </c>
      <c r="J216" s="62" t="s">
        <v>1491</v>
      </c>
      <c r="K216" s="62" t="s">
        <v>1485</v>
      </c>
      <c r="L216" s="62" t="s">
        <v>822</v>
      </c>
      <c r="M216" s="62" t="s">
        <v>823</v>
      </c>
      <c r="N216" s="62" t="s">
        <v>1492</v>
      </c>
      <c r="O216" s="80" t="s">
        <v>569</v>
      </c>
      <c r="P216" s="62" t="s">
        <v>570</v>
      </c>
      <c r="Q216" s="62" t="s">
        <v>155</v>
      </c>
      <c r="R216" s="81" t="str">
        <f>HYPERLINK("https://www.huzhu.gov.cn/","打开入口")</f>
        <v>打开入口</v>
      </c>
    </row>
    <row r="217" ht="100" customHeight="1" spans="1:18">
      <c r="A217" s="61" t="s">
        <v>1493</v>
      </c>
      <c r="B217" s="63">
        <v>10</v>
      </c>
      <c r="C217" s="62" t="s">
        <v>78</v>
      </c>
      <c r="D217" s="62" t="s">
        <v>814</v>
      </c>
      <c r="E217" s="62" t="s">
        <v>1494</v>
      </c>
      <c r="F217" s="63" t="s">
        <v>816</v>
      </c>
      <c r="G217" s="63" t="s">
        <v>741</v>
      </c>
      <c r="H217" s="62" t="s">
        <v>1495</v>
      </c>
      <c r="I217" s="62" t="s">
        <v>1496</v>
      </c>
      <c r="J217" s="62" t="s">
        <v>1497</v>
      </c>
      <c r="K217" s="62" t="s">
        <v>1485</v>
      </c>
      <c r="L217" s="62" t="s">
        <v>822</v>
      </c>
      <c r="M217" s="62" t="s">
        <v>823</v>
      </c>
      <c r="N217" s="62" t="s">
        <v>1498</v>
      </c>
      <c r="O217" s="80" t="s">
        <v>569</v>
      </c>
      <c r="P217" s="62" t="s">
        <v>570</v>
      </c>
      <c r="Q217" s="62" t="s">
        <v>155</v>
      </c>
      <c r="R217" s="81" t="str">
        <f>HYPERLINK("https://www.xunhua.gov.cn/","打开入口")</f>
        <v>打开入口</v>
      </c>
    </row>
    <row r="218" ht="100" customHeight="1" spans="1:18">
      <c r="A218" s="61" t="s">
        <v>1499</v>
      </c>
      <c r="B218" s="63">
        <v>10</v>
      </c>
      <c r="C218" s="62" t="s">
        <v>78</v>
      </c>
      <c r="D218" s="62" t="s">
        <v>814</v>
      </c>
      <c r="E218" s="62" t="s">
        <v>1500</v>
      </c>
      <c r="F218" s="63" t="s">
        <v>816</v>
      </c>
      <c r="G218" s="63" t="s">
        <v>741</v>
      </c>
      <c r="H218" s="62" t="s">
        <v>1501</v>
      </c>
      <c r="I218" s="62" t="s">
        <v>1502</v>
      </c>
      <c r="J218" s="62" t="s">
        <v>1503</v>
      </c>
      <c r="K218" s="62" t="s">
        <v>1485</v>
      </c>
      <c r="L218" s="62" t="s">
        <v>822</v>
      </c>
      <c r="M218" s="62" t="s">
        <v>823</v>
      </c>
      <c r="N218" s="62" t="s">
        <v>1504</v>
      </c>
      <c r="O218" s="80" t="s">
        <v>825</v>
      </c>
      <c r="P218" s="62" t="s">
        <v>570</v>
      </c>
      <c r="Q218" s="62" t="s">
        <v>155</v>
      </c>
      <c r="R218" s="81" t="str">
        <f>HYPERLINK("https://www.baidu.com/s?wd=%E6%B2%B3%E5%8D%97%E8%92%99%E5%8F%A4%E6%97%8F%E8%87%AA%E6%B2%BB%E5%8E%BF%20%E4%BA%BA%E6%B0%91%E6%94%BF%E5%BA%9C%20%E5%AE%98%E7%BD%91%20site%3Agov.cn","打开入口")</f>
        <v>打开入口</v>
      </c>
    </row>
    <row r="219" ht="100" customHeight="1" spans="1:18">
      <c r="A219" s="61" t="s">
        <v>1505</v>
      </c>
      <c r="B219" s="63">
        <v>10</v>
      </c>
      <c r="C219" s="62" t="s">
        <v>78</v>
      </c>
      <c r="D219" s="62" t="s">
        <v>814</v>
      </c>
      <c r="E219" s="62" t="s">
        <v>1506</v>
      </c>
      <c r="F219" s="63" t="s">
        <v>816</v>
      </c>
      <c r="G219" s="63" t="s">
        <v>741</v>
      </c>
      <c r="H219" s="62" t="s">
        <v>1507</v>
      </c>
      <c r="I219" s="62" t="s">
        <v>1508</v>
      </c>
      <c r="J219" s="62" t="s">
        <v>1509</v>
      </c>
      <c r="K219" s="62" t="s">
        <v>1485</v>
      </c>
      <c r="L219" s="62" t="s">
        <v>822</v>
      </c>
      <c r="M219" s="62" t="s">
        <v>823</v>
      </c>
      <c r="N219" s="62" t="s">
        <v>1510</v>
      </c>
      <c r="O219" s="80" t="s">
        <v>825</v>
      </c>
      <c r="P219" s="62" t="s">
        <v>570</v>
      </c>
      <c r="Q219" s="62" t="s">
        <v>155</v>
      </c>
      <c r="R219" s="81" t="str">
        <f>HYPERLINK("https://www.baidu.com/s?wd=%E9%97%A8%E6%BA%90%E5%9B%9E%E6%97%8F%E8%87%AA%E6%B2%BB%E5%8E%BF%20%E4%BA%BA%E6%B0%91%E6%94%BF%E5%BA%9C%20%E5%AE%98%E7%BD%91%20site%3Agov.cn","打开入口")</f>
        <v>打开入口</v>
      </c>
    </row>
    <row r="220" ht="100" customHeight="1" spans="1:18">
      <c r="A220" s="61" t="s">
        <v>1511</v>
      </c>
      <c r="B220" s="63">
        <v>10</v>
      </c>
      <c r="C220" s="62" t="s">
        <v>78</v>
      </c>
      <c r="D220" s="62" t="s">
        <v>814</v>
      </c>
      <c r="E220" s="62" t="s">
        <v>1512</v>
      </c>
      <c r="F220" s="63" t="s">
        <v>816</v>
      </c>
      <c r="G220" s="63" t="s">
        <v>741</v>
      </c>
      <c r="H220" s="62" t="s">
        <v>1513</v>
      </c>
      <c r="I220" s="62" t="s">
        <v>1514</v>
      </c>
      <c r="J220" s="62" t="s">
        <v>1515</v>
      </c>
      <c r="K220" s="62" t="s">
        <v>1485</v>
      </c>
      <c r="L220" s="62" t="s">
        <v>822</v>
      </c>
      <c r="M220" s="62" t="s">
        <v>823</v>
      </c>
      <c r="N220" s="62" t="s">
        <v>1516</v>
      </c>
      <c r="O220" s="80" t="s">
        <v>825</v>
      </c>
      <c r="P220" s="62" t="s">
        <v>570</v>
      </c>
      <c r="Q220" s="62" t="s">
        <v>155</v>
      </c>
      <c r="R220" s="81" t="str">
        <f>HYPERLINK("https://www.baidu.com/s?wd=%E5%A4%A7%E9%80%9A%E5%9B%9E%E6%97%8F%E5%9C%9F%E6%97%8F%E8%87%AA%E6%B2%BB%E5%8E%BF%20%E4%BA%BA%E6%B0%91%E6%94%BF%E5%BA%9C%20%E5%AE%98%E7%BD%91%20site%3Agov.cn","打开入口")</f>
        <v>打开入口</v>
      </c>
    </row>
    <row r="221" ht="100" customHeight="1" spans="1:18">
      <c r="A221" s="61" t="s">
        <v>1517</v>
      </c>
      <c r="B221" s="63">
        <v>10</v>
      </c>
      <c r="C221" s="62" t="s">
        <v>78</v>
      </c>
      <c r="D221" s="62" t="s">
        <v>814</v>
      </c>
      <c r="E221" s="62" t="s">
        <v>1518</v>
      </c>
      <c r="F221" s="63" t="s">
        <v>816</v>
      </c>
      <c r="G221" s="63" t="s">
        <v>741</v>
      </c>
      <c r="H221" s="62" t="s">
        <v>1519</v>
      </c>
      <c r="I221" s="62" t="s">
        <v>1520</v>
      </c>
      <c r="J221" s="62" t="s">
        <v>1521</v>
      </c>
      <c r="K221" s="62" t="s">
        <v>1485</v>
      </c>
      <c r="L221" s="62" t="s">
        <v>822</v>
      </c>
      <c r="M221" s="62" t="s">
        <v>823</v>
      </c>
      <c r="N221" s="62" t="s">
        <v>1522</v>
      </c>
      <c r="O221" s="80" t="s">
        <v>825</v>
      </c>
      <c r="P221" s="62" t="s">
        <v>570</v>
      </c>
      <c r="Q221" s="62" t="s">
        <v>155</v>
      </c>
      <c r="R221" s="81" t="str">
        <f>HYPERLINK("https://www.baidu.com/s?wd=%E6%B0%91%E5%92%8C%E5%9B%9E%E6%97%8F%E5%9C%9F%E6%97%8F%E8%87%AA%E6%B2%BB%E5%8E%BF%20%E4%BA%BA%E6%B0%91%E6%94%BF%E5%BA%9C%20%E5%AE%98%E7%BD%91%20site%3Agov.cn","打开入口")</f>
        <v>打开入口</v>
      </c>
    </row>
    <row r="222" ht="100" customHeight="1" spans="1:18">
      <c r="A222" s="61" t="s">
        <v>1523</v>
      </c>
      <c r="B222" s="63">
        <v>9</v>
      </c>
      <c r="C222" s="62" t="s">
        <v>70</v>
      </c>
      <c r="D222" s="62" t="s">
        <v>814</v>
      </c>
      <c r="E222" s="62" t="s">
        <v>1524</v>
      </c>
      <c r="F222" s="63" t="s">
        <v>816</v>
      </c>
      <c r="G222" s="63" t="s">
        <v>532</v>
      </c>
      <c r="H222" s="62" t="s">
        <v>1525</v>
      </c>
      <c r="I222" s="62" t="s">
        <v>1526</v>
      </c>
      <c r="J222" s="62" t="s">
        <v>1527</v>
      </c>
      <c r="K222" s="62" t="s">
        <v>591</v>
      </c>
      <c r="L222" s="62" t="s">
        <v>822</v>
      </c>
      <c r="M222" s="62" t="s">
        <v>823</v>
      </c>
      <c r="N222" s="62" t="s">
        <v>1528</v>
      </c>
      <c r="O222" s="80" t="s">
        <v>825</v>
      </c>
      <c r="P222" s="62" t="s">
        <v>570</v>
      </c>
      <c r="Q222" s="62" t="s">
        <v>155</v>
      </c>
      <c r="R222" s="81" t="str">
        <f>HYPERLINK("https://www.baidu.com/s?wd=%E5%B7%B4%E9%87%8C%E5%9D%A4%E5%93%88%E8%90%A8%E5%85%8B%E8%87%AA%E6%B2%BB%E5%8E%BF%20%E4%BA%BA%E6%B0%91%E6%94%BF%E5%BA%9C%20%E5%AE%98%E7%BD%91%20site%3Agov.cn","打开入口")</f>
        <v>打开入口</v>
      </c>
    </row>
    <row r="223" ht="100" customHeight="1" spans="1:18">
      <c r="A223" s="61" t="s">
        <v>1529</v>
      </c>
      <c r="B223" s="63">
        <v>9</v>
      </c>
      <c r="C223" s="62" t="s">
        <v>70</v>
      </c>
      <c r="D223" s="62" t="s">
        <v>814</v>
      </c>
      <c r="E223" s="62" t="s">
        <v>1530</v>
      </c>
      <c r="F223" s="63" t="s">
        <v>816</v>
      </c>
      <c r="G223" s="63" t="s">
        <v>532</v>
      </c>
      <c r="H223" s="62" t="s">
        <v>1531</v>
      </c>
      <c r="I223" s="62" t="s">
        <v>1532</v>
      </c>
      <c r="J223" s="62" t="s">
        <v>1533</v>
      </c>
      <c r="K223" s="62" t="s">
        <v>591</v>
      </c>
      <c r="L223" s="62" t="s">
        <v>822</v>
      </c>
      <c r="M223" s="62" t="s">
        <v>823</v>
      </c>
      <c r="N223" s="62" t="s">
        <v>1534</v>
      </c>
      <c r="O223" s="80" t="s">
        <v>569</v>
      </c>
      <c r="P223" s="62" t="s">
        <v>570</v>
      </c>
      <c r="Q223" s="62" t="s">
        <v>155</v>
      </c>
      <c r="R223" s="81" t="str">
        <f>HYPERLINK("https://www.tskeg.gov.cn/","打开入口")</f>
        <v>打开入口</v>
      </c>
    </row>
    <row r="224" ht="100" customHeight="1" spans="1:18">
      <c r="A224" s="61" t="s">
        <v>1535</v>
      </c>
      <c r="B224" s="63">
        <v>9</v>
      </c>
      <c r="C224" s="62" t="s">
        <v>70</v>
      </c>
      <c r="D224" s="62" t="s">
        <v>814</v>
      </c>
      <c r="E224" s="62" t="s">
        <v>1536</v>
      </c>
      <c r="F224" s="63" t="s">
        <v>816</v>
      </c>
      <c r="G224" s="63" t="s">
        <v>532</v>
      </c>
      <c r="H224" s="62" t="s">
        <v>1537</v>
      </c>
      <c r="I224" s="62" t="s">
        <v>1538</v>
      </c>
      <c r="J224" s="62" t="s">
        <v>1539</v>
      </c>
      <c r="K224" s="62" t="s">
        <v>591</v>
      </c>
      <c r="L224" s="62" t="s">
        <v>822</v>
      </c>
      <c r="M224" s="62" t="s">
        <v>823</v>
      </c>
      <c r="N224" s="62" t="s">
        <v>1540</v>
      </c>
      <c r="O224" s="80" t="s">
        <v>569</v>
      </c>
      <c r="P224" s="62" t="s">
        <v>570</v>
      </c>
      <c r="Q224" s="62" t="s">
        <v>155</v>
      </c>
      <c r="R224" s="81" t="str">
        <f>HYPERLINK("https://www.mlx.gov.cn/","打开入口")</f>
        <v>打开入口</v>
      </c>
    </row>
    <row r="225" ht="100" customHeight="1" spans="1:18">
      <c r="A225" s="61" t="s">
        <v>1541</v>
      </c>
      <c r="B225" s="63">
        <v>9</v>
      </c>
      <c r="C225" s="62" t="s">
        <v>70</v>
      </c>
      <c r="D225" s="62" t="s">
        <v>814</v>
      </c>
      <c r="E225" s="62" t="s">
        <v>1542</v>
      </c>
      <c r="F225" s="63" t="s">
        <v>816</v>
      </c>
      <c r="G225" s="63" t="s">
        <v>532</v>
      </c>
      <c r="H225" s="62" t="s">
        <v>1543</v>
      </c>
      <c r="I225" s="62" t="s">
        <v>1544</v>
      </c>
      <c r="J225" s="62" t="s">
        <v>1545</v>
      </c>
      <c r="K225" s="62" t="s">
        <v>591</v>
      </c>
      <c r="L225" s="62" t="s">
        <v>822</v>
      </c>
      <c r="M225" s="62" t="s">
        <v>823</v>
      </c>
      <c r="N225" s="62" t="s">
        <v>1546</v>
      </c>
      <c r="O225" s="80" t="s">
        <v>825</v>
      </c>
      <c r="P225" s="62" t="s">
        <v>570</v>
      </c>
      <c r="Q225" s="62" t="s">
        <v>155</v>
      </c>
      <c r="R225" s="81" t="str">
        <f>HYPERLINK("https://www.baidu.com/s?wd=%E7%84%89%E8%80%86%E5%9B%9E%E6%97%8F%E8%87%AA%E6%B2%BB%E5%8E%BF%20%E4%BA%BA%E6%B0%91%E6%94%BF%E5%BA%9C%20%E5%AE%98%E7%BD%91%20site%3Agov.cn","打开入口")</f>
        <v>打开入口</v>
      </c>
    </row>
    <row r="226" ht="100" customHeight="1" spans="1:18">
      <c r="A226" s="61" t="s">
        <v>1547</v>
      </c>
      <c r="B226" s="63">
        <v>9</v>
      </c>
      <c r="C226" s="62" t="s">
        <v>70</v>
      </c>
      <c r="D226" s="62" t="s">
        <v>814</v>
      </c>
      <c r="E226" s="62" t="s">
        <v>1548</v>
      </c>
      <c r="F226" s="63" t="s">
        <v>816</v>
      </c>
      <c r="G226" s="63" t="s">
        <v>532</v>
      </c>
      <c r="H226" s="62" t="s">
        <v>1549</v>
      </c>
      <c r="I226" s="62" t="s">
        <v>1550</v>
      </c>
      <c r="J226" s="62" t="s">
        <v>1551</v>
      </c>
      <c r="K226" s="62" t="s">
        <v>591</v>
      </c>
      <c r="L226" s="62" t="s">
        <v>822</v>
      </c>
      <c r="M226" s="62" t="s">
        <v>823</v>
      </c>
      <c r="N226" s="62" t="s">
        <v>1552</v>
      </c>
      <c r="O226" s="80" t="s">
        <v>569</v>
      </c>
      <c r="P226" s="62" t="s">
        <v>570</v>
      </c>
      <c r="Q226" s="62" t="s">
        <v>155</v>
      </c>
      <c r="R226" s="81" t="str">
        <f>HYPERLINK("https://www.xjcbcr.gov.cn/","打开入口")</f>
        <v>打开入口</v>
      </c>
    </row>
    <row r="227" ht="100" customHeight="1" spans="1:18">
      <c r="A227" s="61" t="s">
        <v>1553</v>
      </c>
      <c r="B227" s="63">
        <v>9</v>
      </c>
      <c r="C227" s="62" t="s">
        <v>70</v>
      </c>
      <c r="D227" s="62" t="s">
        <v>814</v>
      </c>
      <c r="E227" s="62" t="s">
        <v>1554</v>
      </c>
      <c r="F227" s="63" t="s">
        <v>816</v>
      </c>
      <c r="G227" s="63" t="s">
        <v>532</v>
      </c>
      <c r="H227" s="62" t="s">
        <v>1555</v>
      </c>
      <c r="I227" s="62" t="s">
        <v>1556</v>
      </c>
      <c r="J227" s="62" t="s">
        <v>1557</v>
      </c>
      <c r="K227" s="62" t="s">
        <v>591</v>
      </c>
      <c r="L227" s="62" t="s">
        <v>822</v>
      </c>
      <c r="M227" s="62" t="s">
        <v>823</v>
      </c>
      <c r="N227" s="62" t="s">
        <v>1558</v>
      </c>
      <c r="O227" s="80" t="s">
        <v>569</v>
      </c>
      <c r="P227" s="62" t="s">
        <v>570</v>
      </c>
      <c r="Q227" s="62" t="s">
        <v>155</v>
      </c>
      <c r="R227" s="81" t="str">
        <f>HYPERLINK("https://www.xjhbk.gov.cn/","打开入口")</f>
        <v>打开入口</v>
      </c>
    </row>
    <row r="228" ht="100" customHeight="1" spans="1:18">
      <c r="A228" s="61" t="s">
        <v>1559</v>
      </c>
      <c r="B228" s="63">
        <v>7</v>
      </c>
      <c r="C228" s="62" t="s">
        <v>54</v>
      </c>
      <c r="D228" s="62" t="s">
        <v>1560</v>
      </c>
      <c r="E228" s="62" t="s">
        <v>1561</v>
      </c>
      <c r="F228" s="63" t="s">
        <v>1562</v>
      </c>
      <c r="G228" s="63" t="s">
        <v>1563</v>
      </c>
      <c r="H228" s="62" t="s">
        <v>1564</v>
      </c>
      <c r="I228" s="62" t="s">
        <v>1565</v>
      </c>
      <c r="J228" s="62" t="s">
        <v>1566</v>
      </c>
      <c r="K228" s="62" t="s">
        <v>1567</v>
      </c>
      <c r="L228" s="62" t="s">
        <v>1568</v>
      </c>
      <c r="M228" s="62" t="s">
        <v>1569</v>
      </c>
      <c r="N228" s="62" t="s">
        <v>1570</v>
      </c>
      <c r="O228" s="80" t="s">
        <v>1571</v>
      </c>
      <c r="P228" s="62" t="s">
        <v>570</v>
      </c>
      <c r="Q228" s="62" t="s">
        <v>155</v>
      </c>
      <c r="R228" s="81" t="str">
        <f>HYPERLINK("https://mzzjw.beijing.gov.cn/","打开入口")</f>
        <v>打开入口</v>
      </c>
    </row>
    <row r="229" ht="100" customHeight="1" spans="1:18">
      <c r="A229" s="61" t="s">
        <v>1572</v>
      </c>
      <c r="B229" s="63">
        <v>7</v>
      </c>
      <c r="C229" s="62" t="s">
        <v>54</v>
      </c>
      <c r="D229" s="62" t="s">
        <v>1560</v>
      </c>
      <c r="E229" s="62" t="s">
        <v>1573</v>
      </c>
      <c r="F229" s="63" t="s">
        <v>1562</v>
      </c>
      <c r="G229" s="63" t="s">
        <v>1574</v>
      </c>
      <c r="H229" s="62" t="s">
        <v>1575</v>
      </c>
      <c r="I229" s="62" t="s">
        <v>1576</v>
      </c>
      <c r="J229" s="62" t="s">
        <v>1577</v>
      </c>
      <c r="K229" s="62" t="s">
        <v>1567</v>
      </c>
      <c r="L229" s="62" t="s">
        <v>1568</v>
      </c>
      <c r="M229" s="62" t="s">
        <v>1569</v>
      </c>
      <c r="N229" s="62" t="s">
        <v>1570</v>
      </c>
      <c r="O229" s="80" t="s">
        <v>1571</v>
      </c>
      <c r="P229" s="62" t="s">
        <v>570</v>
      </c>
      <c r="Q229" s="62" t="s">
        <v>155</v>
      </c>
      <c r="R229" s="81" t="str">
        <f>HYPERLINK("https://mzzj.tj.gov.cn/","打开入口")</f>
        <v>打开入口</v>
      </c>
    </row>
    <row r="230" ht="100" customHeight="1" spans="1:18">
      <c r="A230" s="61" t="s">
        <v>1578</v>
      </c>
      <c r="B230" s="63">
        <v>7</v>
      </c>
      <c r="C230" s="62" t="s">
        <v>54</v>
      </c>
      <c r="D230" s="62" t="s">
        <v>1560</v>
      </c>
      <c r="E230" s="62" t="s">
        <v>1579</v>
      </c>
      <c r="F230" s="63" t="s">
        <v>1562</v>
      </c>
      <c r="G230" s="63" t="s">
        <v>817</v>
      </c>
      <c r="H230" s="62" t="s">
        <v>1580</v>
      </c>
      <c r="I230" s="62" t="s">
        <v>1581</v>
      </c>
      <c r="J230" s="62" t="s">
        <v>1582</v>
      </c>
      <c r="K230" s="62" t="s">
        <v>1567</v>
      </c>
      <c r="L230" s="62" t="s">
        <v>1568</v>
      </c>
      <c r="M230" s="62" t="s">
        <v>1569</v>
      </c>
      <c r="N230" s="62" t="s">
        <v>1570</v>
      </c>
      <c r="O230" s="80" t="s">
        <v>1571</v>
      </c>
      <c r="P230" s="62" t="s">
        <v>570</v>
      </c>
      <c r="Q230" s="62" t="s">
        <v>155</v>
      </c>
      <c r="R230" s="81" t="str">
        <f>HYPERLINK("https://mw.hebei.gov.cn/","打开入口")</f>
        <v>打开入口</v>
      </c>
    </row>
    <row r="231" ht="100" customHeight="1" spans="1:18">
      <c r="A231" s="61" t="s">
        <v>1583</v>
      </c>
      <c r="B231" s="63">
        <v>7</v>
      </c>
      <c r="C231" s="62" t="s">
        <v>54</v>
      </c>
      <c r="D231" s="62" t="s">
        <v>1560</v>
      </c>
      <c r="E231" s="62" t="s">
        <v>1584</v>
      </c>
      <c r="F231" s="63" t="s">
        <v>1562</v>
      </c>
      <c r="G231" s="63" t="s">
        <v>523</v>
      </c>
      <c r="H231" s="62" t="s">
        <v>1585</v>
      </c>
      <c r="I231" s="62" t="s">
        <v>1586</v>
      </c>
      <c r="J231" s="62" t="s">
        <v>1587</v>
      </c>
      <c r="K231" s="62" t="s">
        <v>1567</v>
      </c>
      <c r="L231" s="62" t="s">
        <v>1568</v>
      </c>
      <c r="M231" s="62" t="s">
        <v>1569</v>
      </c>
      <c r="N231" s="62" t="s">
        <v>1570</v>
      </c>
      <c r="O231" s="80" t="s">
        <v>1571</v>
      </c>
      <c r="P231" s="62" t="s">
        <v>570</v>
      </c>
      <c r="Q231" s="62" t="s">
        <v>155</v>
      </c>
      <c r="R231" s="81" t="str">
        <f>HYPERLINK("https://mw.nmg.gov.cn/","打开入口")</f>
        <v>打开入口</v>
      </c>
    </row>
    <row r="232" ht="100" customHeight="1" spans="1:18">
      <c r="A232" s="61" t="s">
        <v>1588</v>
      </c>
      <c r="B232" s="63">
        <v>7</v>
      </c>
      <c r="C232" s="62" t="s">
        <v>54</v>
      </c>
      <c r="D232" s="62" t="s">
        <v>1560</v>
      </c>
      <c r="E232" s="62" t="s">
        <v>1589</v>
      </c>
      <c r="F232" s="63" t="s">
        <v>1562</v>
      </c>
      <c r="G232" s="63" t="s">
        <v>876</v>
      </c>
      <c r="H232" s="62" t="s">
        <v>1590</v>
      </c>
      <c r="I232" s="62" t="s">
        <v>1591</v>
      </c>
      <c r="J232" s="62" t="s">
        <v>1592</v>
      </c>
      <c r="K232" s="62" t="s">
        <v>1567</v>
      </c>
      <c r="L232" s="62" t="s">
        <v>1568</v>
      </c>
      <c r="M232" s="62" t="s">
        <v>1569</v>
      </c>
      <c r="N232" s="62" t="s">
        <v>1570</v>
      </c>
      <c r="O232" s="80" t="s">
        <v>1571</v>
      </c>
      <c r="P232" s="62" t="s">
        <v>570</v>
      </c>
      <c r="Q232" s="62" t="s">
        <v>155</v>
      </c>
      <c r="R232" s="81" t="str">
        <f>HYPERLINK("https://mzw.ln.gov.cn/","打开入口")</f>
        <v>打开入口</v>
      </c>
    </row>
    <row r="233" ht="100" customHeight="1" spans="1:18">
      <c r="A233" s="61" t="s">
        <v>1593</v>
      </c>
      <c r="B233" s="63">
        <v>7</v>
      </c>
      <c r="C233" s="62" t="s">
        <v>54</v>
      </c>
      <c r="D233" s="62" t="s">
        <v>1560</v>
      </c>
      <c r="E233" s="62" t="s">
        <v>1594</v>
      </c>
      <c r="F233" s="63" t="s">
        <v>1562</v>
      </c>
      <c r="G233" s="63" t="s">
        <v>604</v>
      </c>
      <c r="H233" s="62" t="s">
        <v>1595</v>
      </c>
      <c r="I233" s="62" t="s">
        <v>1596</v>
      </c>
      <c r="J233" s="62" t="s">
        <v>1597</v>
      </c>
      <c r="K233" s="62" t="s">
        <v>1567</v>
      </c>
      <c r="L233" s="62" t="s">
        <v>1568</v>
      </c>
      <c r="M233" s="62" t="s">
        <v>1569</v>
      </c>
      <c r="N233" s="62" t="s">
        <v>1570</v>
      </c>
      <c r="O233" s="80" t="s">
        <v>1571</v>
      </c>
      <c r="P233" s="62" t="s">
        <v>570</v>
      </c>
      <c r="Q233" s="62" t="s">
        <v>155</v>
      </c>
      <c r="R233" s="81" t="str">
        <f>HYPERLINK("https://mw.jl.gov.cn/","打开入口")</f>
        <v>打开入口</v>
      </c>
    </row>
    <row r="234" ht="100" customHeight="1" spans="1:18">
      <c r="A234" s="61" t="s">
        <v>1598</v>
      </c>
      <c r="B234" s="63">
        <v>7</v>
      </c>
      <c r="C234" s="62" t="s">
        <v>54</v>
      </c>
      <c r="D234" s="62" t="s">
        <v>1560</v>
      </c>
      <c r="E234" s="62" t="s">
        <v>1599</v>
      </c>
      <c r="F234" s="63" t="s">
        <v>1562</v>
      </c>
      <c r="G234" s="63" t="s">
        <v>945</v>
      </c>
      <c r="H234" s="62" t="s">
        <v>1600</v>
      </c>
      <c r="I234" s="62" t="s">
        <v>1601</v>
      </c>
      <c r="J234" s="62" t="s">
        <v>1602</v>
      </c>
      <c r="K234" s="62" t="s">
        <v>1567</v>
      </c>
      <c r="L234" s="62" t="s">
        <v>1568</v>
      </c>
      <c r="M234" s="62" t="s">
        <v>1569</v>
      </c>
      <c r="N234" s="62" t="s">
        <v>1570</v>
      </c>
      <c r="O234" s="80" t="s">
        <v>1571</v>
      </c>
      <c r="P234" s="62" t="s">
        <v>570</v>
      </c>
      <c r="Q234" s="62" t="s">
        <v>155</v>
      </c>
      <c r="R234" s="81" t="str">
        <f>HYPERLINK("https://mzw.hlj.gov.cn/","打开入口")</f>
        <v>打开入口</v>
      </c>
    </row>
    <row r="235" ht="100" customHeight="1" spans="1:18">
      <c r="A235" s="61" t="s">
        <v>1603</v>
      </c>
      <c r="B235" s="63">
        <v>7</v>
      </c>
      <c r="C235" s="62" t="s">
        <v>54</v>
      </c>
      <c r="D235" s="62" t="s">
        <v>1560</v>
      </c>
      <c r="E235" s="62" t="s">
        <v>1604</v>
      </c>
      <c r="F235" s="63" t="s">
        <v>1562</v>
      </c>
      <c r="G235" s="63" t="s">
        <v>1605</v>
      </c>
      <c r="H235" s="62" t="s">
        <v>1606</v>
      </c>
      <c r="I235" s="62" t="s">
        <v>1607</v>
      </c>
      <c r="J235" s="62" t="s">
        <v>1608</v>
      </c>
      <c r="K235" s="62" t="s">
        <v>1567</v>
      </c>
      <c r="L235" s="62" t="s">
        <v>1568</v>
      </c>
      <c r="M235" s="62" t="s">
        <v>1569</v>
      </c>
      <c r="N235" s="62" t="s">
        <v>1570</v>
      </c>
      <c r="O235" s="80" t="s">
        <v>1571</v>
      </c>
      <c r="P235" s="62" t="s">
        <v>570</v>
      </c>
      <c r="Q235" s="62" t="s">
        <v>155</v>
      </c>
      <c r="R235" s="81" t="str">
        <f>HYPERLINK("https://mzzj.sh.gov.cn/","打开入口")</f>
        <v>打开入口</v>
      </c>
    </row>
    <row r="236" ht="100" customHeight="1" spans="1:18">
      <c r="A236" s="61" t="s">
        <v>1609</v>
      </c>
      <c r="B236" s="63">
        <v>7</v>
      </c>
      <c r="C236" s="62" t="s">
        <v>54</v>
      </c>
      <c r="D236" s="62" t="s">
        <v>1560</v>
      </c>
      <c r="E236" s="62" t="s">
        <v>1610</v>
      </c>
      <c r="F236" s="63" t="s">
        <v>1562</v>
      </c>
      <c r="G236" s="63" t="s">
        <v>1611</v>
      </c>
      <c r="H236" s="62" t="s">
        <v>1612</v>
      </c>
      <c r="I236" s="62" t="s">
        <v>1613</v>
      </c>
      <c r="J236" s="62" t="s">
        <v>1614</v>
      </c>
      <c r="K236" s="62" t="s">
        <v>1567</v>
      </c>
      <c r="L236" s="62" t="s">
        <v>1568</v>
      </c>
      <c r="M236" s="62" t="s">
        <v>1569</v>
      </c>
      <c r="N236" s="62" t="s">
        <v>1570</v>
      </c>
      <c r="O236" s="80" t="s">
        <v>1571</v>
      </c>
      <c r="P236" s="62" t="s">
        <v>570</v>
      </c>
      <c r="Q236" s="62" t="s">
        <v>155</v>
      </c>
      <c r="R236" s="81" t="str">
        <f>HYPERLINK("https://mzw.jiangsu.gov.cn/","打开入口")</f>
        <v>打开入口</v>
      </c>
    </row>
    <row r="237" ht="100" customHeight="1" spans="1:18">
      <c r="A237" s="61" t="s">
        <v>1615</v>
      </c>
      <c r="B237" s="63">
        <v>7</v>
      </c>
      <c r="C237" s="62" t="s">
        <v>54</v>
      </c>
      <c r="D237" s="62" t="s">
        <v>1560</v>
      </c>
      <c r="E237" s="62" t="s">
        <v>1616</v>
      </c>
      <c r="F237" s="63" t="s">
        <v>1562</v>
      </c>
      <c r="G237" s="63" t="s">
        <v>953</v>
      </c>
      <c r="H237" s="62" t="s">
        <v>1617</v>
      </c>
      <c r="I237" s="62" t="s">
        <v>1618</v>
      </c>
      <c r="J237" s="62" t="s">
        <v>1619</v>
      </c>
      <c r="K237" s="62" t="s">
        <v>1567</v>
      </c>
      <c r="L237" s="62" t="s">
        <v>1568</v>
      </c>
      <c r="M237" s="62" t="s">
        <v>1569</v>
      </c>
      <c r="N237" s="62" t="s">
        <v>1570</v>
      </c>
      <c r="O237" s="80" t="s">
        <v>1571</v>
      </c>
      <c r="P237" s="62" t="s">
        <v>570</v>
      </c>
      <c r="Q237" s="62" t="s">
        <v>155</v>
      </c>
      <c r="R237" s="81" t="str">
        <f>HYPERLINK("https://mzw.zj.gov.cn/","打开入口")</f>
        <v>打开入口</v>
      </c>
    </row>
    <row r="238" ht="100" customHeight="1" spans="1:18">
      <c r="A238" s="61" t="s">
        <v>1620</v>
      </c>
      <c r="B238" s="63">
        <v>7</v>
      </c>
      <c r="C238" s="62" t="s">
        <v>54</v>
      </c>
      <c r="D238" s="62" t="s">
        <v>1560</v>
      </c>
      <c r="E238" s="62" t="s">
        <v>1621</v>
      </c>
      <c r="F238" s="63" t="s">
        <v>1562</v>
      </c>
      <c r="G238" s="63" t="s">
        <v>1622</v>
      </c>
      <c r="H238" s="62" t="s">
        <v>1623</v>
      </c>
      <c r="I238" s="62" t="s">
        <v>1624</v>
      </c>
      <c r="J238" s="62" t="s">
        <v>1625</v>
      </c>
      <c r="K238" s="62" t="s">
        <v>1567</v>
      </c>
      <c r="L238" s="62" t="s">
        <v>1568</v>
      </c>
      <c r="M238" s="62" t="s">
        <v>1569</v>
      </c>
      <c r="N238" s="62" t="s">
        <v>1570</v>
      </c>
      <c r="O238" s="80" t="s">
        <v>1571</v>
      </c>
      <c r="P238" s="62" t="s">
        <v>570</v>
      </c>
      <c r="Q238" s="62" t="s">
        <v>155</v>
      </c>
      <c r="R238" s="81" t="str">
        <f>HYPERLINK("https://mwzjj.ah.gov.cn/","打开入口")</f>
        <v>打开入口</v>
      </c>
    </row>
    <row r="239" ht="100" customHeight="1" spans="1:18">
      <c r="A239" s="61" t="s">
        <v>1626</v>
      </c>
      <c r="B239" s="63">
        <v>7</v>
      </c>
      <c r="C239" s="62" t="s">
        <v>54</v>
      </c>
      <c r="D239" s="62" t="s">
        <v>1560</v>
      </c>
      <c r="E239" s="62" t="s">
        <v>1627</v>
      </c>
      <c r="F239" s="63" t="s">
        <v>1562</v>
      </c>
      <c r="G239" s="63" t="s">
        <v>1628</v>
      </c>
      <c r="H239" s="62" t="s">
        <v>1629</v>
      </c>
      <c r="I239" s="62" t="s">
        <v>1630</v>
      </c>
      <c r="J239" s="62" t="s">
        <v>1631</v>
      </c>
      <c r="K239" s="62" t="s">
        <v>1567</v>
      </c>
      <c r="L239" s="62" t="s">
        <v>1568</v>
      </c>
      <c r="M239" s="62" t="s">
        <v>1569</v>
      </c>
      <c r="N239" s="62" t="s">
        <v>1570</v>
      </c>
      <c r="O239" s="80" t="s">
        <v>1571</v>
      </c>
      <c r="P239" s="62" t="s">
        <v>570</v>
      </c>
      <c r="Q239" s="62" t="s">
        <v>155</v>
      </c>
      <c r="R239" s="81" t="str">
        <f>HYPERLINK("https://mzzjt.fujian.gov.cn/","打开入口")</f>
        <v>打开入口</v>
      </c>
    </row>
    <row r="240" ht="100" customHeight="1" spans="1:18">
      <c r="A240" s="61" t="s">
        <v>1632</v>
      </c>
      <c r="B240" s="63">
        <v>7</v>
      </c>
      <c r="C240" s="62" t="s">
        <v>54</v>
      </c>
      <c r="D240" s="62" t="s">
        <v>1560</v>
      </c>
      <c r="E240" s="62" t="s">
        <v>1633</v>
      </c>
      <c r="F240" s="63" t="s">
        <v>1562</v>
      </c>
      <c r="G240" s="63" t="s">
        <v>1634</v>
      </c>
      <c r="H240" s="62" t="s">
        <v>1635</v>
      </c>
      <c r="I240" s="62" t="s">
        <v>1636</v>
      </c>
      <c r="J240" s="62" t="s">
        <v>1637</v>
      </c>
      <c r="K240" s="62" t="s">
        <v>1567</v>
      </c>
      <c r="L240" s="62" t="s">
        <v>1568</v>
      </c>
      <c r="M240" s="62" t="s">
        <v>1569</v>
      </c>
      <c r="N240" s="62" t="s">
        <v>1570</v>
      </c>
      <c r="O240" s="80" t="s">
        <v>1571</v>
      </c>
      <c r="P240" s="62" t="s">
        <v>570</v>
      </c>
      <c r="Q240" s="62" t="s">
        <v>155</v>
      </c>
      <c r="R240" s="81" t="str">
        <f>HYPERLINK("https://mzj.jiangxi.gov.cn/","打开入口")</f>
        <v>打开入口</v>
      </c>
    </row>
    <row r="241" ht="100" customHeight="1" spans="1:18">
      <c r="A241" s="61" t="s">
        <v>1638</v>
      </c>
      <c r="B241" s="63">
        <v>7</v>
      </c>
      <c r="C241" s="62" t="s">
        <v>54</v>
      </c>
      <c r="D241" s="62" t="s">
        <v>1560</v>
      </c>
      <c r="E241" s="62" t="s">
        <v>1639</v>
      </c>
      <c r="F241" s="63" t="s">
        <v>1562</v>
      </c>
      <c r="G241" s="63" t="s">
        <v>1640</v>
      </c>
      <c r="H241" s="62" t="s">
        <v>1641</v>
      </c>
      <c r="I241" s="62" t="s">
        <v>1642</v>
      </c>
      <c r="J241" s="62" t="s">
        <v>1643</v>
      </c>
      <c r="K241" s="62" t="s">
        <v>1567</v>
      </c>
      <c r="L241" s="62" t="s">
        <v>1568</v>
      </c>
      <c r="M241" s="62" t="s">
        <v>1569</v>
      </c>
      <c r="N241" s="62" t="s">
        <v>1570</v>
      </c>
      <c r="O241" s="80" t="s">
        <v>1571</v>
      </c>
      <c r="P241" s="62" t="s">
        <v>570</v>
      </c>
      <c r="Q241" s="62" t="s">
        <v>155</v>
      </c>
      <c r="R241" s="81" t="str">
        <f>HYPERLINK("https://mzw.shandong.gov.cn/","打开入口")</f>
        <v>打开入口</v>
      </c>
    </row>
    <row r="242" ht="100" customHeight="1" spans="1:18">
      <c r="A242" s="61" t="s">
        <v>1644</v>
      </c>
      <c r="B242" s="63">
        <v>7</v>
      </c>
      <c r="C242" s="62" t="s">
        <v>54</v>
      </c>
      <c r="D242" s="62" t="s">
        <v>1560</v>
      </c>
      <c r="E242" s="62" t="s">
        <v>1645</v>
      </c>
      <c r="F242" s="63" t="s">
        <v>1562</v>
      </c>
      <c r="G242" s="63" t="s">
        <v>1646</v>
      </c>
      <c r="H242" s="62" t="s">
        <v>1647</v>
      </c>
      <c r="I242" s="62" t="s">
        <v>1648</v>
      </c>
      <c r="J242" s="62" t="s">
        <v>1649</v>
      </c>
      <c r="K242" s="62" t="s">
        <v>1567</v>
      </c>
      <c r="L242" s="62" t="s">
        <v>1568</v>
      </c>
      <c r="M242" s="62" t="s">
        <v>1569</v>
      </c>
      <c r="N242" s="62" t="s">
        <v>1570</v>
      </c>
      <c r="O242" s="80" t="s">
        <v>1571</v>
      </c>
      <c r="P242" s="62" t="s">
        <v>570</v>
      </c>
      <c r="Q242" s="62" t="s">
        <v>155</v>
      </c>
      <c r="R242" s="81" t="str">
        <f>HYPERLINK("https://hnsmzzjw.henan.gov.cn/","打开入口")</f>
        <v>打开入口</v>
      </c>
    </row>
    <row r="243" ht="100" customHeight="1" spans="1:18">
      <c r="A243" s="61" t="s">
        <v>1650</v>
      </c>
      <c r="B243" s="63">
        <v>7</v>
      </c>
      <c r="C243" s="62" t="s">
        <v>54</v>
      </c>
      <c r="D243" s="62" t="s">
        <v>1560</v>
      </c>
      <c r="E243" s="62" t="s">
        <v>1651</v>
      </c>
      <c r="F243" s="63" t="s">
        <v>1562</v>
      </c>
      <c r="G243" s="63" t="s">
        <v>614</v>
      </c>
      <c r="H243" s="62" t="s">
        <v>1652</v>
      </c>
      <c r="I243" s="62" t="s">
        <v>1653</v>
      </c>
      <c r="J243" s="62" t="s">
        <v>1654</v>
      </c>
      <c r="K243" s="62" t="s">
        <v>1567</v>
      </c>
      <c r="L243" s="62" t="s">
        <v>1568</v>
      </c>
      <c r="M243" s="62" t="s">
        <v>1569</v>
      </c>
      <c r="N243" s="62" t="s">
        <v>1570</v>
      </c>
      <c r="O243" s="80" t="s">
        <v>1571</v>
      </c>
      <c r="P243" s="62" t="s">
        <v>570</v>
      </c>
      <c r="Q243" s="62" t="s">
        <v>155</v>
      </c>
      <c r="R243" s="81" t="str">
        <f>HYPERLINK("https://mzw.hubei.gov.cn/","打开入口")</f>
        <v>打开入口</v>
      </c>
    </row>
    <row r="244" ht="100" customHeight="1" spans="1:18">
      <c r="A244" s="61" t="s">
        <v>1655</v>
      </c>
      <c r="B244" s="63">
        <v>7</v>
      </c>
      <c r="C244" s="62" t="s">
        <v>54</v>
      </c>
      <c r="D244" s="62" t="s">
        <v>1560</v>
      </c>
      <c r="E244" s="62" t="s">
        <v>1656</v>
      </c>
      <c r="F244" s="63" t="s">
        <v>1562</v>
      </c>
      <c r="G244" s="63" t="s">
        <v>622</v>
      </c>
      <c r="H244" s="62" t="s">
        <v>1657</v>
      </c>
      <c r="I244" s="62" t="s">
        <v>1658</v>
      </c>
      <c r="J244" s="62" t="s">
        <v>1659</v>
      </c>
      <c r="K244" s="62" t="s">
        <v>1567</v>
      </c>
      <c r="L244" s="62" t="s">
        <v>1568</v>
      </c>
      <c r="M244" s="62" t="s">
        <v>1569</v>
      </c>
      <c r="N244" s="62" t="s">
        <v>1570</v>
      </c>
      <c r="O244" s="80" t="s">
        <v>1571</v>
      </c>
      <c r="P244" s="62" t="s">
        <v>570</v>
      </c>
      <c r="Q244" s="62" t="s">
        <v>155</v>
      </c>
      <c r="R244" s="81" t="str">
        <f>HYPERLINK("https://mzw.hunan.gov.cn/","打开入口")</f>
        <v>打开入口</v>
      </c>
    </row>
    <row r="245" ht="100" customHeight="1" spans="1:18">
      <c r="A245" s="61" t="s">
        <v>1660</v>
      </c>
      <c r="B245" s="63">
        <v>7</v>
      </c>
      <c r="C245" s="62" t="s">
        <v>54</v>
      </c>
      <c r="D245" s="62" t="s">
        <v>1560</v>
      </c>
      <c r="E245" s="62" t="s">
        <v>1661</v>
      </c>
      <c r="F245" s="63" t="s">
        <v>1562</v>
      </c>
      <c r="G245" s="63" t="s">
        <v>1016</v>
      </c>
      <c r="H245" s="62" t="s">
        <v>1662</v>
      </c>
      <c r="I245" s="62" t="s">
        <v>1663</v>
      </c>
      <c r="J245" s="62" t="s">
        <v>1664</v>
      </c>
      <c r="K245" s="62" t="s">
        <v>1567</v>
      </c>
      <c r="L245" s="62" t="s">
        <v>1568</v>
      </c>
      <c r="M245" s="62" t="s">
        <v>1569</v>
      </c>
      <c r="N245" s="62" t="s">
        <v>1570</v>
      </c>
      <c r="O245" s="80" t="s">
        <v>1571</v>
      </c>
      <c r="P245" s="62" t="s">
        <v>570</v>
      </c>
      <c r="Q245" s="62" t="s">
        <v>155</v>
      </c>
      <c r="R245" s="81" t="str">
        <f>HYPERLINK("https://mzzjw.gd.gov.cn/","打开入口")</f>
        <v>打开入口</v>
      </c>
    </row>
    <row r="246" ht="100" customHeight="1" spans="1:18">
      <c r="A246" s="61" t="s">
        <v>1665</v>
      </c>
      <c r="B246" s="63">
        <v>7</v>
      </c>
      <c r="C246" s="62" t="s">
        <v>54</v>
      </c>
      <c r="D246" s="62" t="s">
        <v>1560</v>
      </c>
      <c r="E246" s="62" t="s">
        <v>1666</v>
      </c>
      <c r="F246" s="63" t="s">
        <v>1562</v>
      </c>
      <c r="G246" s="63" t="s">
        <v>547</v>
      </c>
      <c r="H246" s="62" t="s">
        <v>1667</v>
      </c>
      <c r="I246" s="62" t="s">
        <v>1668</v>
      </c>
      <c r="J246" s="62" t="s">
        <v>1669</v>
      </c>
      <c r="K246" s="62" t="s">
        <v>1567</v>
      </c>
      <c r="L246" s="62" t="s">
        <v>1568</v>
      </c>
      <c r="M246" s="62" t="s">
        <v>1569</v>
      </c>
      <c r="N246" s="62" t="s">
        <v>1570</v>
      </c>
      <c r="O246" s="80" t="s">
        <v>1571</v>
      </c>
      <c r="P246" s="62" t="s">
        <v>570</v>
      </c>
      <c r="Q246" s="62" t="s">
        <v>155</v>
      </c>
      <c r="R246" s="81" t="str">
        <f>HYPERLINK("https://mzw.gxzf.gov.cn/","打开入口")</f>
        <v>打开入口</v>
      </c>
    </row>
    <row r="247" ht="100" customHeight="1" spans="1:18">
      <c r="A247" s="61" t="s">
        <v>1670</v>
      </c>
      <c r="B247" s="63">
        <v>7</v>
      </c>
      <c r="C247" s="62" t="s">
        <v>54</v>
      </c>
      <c r="D247" s="62" t="s">
        <v>1560</v>
      </c>
      <c r="E247" s="62" t="s">
        <v>1671</v>
      </c>
      <c r="F247" s="63" t="s">
        <v>1562</v>
      </c>
      <c r="G247" s="63" t="s">
        <v>1109</v>
      </c>
      <c r="H247" s="62" t="s">
        <v>1672</v>
      </c>
      <c r="I247" s="62" t="s">
        <v>1673</v>
      </c>
      <c r="J247" s="62" t="s">
        <v>1674</v>
      </c>
      <c r="K247" s="62" t="s">
        <v>1567</v>
      </c>
      <c r="L247" s="62" t="s">
        <v>1568</v>
      </c>
      <c r="M247" s="62" t="s">
        <v>1569</v>
      </c>
      <c r="N247" s="62" t="s">
        <v>1570</v>
      </c>
      <c r="O247" s="80" t="s">
        <v>1571</v>
      </c>
      <c r="P247" s="62" t="s">
        <v>570</v>
      </c>
      <c r="Q247" s="62" t="s">
        <v>155</v>
      </c>
      <c r="R247" s="81" t="str">
        <f>HYPERLINK("https://smzw.hainan.gov.cn/","打开入口")</f>
        <v>打开入口</v>
      </c>
    </row>
    <row r="248" ht="100" customHeight="1" spans="1:18">
      <c r="A248" s="61" t="s">
        <v>1675</v>
      </c>
      <c r="B248" s="63">
        <v>7</v>
      </c>
      <c r="C248" s="62" t="s">
        <v>54</v>
      </c>
      <c r="D248" s="62" t="s">
        <v>1560</v>
      </c>
      <c r="E248" s="62" t="s">
        <v>1676</v>
      </c>
      <c r="F248" s="63" t="s">
        <v>1562</v>
      </c>
      <c r="G248" s="63" t="s">
        <v>1147</v>
      </c>
      <c r="H248" s="62" t="s">
        <v>1677</v>
      </c>
      <c r="I248" s="62" t="s">
        <v>1678</v>
      </c>
      <c r="J248" s="62" t="s">
        <v>1679</v>
      </c>
      <c r="K248" s="62" t="s">
        <v>1567</v>
      </c>
      <c r="L248" s="62" t="s">
        <v>1568</v>
      </c>
      <c r="M248" s="62" t="s">
        <v>1569</v>
      </c>
      <c r="N248" s="62" t="s">
        <v>1570</v>
      </c>
      <c r="O248" s="80" t="s">
        <v>1571</v>
      </c>
      <c r="P248" s="62" t="s">
        <v>570</v>
      </c>
      <c r="Q248" s="62" t="s">
        <v>155</v>
      </c>
      <c r="R248" s="81" t="str">
        <f>HYPERLINK("https://mzzjw.cq.gov.cn/","打开入口")</f>
        <v>打开入口</v>
      </c>
    </row>
    <row r="249" ht="100" customHeight="1" spans="1:18">
      <c r="A249" s="61" t="s">
        <v>1680</v>
      </c>
      <c r="B249" s="63">
        <v>7</v>
      </c>
      <c r="C249" s="62" t="s">
        <v>54</v>
      </c>
      <c r="D249" s="62" t="s">
        <v>1560</v>
      </c>
      <c r="E249" s="62" t="s">
        <v>1681</v>
      </c>
      <c r="F249" s="63" t="s">
        <v>1562</v>
      </c>
      <c r="G249" s="63" t="s">
        <v>629</v>
      </c>
      <c r="H249" s="62" t="s">
        <v>1682</v>
      </c>
      <c r="I249" s="62" t="s">
        <v>1683</v>
      </c>
      <c r="J249" s="62" t="s">
        <v>1684</v>
      </c>
      <c r="K249" s="62" t="s">
        <v>1567</v>
      </c>
      <c r="L249" s="62" t="s">
        <v>1568</v>
      </c>
      <c r="M249" s="62" t="s">
        <v>1569</v>
      </c>
      <c r="N249" s="62" t="s">
        <v>1570</v>
      </c>
      <c r="O249" s="80" t="s">
        <v>1571</v>
      </c>
      <c r="P249" s="62" t="s">
        <v>570</v>
      </c>
      <c r="Q249" s="62" t="s">
        <v>155</v>
      </c>
      <c r="R249" s="81" t="str">
        <f>HYPERLINK("https://mzw.sc.gov.cn/","打开入口")</f>
        <v>打开入口</v>
      </c>
    </row>
    <row r="250" ht="100" customHeight="1" spans="1:18">
      <c r="A250" s="61" t="s">
        <v>1685</v>
      </c>
      <c r="B250" s="63">
        <v>7</v>
      </c>
      <c r="C250" s="62" t="s">
        <v>54</v>
      </c>
      <c r="D250" s="62" t="s">
        <v>1560</v>
      </c>
      <c r="E250" s="62" t="s">
        <v>1686</v>
      </c>
      <c r="F250" s="63" t="s">
        <v>1562</v>
      </c>
      <c r="G250" s="63" t="s">
        <v>650</v>
      </c>
      <c r="H250" s="62" t="s">
        <v>1687</v>
      </c>
      <c r="I250" s="62" t="s">
        <v>1688</v>
      </c>
      <c r="J250" s="62" t="s">
        <v>1689</v>
      </c>
      <c r="K250" s="62" t="s">
        <v>1567</v>
      </c>
      <c r="L250" s="62" t="s">
        <v>1568</v>
      </c>
      <c r="M250" s="62" t="s">
        <v>1569</v>
      </c>
      <c r="N250" s="62" t="s">
        <v>1570</v>
      </c>
      <c r="O250" s="80" t="s">
        <v>1571</v>
      </c>
      <c r="P250" s="62" t="s">
        <v>570</v>
      </c>
      <c r="Q250" s="62" t="s">
        <v>155</v>
      </c>
      <c r="R250" s="81" t="str">
        <f>HYPERLINK("https://mzw.guizhou.gov.cn/","打开入口")</f>
        <v>打开入口</v>
      </c>
    </row>
    <row r="251" ht="100" customHeight="1" spans="1:18">
      <c r="A251" s="61" t="s">
        <v>1690</v>
      </c>
      <c r="B251" s="63">
        <v>7</v>
      </c>
      <c r="C251" s="62" t="s">
        <v>54</v>
      </c>
      <c r="D251" s="62" t="s">
        <v>1560</v>
      </c>
      <c r="E251" s="62" t="s">
        <v>1691</v>
      </c>
      <c r="F251" s="63" t="s">
        <v>1562</v>
      </c>
      <c r="G251" s="63" t="s">
        <v>671</v>
      </c>
      <c r="H251" s="62" t="s">
        <v>1692</v>
      </c>
      <c r="I251" s="62" t="s">
        <v>1693</v>
      </c>
      <c r="J251" s="62" t="s">
        <v>1694</v>
      </c>
      <c r="K251" s="62" t="s">
        <v>1567</v>
      </c>
      <c r="L251" s="62" t="s">
        <v>1568</v>
      </c>
      <c r="M251" s="62" t="s">
        <v>1569</v>
      </c>
      <c r="N251" s="62" t="s">
        <v>1570</v>
      </c>
      <c r="O251" s="80" t="s">
        <v>1571</v>
      </c>
      <c r="P251" s="62" t="s">
        <v>570</v>
      </c>
      <c r="Q251" s="62" t="s">
        <v>155</v>
      </c>
      <c r="R251" s="81" t="str">
        <f>HYPERLINK("https://mz.yn.gov.cn/","打开入口")</f>
        <v>打开入口</v>
      </c>
    </row>
    <row r="252" ht="100" customHeight="1" spans="1:18">
      <c r="A252" s="61" t="s">
        <v>1695</v>
      </c>
      <c r="B252" s="63">
        <v>7</v>
      </c>
      <c r="C252" s="62" t="s">
        <v>54</v>
      </c>
      <c r="D252" s="62" t="s">
        <v>1560</v>
      </c>
      <c r="E252" s="62" t="s">
        <v>1696</v>
      </c>
      <c r="F252" s="63" t="s">
        <v>1562</v>
      </c>
      <c r="G252" s="63" t="s">
        <v>573</v>
      </c>
      <c r="H252" s="62" t="s">
        <v>1697</v>
      </c>
      <c r="I252" s="62" t="s">
        <v>1698</v>
      </c>
      <c r="J252" s="62" t="s">
        <v>1699</v>
      </c>
      <c r="K252" s="62" t="s">
        <v>1567</v>
      </c>
      <c r="L252" s="62" t="s">
        <v>1568</v>
      </c>
      <c r="M252" s="62" t="s">
        <v>1569</v>
      </c>
      <c r="N252" s="62" t="s">
        <v>1570</v>
      </c>
      <c r="O252" s="80" t="s">
        <v>1571</v>
      </c>
      <c r="P252" s="62" t="s">
        <v>570</v>
      </c>
      <c r="Q252" s="62" t="s">
        <v>155</v>
      </c>
      <c r="R252" s="81" t="str">
        <f>HYPERLINK("https://mw.xizang.gov.cn/","打开入口")</f>
        <v>打开入口</v>
      </c>
    </row>
    <row r="253" ht="100" customHeight="1" spans="1:18">
      <c r="A253" s="61" t="s">
        <v>1700</v>
      </c>
      <c r="B253" s="63">
        <v>7</v>
      </c>
      <c r="C253" s="62" t="s">
        <v>54</v>
      </c>
      <c r="D253" s="62" t="s">
        <v>1560</v>
      </c>
      <c r="E253" s="62" t="s">
        <v>1701</v>
      </c>
      <c r="F253" s="63" t="s">
        <v>1562</v>
      </c>
      <c r="G253" s="63" t="s">
        <v>1702</v>
      </c>
      <c r="H253" s="62" t="s">
        <v>1703</v>
      </c>
      <c r="I253" s="62" t="s">
        <v>1704</v>
      </c>
      <c r="J253" s="62" t="s">
        <v>1705</v>
      </c>
      <c r="K253" s="62" t="s">
        <v>1567</v>
      </c>
      <c r="L253" s="62" t="s">
        <v>1568</v>
      </c>
      <c r="M253" s="62" t="s">
        <v>1569</v>
      </c>
      <c r="N253" s="62" t="s">
        <v>1570</v>
      </c>
      <c r="O253" s="80" t="s">
        <v>1571</v>
      </c>
      <c r="P253" s="62" t="s">
        <v>570</v>
      </c>
      <c r="Q253" s="62" t="s">
        <v>155</v>
      </c>
      <c r="R253" s="81" t="str">
        <f>HYPERLINK("https://mzzj.shaanxi.gov.cn/","打开入口")</f>
        <v>打开入口</v>
      </c>
    </row>
    <row r="254" ht="100" customHeight="1" spans="1:18">
      <c r="A254" s="61" t="s">
        <v>1706</v>
      </c>
      <c r="B254" s="63">
        <v>7</v>
      </c>
      <c r="C254" s="62" t="s">
        <v>54</v>
      </c>
      <c r="D254" s="62" t="s">
        <v>1560</v>
      </c>
      <c r="E254" s="62" t="s">
        <v>1707</v>
      </c>
      <c r="F254" s="63" t="s">
        <v>1562</v>
      </c>
      <c r="G254" s="63" t="s">
        <v>727</v>
      </c>
      <c r="H254" s="62" t="s">
        <v>1708</v>
      </c>
      <c r="I254" s="62" t="s">
        <v>1709</v>
      </c>
      <c r="J254" s="62" t="s">
        <v>1710</v>
      </c>
      <c r="K254" s="62" t="s">
        <v>1567</v>
      </c>
      <c r="L254" s="62" t="s">
        <v>1568</v>
      </c>
      <c r="M254" s="62" t="s">
        <v>1569</v>
      </c>
      <c r="N254" s="62" t="s">
        <v>1570</v>
      </c>
      <c r="O254" s="80" t="s">
        <v>1571</v>
      </c>
      <c r="P254" s="62" t="s">
        <v>570</v>
      </c>
      <c r="Q254" s="62" t="s">
        <v>155</v>
      </c>
      <c r="R254" s="81" t="str">
        <f>HYPERLINK("https://mzsw.gansu.gov.cn/","打开入口")</f>
        <v>打开入口</v>
      </c>
    </row>
    <row r="255" ht="100" customHeight="1" spans="1:18">
      <c r="A255" s="61" t="s">
        <v>1711</v>
      </c>
      <c r="B255" s="63">
        <v>7</v>
      </c>
      <c r="C255" s="62" t="s">
        <v>54</v>
      </c>
      <c r="D255" s="62" t="s">
        <v>1560</v>
      </c>
      <c r="E255" s="62" t="s">
        <v>1712</v>
      </c>
      <c r="F255" s="63" t="s">
        <v>1562</v>
      </c>
      <c r="G255" s="63" t="s">
        <v>741</v>
      </c>
      <c r="H255" s="62" t="s">
        <v>1713</v>
      </c>
      <c r="I255" s="62" t="s">
        <v>1714</v>
      </c>
      <c r="J255" s="62" t="s">
        <v>1715</v>
      </c>
      <c r="K255" s="62" t="s">
        <v>1567</v>
      </c>
      <c r="L255" s="62" t="s">
        <v>1568</v>
      </c>
      <c r="M255" s="62" t="s">
        <v>1569</v>
      </c>
      <c r="N255" s="62" t="s">
        <v>1570</v>
      </c>
      <c r="O255" s="80" t="s">
        <v>1571</v>
      </c>
      <c r="P255" s="62" t="s">
        <v>570</v>
      </c>
      <c r="Q255" s="62" t="s">
        <v>155</v>
      </c>
      <c r="R255" s="81" t="str">
        <f>HYPERLINK("https://mzw.qinghai.gov.cn/","打开入口")</f>
        <v>打开入口</v>
      </c>
    </row>
    <row r="256" ht="100" customHeight="1" spans="1:18">
      <c r="A256" s="61" t="s">
        <v>1716</v>
      </c>
      <c r="B256" s="63">
        <v>7</v>
      </c>
      <c r="C256" s="62" t="s">
        <v>54</v>
      </c>
      <c r="D256" s="62" t="s">
        <v>1560</v>
      </c>
      <c r="E256" s="62" t="s">
        <v>1717</v>
      </c>
      <c r="F256" s="63" t="s">
        <v>1562</v>
      </c>
      <c r="G256" s="63" t="s">
        <v>554</v>
      </c>
      <c r="H256" s="62" t="s">
        <v>1718</v>
      </c>
      <c r="I256" s="62" t="s">
        <v>1719</v>
      </c>
      <c r="J256" s="62" t="s">
        <v>1720</v>
      </c>
      <c r="K256" s="62" t="s">
        <v>1567</v>
      </c>
      <c r="L256" s="62" t="s">
        <v>1568</v>
      </c>
      <c r="M256" s="62" t="s">
        <v>1569</v>
      </c>
      <c r="N256" s="62" t="s">
        <v>1570</v>
      </c>
      <c r="O256" s="80" t="s">
        <v>1571</v>
      </c>
      <c r="P256" s="62" t="s">
        <v>570</v>
      </c>
      <c r="Q256" s="62" t="s">
        <v>155</v>
      </c>
      <c r="R256" s="81" t="str">
        <f>HYPERLINK("https://mzzj.nx.gov.cn/","打开入口")</f>
        <v>打开入口</v>
      </c>
    </row>
    <row r="257" ht="100" customHeight="1" spans="1:18">
      <c r="A257" s="65" t="s">
        <v>1721</v>
      </c>
      <c r="B257" s="67">
        <v>7</v>
      </c>
      <c r="C257" s="66" t="s">
        <v>54</v>
      </c>
      <c r="D257" s="66" t="s">
        <v>1560</v>
      </c>
      <c r="E257" s="66" t="s">
        <v>1722</v>
      </c>
      <c r="F257" s="67" t="s">
        <v>1562</v>
      </c>
      <c r="G257" s="67" t="s">
        <v>532</v>
      </c>
      <c r="H257" s="66" t="s">
        <v>1723</v>
      </c>
      <c r="I257" s="66" t="s">
        <v>1724</v>
      </c>
      <c r="J257" s="66" t="s">
        <v>1725</v>
      </c>
      <c r="K257" s="66" t="s">
        <v>1567</v>
      </c>
      <c r="L257" s="66" t="s">
        <v>1568</v>
      </c>
      <c r="M257" s="66" t="s">
        <v>1569</v>
      </c>
      <c r="N257" s="66" t="s">
        <v>1570</v>
      </c>
      <c r="O257" s="82" t="s">
        <v>1571</v>
      </c>
      <c r="P257" s="66" t="s">
        <v>570</v>
      </c>
      <c r="Q257" s="66" t="s">
        <v>155</v>
      </c>
      <c r="R257" s="83" t="str">
        <f>HYPERLINK("https://mwzjswj.xinjiang.gov.cn/","打开入口")</f>
        <v>打开入口</v>
      </c>
    </row>
  </sheetData>
  <mergeCells count="2">
    <mergeCell ref="A1:R1"/>
    <mergeCell ref="A2:R2"/>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selection activeCell="A1" sqref="A1:F1"/>
    </sheetView>
  </sheetViews>
  <sheetFormatPr defaultColWidth="9" defaultRowHeight="14" outlineLevelCol="5"/>
  <cols>
    <col min="1" max="1" width="10" customWidth="1"/>
    <col min="2" max="2" width="20" customWidth="1"/>
    <col min="3" max="3" width="58" customWidth="1"/>
    <col min="4" max="4" width="30" customWidth="1"/>
    <col min="5" max="5" width="14" customWidth="1"/>
    <col min="6" max="6" width="44" customWidth="1"/>
  </cols>
  <sheetData>
    <row r="1" ht="40" customHeight="1" spans="1:6">
      <c r="A1" s="52" t="s">
        <v>1726</v>
      </c>
      <c r="B1" s="52"/>
      <c r="C1" s="52"/>
      <c r="D1" s="52"/>
      <c r="E1" s="52"/>
      <c r="F1" s="52"/>
    </row>
    <row r="2" ht="72" customHeight="1" spans="1:6">
      <c r="A2" s="53" t="s">
        <v>1727</v>
      </c>
      <c r="B2" s="53"/>
      <c r="C2" s="53"/>
      <c r="D2" s="53"/>
      <c r="E2" s="53"/>
      <c r="F2" s="53"/>
    </row>
    <row r="3" ht="22.5" spans="1:6">
      <c r="A3" s="54" t="s">
        <v>1728</v>
      </c>
      <c r="B3" s="55" t="s">
        <v>1729</v>
      </c>
      <c r="C3" s="55" t="s">
        <v>1730</v>
      </c>
      <c r="D3" s="55" t="s">
        <v>1731</v>
      </c>
      <c r="E3" s="55" t="s">
        <v>1732</v>
      </c>
      <c r="F3" s="56" t="s">
        <v>1733</v>
      </c>
    </row>
    <row r="4" ht="90" customHeight="1" spans="1:6">
      <c r="A4" s="57" t="s">
        <v>1734</v>
      </c>
      <c r="B4" s="58" t="s">
        <v>1735</v>
      </c>
      <c r="C4" s="58" t="s">
        <v>1736</v>
      </c>
      <c r="D4" s="58" t="s">
        <v>1737</v>
      </c>
      <c r="E4" s="59" t="s">
        <v>1738</v>
      </c>
      <c r="F4" s="60" t="s">
        <v>1739</v>
      </c>
    </row>
    <row r="5" ht="90" customHeight="1" spans="1:6">
      <c r="A5" s="61" t="s">
        <v>1740</v>
      </c>
      <c r="B5" s="62" t="s">
        <v>1741</v>
      </c>
      <c r="C5" s="62" t="s">
        <v>1742</v>
      </c>
      <c r="D5" s="62" t="s">
        <v>1737</v>
      </c>
      <c r="E5" s="63" t="s">
        <v>1738</v>
      </c>
      <c r="F5" s="64" t="s">
        <v>1743</v>
      </c>
    </row>
    <row r="6" ht="90" customHeight="1" spans="1:6">
      <c r="A6" s="61" t="s">
        <v>1744</v>
      </c>
      <c r="B6" s="62" t="s">
        <v>1745</v>
      </c>
      <c r="C6" s="62" t="s">
        <v>1746</v>
      </c>
      <c r="D6" s="62" t="s">
        <v>1737</v>
      </c>
      <c r="E6" s="63" t="s">
        <v>1747</v>
      </c>
      <c r="F6" s="64" t="s">
        <v>1748</v>
      </c>
    </row>
    <row r="7" ht="90" customHeight="1" spans="1:6">
      <c r="A7" s="61" t="s">
        <v>1749</v>
      </c>
      <c r="B7" s="62" t="s">
        <v>1750</v>
      </c>
      <c r="C7" s="62" t="s">
        <v>1751</v>
      </c>
      <c r="D7" s="62" t="s">
        <v>1752</v>
      </c>
      <c r="E7" s="63" t="s">
        <v>1753</v>
      </c>
      <c r="F7" s="64" t="s">
        <v>1754</v>
      </c>
    </row>
    <row r="8" ht="90" customHeight="1" spans="1:6">
      <c r="A8" s="61" t="s">
        <v>1755</v>
      </c>
      <c r="B8" s="62" t="s">
        <v>1756</v>
      </c>
      <c r="C8" s="62" t="s">
        <v>1757</v>
      </c>
      <c r="D8" s="62" t="s">
        <v>1752</v>
      </c>
      <c r="E8" s="63" t="s">
        <v>1738</v>
      </c>
      <c r="F8" s="64" t="s">
        <v>1758</v>
      </c>
    </row>
    <row r="9" ht="90" customHeight="1" spans="1:6">
      <c r="A9" s="61" t="s">
        <v>1759</v>
      </c>
      <c r="B9" s="62" t="s">
        <v>1760</v>
      </c>
      <c r="C9" s="62" t="s">
        <v>1761</v>
      </c>
      <c r="D9" s="62" t="s">
        <v>1752</v>
      </c>
      <c r="E9" s="63" t="s">
        <v>1738</v>
      </c>
      <c r="F9" s="64" t="s">
        <v>1762</v>
      </c>
    </row>
    <row r="10" ht="90" customHeight="1" spans="1:6">
      <c r="A10" s="61" t="s">
        <v>1763</v>
      </c>
      <c r="B10" s="62" t="s">
        <v>1764</v>
      </c>
      <c r="C10" s="62" t="s">
        <v>1765</v>
      </c>
      <c r="D10" s="62" t="s">
        <v>1766</v>
      </c>
      <c r="E10" s="63" t="s">
        <v>1738</v>
      </c>
      <c r="F10" s="64" t="s">
        <v>1767</v>
      </c>
    </row>
    <row r="11" ht="90" customHeight="1" spans="1:6">
      <c r="A11" s="61" t="s">
        <v>1768</v>
      </c>
      <c r="B11" s="62" t="s">
        <v>1769</v>
      </c>
      <c r="C11" s="62" t="s">
        <v>1770</v>
      </c>
      <c r="D11" s="62" t="s">
        <v>1771</v>
      </c>
      <c r="E11" s="63" t="s">
        <v>1753</v>
      </c>
      <c r="F11" s="64" t="s">
        <v>1772</v>
      </c>
    </row>
    <row r="12" ht="90" customHeight="1" spans="1:6">
      <c r="A12" s="61" t="s">
        <v>1773</v>
      </c>
      <c r="B12" s="62" t="s">
        <v>1774</v>
      </c>
      <c r="C12" s="62" t="s">
        <v>1775</v>
      </c>
      <c r="D12" s="62" t="s">
        <v>1771</v>
      </c>
      <c r="E12" s="63" t="s">
        <v>1753</v>
      </c>
      <c r="F12" s="64" t="s">
        <v>1776</v>
      </c>
    </row>
    <row r="13" ht="90" customHeight="1" spans="1:6">
      <c r="A13" s="61" t="s">
        <v>1777</v>
      </c>
      <c r="B13" s="62" t="s">
        <v>1778</v>
      </c>
      <c r="C13" s="62" t="s">
        <v>1779</v>
      </c>
      <c r="D13" s="62" t="s">
        <v>1780</v>
      </c>
      <c r="E13" s="63" t="s">
        <v>1738</v>
      </c>
      <c r="F13" s="64" t="s">
        <v>1781</v>
      </c>
    </row>
    <row r="14" ht="90" customHeight="1" spans="1:6">
      <c r="A14" s="61" t="s">
        <v>1782</v>
      </c>
      <c r="B14" s="62" t="s">
        <v>1783</v>
      </c>
      <c r="C14" s="62" t="s">
        <v>1784</v>
      </c>
      <c r="D14" s="62" t="s">
        <v>1785</v>
      </c>
      <c r="E14" s="63" t="s">
        <v>1738</v>
      </c>
      <c r="F14" s="64" t="s">
        <v>1786</v>
      </c>
    </row>
    <row r="15" ht="90" customHeight="1" spans="1:6">
      <c r="A15" s="61" t="s">
        <v>1787</v>
      </c>
      <c r="B15" s="62" t="s">
        <v>1788</v>
      </c>
      <c r="C15" s="62" t="s">
        <v>1789</v>
      </c>
      <c r="D15" s="62" t="s">
        <v>1790</v>
      </c>
      <c r="E15" s="63" t="s">
        <v>1753</v>
      </c>
      <c r="F15" s="64" t="s">
        <v>1791</v>
      </c>
    </row>
    <row r="16" ht="90" customHeight="1" spans="1:6">
      <c r="A16" s="61" t="s">
        <v>1792</v>
      </c>
      <c r="B16" s="62" t="s">
        <v>1793</v>
      </c>
      <c r="C16" s="62" t="s">
        <v>1794</v>
      </c>
      <c r="D16" s="62" t="s">
        <v>147</v>
      </c>
      <c r="E16" s="63" t="s">
        <v>1738</v>
      </c>
      <c r="F16" s="64" t="s">
        <v>1795</v>
      </c>
    </row>
    <row r="17" ht="90" customHeight="1" spans="1:6">
      <c r="A17" s="61" t="s">
        <v>1796</v>
      </c>
      <c r="B17" s="62" t="s">
        <v>1797</v>
      </c>
      <c r="C17" s="62" t="s">
        <v>1798</v>
      </c>
      <c r="D17" s="62" t="s">
        <v>1799</v>
      </c>
      <c r="E17" s="63" t="s">
        <v>1738</v>
      </c>
      <c r="F17" s="64" t="s">
        <v>1800</v>
      </c>
    </row>
    <row r="18" ht="90" customHeight="1" spans="1:6">
      <c r="A18" s="61" t="s">
        <v>1801</v>
      </c>
      <c r="B18" s="62" t="s">
        <v>1802</v>
      </c>
      <c r="C18" s="62" t="s">
        <v>1803</v>
      </c>
      <c r="D18" s="62" t="s">
        <v>1804</v>
      </c>
      <c r="E18" s="63" t="s">
        <v>1753</v>
      </c>
      <c r="F18" s="64" t="s">
        <v>1805</v>
      </c>
    </row>
    <row r="19" ht="90" customHeight="1" spans="1:6">
      <c r="A19" s="65" t="s">
        <v>1806</v>
      </c>
      <c r="B19" s="66" t="s">
        <v>1807</v>
      </c>
      <c r="C19" s="66" t="s">
        <v>1808</v>
      </c>
      <c r="D19" s="66" t="s">
        <v>1809</v>
      </c>
      <c r="E19" s="67" t="s">
        <v>1753</v>
      </c>
      <c r="F19" s="68" t="s">
        <v>1810</v>
      </c>
    </row>
    <row r="20" ht="170" customHeight="1" spans="1:6">
      <c r="A20" s="69" t="s">
        <v>1811</v>
      </c>
      <c r="B20" s="70" t="s">
        <v>1812</v>
      </c>
      <c r="C20" s="70" t="s">
        <v>1813</v>
      </c>
      <c r="D20" s="70" t="s">
        <v>1814</v>
      </c>
      <c r="E20" s="70" t="s">
        <v>1815</v>
      </c>
      <c r="F20" s="71" t="s">
        <v>1816</v>
      </c>
    </row>
    <row r="21" ht="170" customHeight="1" spans="1:6">
      <c r="A21" s="72" t="s">
        <v>1817</v>
      </c>
      <c r="B21" s="73" t="s">
        <v>1818</v>
      </c>
      <c r="C21" s="73" t="s">
        <v>1819</v>
      </c>
      <c r="D21" s="73" t="s">
        <v>1820</v>
      </c>
      <c r="E21" s="73" t="s">
        <v>1815</v>
      </c>
      <c r="F21" s="74" t="s">
        <v>1821</v>
      </c>
    </row>
    <row r="22" ht="170" customHeight="1" spans="1:6">
      <c r="A22" s="72" t="s">
        <v>1822</v>
      </c>
      <c r="B22" s="73" t="s">
        <v>1823</v>
      </c>
      <c r="C22" s="73" t="s">
        <v>1824</v>
      </c>
      <c r="D22" s="73" t="s">
        <v>1825</v>
      </c>
      <c r="E22" s="73" t="s">
        <v>1815</v>
      </c>
      <c r="F22" s="74" t="s">
        <v>1826</v>
      </c>
    </row>
    <row r="23" ht="170" customHeight="1" spans="1:6">
      <c r="A23" s="72" t="s">
        <v>1827</v>
      </c>
      <c r="B23" s="73" t="s">
        <v>1828</v>
      </c>
      <c r="C23" s="73" t="s">
        <v>1829</v>
      </c>
      <c r="D23" s="73" t="s">
        <v>1830</v>
      </c>
      <c r="E23" s="73" t="s">
        <v>1831</v>
      </c>
      <c r="F23" s="74" t="s">
        <v>1832</v>
      </c>
    </row>
    <row r="24" ht="170" customHeight="1" spans="1:6">
      <c r="A24" s="72" t="s">
        <v>1833</v>
      </c>
      <c r="B24" s="73" t="s">
        <v>1834</v>
      </c>
      <c r="C24" s="73" t="s">
        <v>1835</v>
      </c>
      <c r="D24" s="73" t="s">
        <v>1836</v>
      </c>
      <c r="E24" s="73" t="s">
        <v>1837</v>
      </c>
      <c r="F24" s="74" t="s">
        <v>1838</v>
      </c>
    </row>
    <row r="25" ht="170" customHeight="1" spans="1:6">
      <c r="A25" s="75" t="s">
        <v>1839</v>
      </c>
      <c r="B25" s="76" t="s">
        <v>1840</v>
      </c>
      <c r="C25" s="76" t="s">
        <v>1841</v>
      </c>
      <c r="D25" s="76" t="s">
        <v>1842</v>
      </c>
      <c r="E25" s="76" t="s">
        <v>1843</v>
      </c>
      <c r="F25" s="77" t="s">
        <v>1844</v>
      </c>
    </row>
  </sheetData>
  <mergeCells count="2">
    <mergeCell ref="A1:F1"/>
    <mergeCell ref="A2:F2"/>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3"/>
  <sheetViews>
    <sheetView workbookViewId="0">
      <selection activeCell="A1" sqref="A1:AA1"/>
    </sheetView>
  </sheetViews>
  <sheetFormatPr defaultColWidth="9" defaultRowHeight="14"/>
  <cols>
    <col min="1" max="1" width="14" customWidth="1"/>
    <col min="2" max="2" width="12" customWidth="1"/>
    <col min="3" max="3" width="22" customWidth="1"/>
    <col min="4" max="4" width="10" customWidth="1"/>
    <col min="5" max="5" width="12" customWidth="1"/>
    <col min="6" max="6" width="14" customWidth="1"/>
    <col min="7" max="7" width="20" customWidth="1"/>
    <col min="8" max="8" width="12" customWidth="1"/>
    <col min="9" max="9" width="22" customWidth="1"/>
    <col min="10" max="10" width="28" customWidth="1"/>
    <col min="11" max="11" width="14" customWidth="1"/>
    <col min="12" max="12" width="24" customWidth="1"/>
    <col min="13" max="13" width="26" customWidth="1"/>
    <col min="14" max="15" width="34" customWidth="1"/>
    <col min="16" max="16" width="36" customWidth="1"/>
    <col min="17" max="17" width="47" customWidth="1"/>
    <col min="18" max="20" width="9" customWidth="1"/>
    <col min="21" max="21" width="10" customWidth="1"/>
    <col min="22" max="22" width="12" customWidth="1"/>
    <col min="23" max="23" width="18" customWidth="1"/>
    <col min="24" max="24" width="10" customWidth="1"/>
    <col min="25" max="25" width="9" customWidth="1"/>
    <col min="26" max="26" width="12" customWidth="1"/>
    <col min="27" max="27" width="42" customWidth="1"/>
  </cols>
  <sheetData>
    <row r="1" ht="40" customHeight="1" spans="1:27">
      <c r="A1" s="15" t="s">
        <v>1845</v>
      </c>
      <c r="B1" s="15"/>
      <c r="C1" s="15"/>
      <c r="D1" s="15"/>
      <c r="E1" s="15"/>
      <c r="F1" s="15"/>
      <c r="G1" s="15"/>
      <c r="H1" s="15"/>
      <c r="I1" s="15"/>
      <c r="J1" s="15"/>
      <c r="K1" s="15"/>
      <c r="L1" s="15"/>
      <c r="M1" s="15"/>
      <c r="N1" s="15"/>
      <c r="O1" s="15"/>
      <c r="P1" s="15"/>
      <c r="Q1" s="15"/>
      <c r="R1" s="15"/>
      <c r="S1" s="15"/>
      <c r="T1" s="15"/>
      <c r="U1" s="15"/>
      <c r="V1" s="15"/>
      <c r="W1" s="15"/>
      <c r="X1" s="15"/>
      <c r="Y1" s="15"/>
      <c r="Z1" s="15"/>
      <c r="AA1" s="15"/>
    </row>
    <row r="2" ht="75" customHeight="1" spans="1:27">
      <c r="A2" s="48" t="s">
        <v>1846</v>
      </c>
      <c r="B2" s="48"/>
      <c r="C2" s="48"/>
      <c r="D2" s="48"/>
      <c r="E2" s="48"/>
      <c r="F2" s="48"/>
      <c r="G2" s="48"/>
      <c r="H2" s="48"/>
      <c r="I2" s="48"/>
      <c r="J2" s="48"/>
      <c r="K2" s="48"/>
      <c r="L2" s="48"/>
      <c r="M2" s="48"/>
      <c r="N2" s="48"/>
      <c r="O2" s="48"/>
      <c r="P2" s="48"/>
      <c r="Q2" s="48"/>
      <c r="R2" s="48"/>
      <c r="S2" s="48"/>
      <c r="T2" s="48"/>
      <c r="U2" s="48"/>
      <c r="V2" s="48"/>
      <c r="W2" s="48"/>
      <c r="X2" s="48"/>
      <c r="Y2" s="48"/>
      <c r="Z2" s="48"/>
      <c r="AA2" s="48"/>
    </row>
    <row r="3" ht="72" customHeight="1" spans="1:27">
      <c r="A3" s="49" t="s">
        <v>1847</v>
      </c>
      <c r="B3" s="49" t="s">
        <v>1848</v>
      </c>
      <c r="C3" s="49" t="s">
        <v>1849</v>
      </c>
      <c r="D3" s="49" t="s">
        <v>1850</v>
      </c>
      <c r="E3" s="49" t="s">
        <v>1851</v>
      </c>
      <c r="F3" s="49" t="s">
        <v>1852</v>
      </c>
      <c r="G3" s="49" t="s">
        <v>1853</v>
      </c>
      <c r="H3" s="49" t="s">
        <v>1854</v>
      </c>
      <c r="I3" s="49" t="s">
        <v>1855</v>
      </c>
      <c r="J3" s="49" t="s">
        <v>1856</v>
      </c>
      <c r="K3" s="49" t="s">
        <v>1857</v>
      </c>
      <c r="L3" s="49" t="s">
        <v>1858</v>
      </c>
      <c r="M3" s="49" t="s">
        <v>1859</v>
      </c>
      <c r="N3" s="49" t="s">
        <v>1860</v>
      </c>
      <c r="O3" s="49" t="s">
        <v>1861</v>
      </c>
      <c r="P3" s="49" t="s">
        <v>1862</v>
      </c>
      <c r="Q3" s="49" t="s">
        <v>1863</v>
      </c>
      <c r="R3" s="49" t="s">
        <v>1864</v>
      </c>
      <c r="S3" s="49" t="s">
        <v>1865</v>
      </c>
      <c r="T3" s="49" t="s">
        <v>1866</v>
      </c>
      <c r="U3" s="49" t="s">
        <v>1867</v>
      </c>
      <c r="V3" s="49" t="s">
        <v>1868</v>
      </c>
      <c r="W3" s="49" t="s">
        <v>1869</v>
      </c>
      <c r="X3" s="49" t="s">
        <v>1870</v>
      </c>
      <c r="Y3" s="49" t="s">
        <v>1871</v>
      </c>
      <c r="Z3" s="49" t="s">
        <v>1872</v>
      </c>
      <c r="AA3" s="49" t="s">
        <v>1873</v>
      </c>
    </row>
    <row r="4" ht="150" customHeight="1" spans="1:27">
      <c r="A4" s="50" t="str">
        <f t="shared" ref="A4:A67" si="0">IF(B4="","",TEXT(B4,"yyyymmdd")&amp;"-"&amp;TEXT(D4,"00")&amp;"-"&amp;TEXT(ROW()-3,"000"))</f>
        <v>20260806-11-001</v>
      </c>
      <c r="B4" s="50" t="s">
        <v>1874</v>
      </c>
      <c r="C4" s="50" t="s">
        <v>1875</v>
      </c>
      <c r="D4" s="50" t="s">
        <v>12</v>
      </c>
      <c r="E4" s="50" t="s">
        <v>109</v>
      </c>
      <c r="F4" s="50" t="s">
        <v>191</v>
      </c>
      <c r="G4" s="50" t="s">
        <v>1876</v>
      </c>
      <c r="H4" s="50" t="s">
        <v>1877</v>
      </c>
      <c r="I4" s="50" t="s">
        <v>671</v>
      </c>
      <c r="J4" s="50" t="s">
        <v>1878</v>
      </c>
      <c r="K4" s="50" t="s">
        <v>1879</v>
      </c>
      <c r="L4" s="50" t="s">
        <v>1880</v>
      </c>
      <c r="M4" s="50" t="s">
        <v>1881</v>
      </c>
      <c r="N4" s="50" t="s">
        <v>1882</v>
      </c>
      <c r="O4" s="50" t="s">
        <v>1883</v>
      </c>
      <c r="P4" s="50" t="s">
        <v>1884</v>
      </c>
      <c r="Q4" s="50"/>
      <c r="R4" s="50">
        <v>0</v>
      </c>
      <c r="S4" s="50">
        <v>0</v>
      </c>
      <c r="T4" s="50">
        <v>0</v>
      </c>
      <c r="U4" s="50" t="s">
        <v>1885</v>
      </c>
      <c r="V4" s="50" t="s">
        <v>1750</v>
      </c>
      <c r="W4" s="50" t="s">
        <v>1886</v>
      </c>
      <c r="X4" s="50" t="s">
        <v>1738</v>
      </c>
      <c r="Y4" s="50" t="s">
        <v>1887</v>
      </c>
      <c r="Z4" s="50" t="s">
        <v>109</v>
      </c>
      <c r="AA4" s="50" t="s">
        <v>1888</v>
      </c>
    </row>
    <row r="5" ht="150" customHeight="1" spans="1:27">
      <c r="A5" s="50" t="str">
        <f t="shared" si="0"/>
        <v>20260806-11-002</v>
      </c>
      <c r="B5" s="50" t="s">
        <v>1874</v>
      </c>
      <c r="C5" s="50" t="s">
        <v>1875</v>
      </c>
      <c r="D5" s="50" t="s">
        <v>12</v>
      </c>
      <c r="E5" s="50" t="s">
        <v>109</v>
      </c>
      <c r="F5" s="50" t="s">
        <v>191</v>
      </c>
      <c r="G5" s="50" t="s">
        <v>1889</v>
      </c>
      <c r="H5" s="50" t="s">
        <v>1877</v>
      </c>
      <c r="I5" s="50" t="s">
        <v>671</v>
      </c>
      <c r="J5" s="50" t="s">
        <v>1878</v>
      </c>
      <c r="K5" s="50" t="s">
        <v>1879</v>
      </c>
      <c r="L5" s="50" t="s">
        <v>1880</v>
      </c>
      <c r="M5" s="50" t="s">
        <v>1881</v>
      </c>
      <c r="N5" s="50" t="s">
        <v>1882</v>
      </c>
      <c r="O5" s="50" t="s">
        <v>1890</v>
      </c>
      <c r="P5" s="50" t="s">
        <v>1884</v>
      </c>
      <c r="Q5" s="50"/>
      <c r="R5" s="50">
        <v>0</v>
      </c>
      <c r="S5" s="50">
        <v>0</v>
      </c>
      <c r="T5" s="50">
        <v>0</v>
      </c>
      <c r="U5" s="50" t="s">
        <v>1885</v>
      </c>
      <c r="V5" s="50" t="s">
        <v>1891</v>
      </c>
      <c r="W5" s="50" t="s">
        <v>1892</v>
      </c>
      <c r="X5" s="50" t="s">
        <v>1738</v>
      </c>
      <c r="Y5" s="50" t="s">
        <v>1887</v>
      </c>
      <c r="Z5" s="50" t="s">
        <v>109</v>
      </c>
      <c r="AA5" s="50" t="s">
        <v>1893</v>
      </c>
    </row>
    <row r="6" ht="150" customHeight="1" spans="1:27">
      <c r="A6" s="50" t="str">
        <f t="shared" si="0"/>
        <v>20260806-11-003</v>
      </c>
      <c r="B6" s="50" t="s">
        <v>1874</v>
      </c>
      <c r="C6" s="50" t="s">
        <v>1875</v>
      </c>
      <c r="D6" s="50" t="s">
        <v>12</v>
      </c>
      <c r="E6" s="50" t="s">
        <v>109</v>
      </c>
      <c r="F6" s="50" t="s">
        <v>191</v>
      </c>
      <c r="G6" s="50" t="s">
        <v>1894</v>
      </c>
      <c r="H6" s="50" t="s">
        <v>1877</v>
      </c>
      <c r="I6" s="50" t="s">
        <v>671</v>
      </c>
      <c r="J6" s="50" t="s">
        <v>1878</v>
      </c>
      <c r="K6" s="50" t="s">
        <v>1879</v>
      </c>
      <c r="L6" s="50" t="s">
        <v>1880</v>
      </c>
      <c r="M6" s="50" t="s">
        <v>1881</v>
      </c>
      <c r="N6" s="50" t="s">
        <v>1882</v>
      </c>
      <c r="O6" s="50" t="s">
        <v>1895</v>
      </c>
      <c r="P6" s="50" t="s">
        <v>1884</v>
      </c>
      <c r="Q6" s="50"/>
      <c r="R6" s="50">
        <v>0</v>
      </c>
      <c r="S6" s="50">
        <v>0</v>
      </c>
      <c r="T6" s="50">
        <v>0</v>
      </c>
      <c r="U6" s="50" t="s">
        <v>1885</v>
      </c>
      <c r="V6" s="50" t="s">
        <v>1750</v>
      </c>
      <c r="W6" s="50" t="s">
        <v>1896</v>
      </c>
      <c r="X6" s="50" t="s">
        <v>1738</v>
      </c>
      <c r="Y6" s="50" t="s">
        <v>1887</v>
      </c>
      <c r="Z6" s="50" t="s">
        <v>109</v>
      </c>
      <c r="AA6" s="50" t="s">
        <v>1888</v>
      </c>
    </row>
    <row r="7" ht="150" customHeight="1" spans="1:27">
      <c r="A7" s="50" t="str">
        <f t="shared" si="0"/>
        <v>20260806-11-004</v>
      </c>
      <c r="B7" s="50" t="s">
        <v>1874</v>
      </c>
      <c r="C7" s="50" t="s">
        <v>1875</v>
      </c>
      <c r="D7" s="50" t="s">
        <v>12</v>
      </c>
      <c r="E7" s="50" t="s">
        <v>109</v>
      </c>
      <c r="F7" s="50" t="s">
        <v>191</v>
      </c>
      <c r="G7" s="50" t="s">
        <v>1897</v>
      </c>
      <c r="H7" s="50" t="s">
        <v>1877</v>
      </c>
      <c r="I7" s="50" t="s">
        <v>671</v>
      </c>
      <c r="J7" s="50" t="s">
        <v>1878</v>
      </c>
      <c r="K7" s="50" t="s">
        <v>1879</v>
      </c>
      <c r="L7" s="50" t="s">
        <v>1880</v>
      </c>
      <c r="M7" s="50" t="s">
        <v>1881</v>
      </c>
      <c r="N7" s="50" t="s">
        <v>1882</v>
      </c>
      <c r="O7" s="50" t="s">
        <v>1898</v>
      </c>
      <c r="P7" s="50" t="s">
        <v>1884</v>
      </c>
      <c r="Q7" s="50"/>
      <c r="R7" s="50">
        <v>0</v>
      </c>
      <c r="S7" s="50">
        <v>0</v>
      </c>
      <c r="T7" s="50">
        <v>0</v>
      </c>
      <c r="U7" s="50" t="s">
        <v>1885</v>
      </c>
      <c r="V7" s="50" t="s">
        <v>1891</v>
      </c>
      <c r="W7" s="50" t="s">
        <v>1899</v>
      </c>
      <c r="X7" s="50" t="s">
        <v>1738</v>
      </c>
      <c r="Y7" s="50" t="s">
        <v>1887</v>
      </c>
      <c r="Z7" s="50" t="s">
        <v>109</v>
      </c>
      <c r="AA7" s="50" t="s">
        <v>1893</v>
      </c>
    </row>
    <row r="8" ht="150" customHeight="1" spans="1:27">
      <c r="A8" s="50" t="str">
        <f t="shared" si="0"/>
        <v>20260806-11-005</v>
      </c>
      <c r="B8" s="50" t="s">
        <v>1874</v>
      </c>
      <c r="C8" s="50" t="s">
        <v>1875</v>
      </c>
      <c r="D8" s="50" t="s">
        <v>12</v>
      </c>
      <c r="E8" s="50" t="s">
        <v>109</v>
      </c>
      <c r="F8" s="50" t="s">
        <v>191</v>
      </c>
      <c r="G8" s="50" t="s">
        <v>1900</v>
      </c>
      <c r="H8" s="50" t="s">
        <v>1877</v>
      </c>
      <c r="I8" s="50" t="s">
        <v>532</v>
      </c>
      <c r="J8" s="50" t="s">
        <v>1878</v>
      </c>
      <c r="K8" s="50" t="s">
        <v>1879</v>
      </c>
      <c r="L8" s="50" t="s">
        <v>1880</v>
      </c>
      <c r="M8" s="50" t="s">
        <v>1881</v>
      </c>
      <c r="N8" s="50" t="s">
        <v>1882</v>
      </c>
      <c r="O8" s="50" t="s">
        <v>1901</v>
      </c>
      <c r="P8" s="50" t="s">
        <v>1884</v>
      </c>
      <c r="Q8" s="50"/>
      <c r="R8" s="50">
        <v>0</v>
      </c>
      <c r="S8" s="50">
        <v>0</v>
      </c>
      <c r="T8" s="50">
        <v>0</v>
      </c>
      <c r="U8" s="50" t="s">
        <v>1885</v>
      </c>
      <c r="V8" s="50" t="s">
        <v>1750</v>
      </c>
      <c r="W8" s="50" t="s">
        <v>1902</v>
      </c>
      <c r="X8" s="50" t="s">
        <v>1738</v>
      </c>
      <c r="Y8" s="50" t="s">
        <v>1887</v>
      </c>
      <c r="Z8" s="50" t="s">
        <v>109</v>
      </c>
      <c r="AA8" s="50" t="s">
        <v>1888</v>
      </c>
    </row>
    <row r="9" ht="150" customHeight="1" spans="1:27">
      <c r="A9" s="50" t="str">
        <f t="shared" si="0"/>
        <v>20260806-11-006</v>
      </c>
      <c r="B9" s="50" t="s">
        <v>1874</v>
      </c>
      <c r="C9" s="50" t="s">
        <v>1875</v>
      </c>
      <c r="D9" s="50" t="s">
        <v>12</v>
      </c>
      <c r="E9" s="50" t="s">
        <v>109</v>
      </c>
      <c r="F9" s="50" t="s">
        <v>191</v>
      </c>
      <c r="G9" s="50" t="s">
        <v>1903</v>
      </c>
      <c r="H9" s="50" t="s">
        <v>1877</v>
      </c>
      <c r="I9" s="50" t="s">
        <v>671</v>
      </c>
      <c r="J9" s="50" t="s">
        <v>1878</v>
      </c>
      <c r="K9" s="50" t="s">
        <v>1879</v>
      </c>
      <c r="L9" s="50" t="s">
        <v>1880</v>
      </c>
      <c r="M9" s="50" t="s">
        <v>1881</v>
      </c>
      <c r="N9" s="50" t="s">
        <v>1882</v>
      </c>
      <c r="O9" s="50" t="s">
        <v>1904</v>
      </c>
      <c r="P9" s="50" t="s">
        <v>1884</v>
      </c>
      <c r="Q9" s="50"/>
      <c r="R9" s="50">
        <v>0</v>
      </c>
      <c r="S9" s="50">
        <v>0</v>
      </c>
      <c r="T9" s="50">
        <v>0</v>
      </c>
      <c r="U9" s="50" t="s">
        <v>1885</v>
      </c>
      <c r="V9" s="50" t="s">
        <v>1756</v>
      </c>
      <c r="W9" s="50" t="s">
        <v>1905</v>
      </c>
      <c r="X9" s="50" t="s">
        <v>1738</v>
      </c>
      <c r="Y9" s="50" t="s">
        <v>1887</v>
      </c>
      <c r="Z9" s="50" t="s">
        <v>109</v>
      </c>
      <c r="AA9" s="50" t="s">
        <v>1906</v>
      </c>
    </row>
    <row r="10" ht="150" customHeight="1" spans="1:27">
      <c r="A10" s="50" t="str">
        <f t="shared" si="0"/>
        <v>20260806-11-007</v>
      </c>
      <c r="B10" s="50" t="s">
        <v>1874</v>
      </c>
      <c r="C10" s="50" t="s">
        <v>1875</v>
      </c>
      <c r="D10" s="50" t="s">
        <v>12</v>
      </c>
      <c r="E10" s="50" t="s">
        <v>109</v>
      </c>
      <c r="F10" s="50" t="s">
        <v>191</v>
      </c>
      <c r="G10" s="50" t="s">
        <v>1907</v>
      </c>
      <c r="H10" s="50" t="s">
        <v>1877</v>
      </c>
      <c r="I10" s="50" t="s">
        <v>671</v>
      </c>
      <c r="J10" s="50" t="s">
        <v>1878</v>
      </c>
      <c r="K10" s="50" t="s">
        <v>1879</v>
      </c>
      <c r="L10" s="50" t="s">
        <v>1880</v>
      </c>
      <c r="M10" s="50" t="s">
        <v>1881</v>
      </c>
      <c r="N10" s="50" t="s">
        <v>1882</v>
      </c>
      <c r="O10" s="50" t="s">
        <v>1908</v>
      </c>
      <c r="P10" s="50" t="s">
        <v>1884</v>
      </c>
      <c r="Q10" s="50"/>
      <c r="R10" s="50">
        <v>0</v>
      </c>
      <c r="S10" s="50">
        <v>0</v>
      </c>
      <c r="T10" s="50">
        <v>0</v>
      </c>
      <c r="U10" s="50" t="s">
        <v>1885</v>
      </c>
      <c r="V10" s="50" t="s">
        <v>1909</v>
      </c>
      <c r="W10" s="50" t="s">
        <v>1910</v>
      </c>
      <c r="X10" s="50" t="s">
        <v>1738</v>
      </c>
      <c r="Y10" s="50" t="s">
        <v>1887</v>
      </c>
      <c r="Z10" s="50" t="s">
        <v>109</v>
      </c>
      <c r="AA10" s="50" t="s">
        <v>1911</v>
      </c>
    </row>
    <row r="11" ht="150" customHeight="1" spans="1:27">
      <c r="A11" s="50" t="str">
        <f t="shared" si="0"/>
        <v>20260806-11-008</v>
      </c>
      <c r="B11" s="50" t="s">
        <v>1874</v>
      </c>
      <c r="C11" s="50" t="s">
        <v>1875</v>
      </c>
      <c r="D11" s="50" t="s">
        <v>12</v>
      </c>
      <c r="E11" s="50" t="s">
        <v>109</v>
      </c>
      <c r="F11" s="50" t="s">
        <v>191</v>
      </c>
      <c r="G11" s="50" t="s">
        <v>1912</v>
      </c>
      <c r="H11" s="50" t="s">
        <v>1877</v>
      </c>
      <c r="I11" s="50" t="s">
        <v>671</v>
      </c>
      <c r="J11" s="50" t="s">
        <v>1878</v>
      </c>
      <c r="K11" s="50" t="s">
        <v>1879</v>
      </c>
      <c r="L11" s="50" t="s">
        <v>1880</v>
      </c>
      <c r="M11" s="50" t="s">
        <v>1881</v>
      </c>
      <c r="N11" s="50" t="s">
        <v>1882</v>
      </c>
      <c r="O11" s="50" t="s">
        <v>1913</v>
      </c>
      <c r="P11" s="50" t="s">
        <v>1884</v>
      </c>
      <c r="Q11" s="50"/>
      <c r="R11" s="50">
        <v>0</v>
      </c>
      <c r="S11" s="50">
        <v>0</v>
      </c>
      <c r="T11" s="50">
        <v>0</v>
      </c>
      <c r="U11" s="50" t="s">
        <v>1885</v>
      </c>
      <c r="V11" s="50" t="s">
        <v>1891</v>
      </c>
      <c r="W11" s="50" t="s">
        <v>1892</v>
      </c>
      <c r="X11" s="50" t="s">
        <v>1738</v>
      </c>
      <c r="Y11" s="50" t="s">
        <v>1887</v>
      </c>
      <c r="Z11" s="50" t="s">
        <v>109</v>
      </c>
      <c r="AA11" s="50" t="s">
        <v>1893</v>
      </c>
    </row>
    <row r="12" ht="150" customHeight="1" spans="1:27">
      <c r="A12" s="50" t="str">
        <f t="shared" si="0"/>
        <v>20260806-11-009</v>
      </c>
      <c r="B12" s="50" t="s">
        <v>1874</v>
      </c>
      <c r="C12" s="50" t="s">
        <v>1875</v>
      </c>
      <c r="D12" s="50" t="s">
        <v>12</v>
      </c>
      <c r="E12" s="50" t="s">
        <v>109</v>
      </c>
      <c r="F12" s="50" t="s">
        <v>191</v>
      </c>
      <c r="G12" s="50" t="s">
        <v>1914</v>
      </c>
      <c r="H12" s="50" t="s">
        <v>1877</v>
      </c>
      <c r="I12" s="50" t="s">
        <v>1628</v>
      </c>
      <c r="J12" s="50" t="s">
        <v>1878</v>
      </c>
      <c r="K12" s="50" t="s">
        <v>1879</v>
      </c>
      <c r="L12" s="50" t="s">
        <v>1880</v>
      </c>
      <c r="M12" s="50" t="s">
        <v>1881</v>
      </c>
      <c r="N12" s="50" t="s">
        <v>1882</v>
      </c>
      <c r="O12" s="50" t="s">
        <v>1915</v>
      </c>
      <c r="P12" s="50" t="s">
        <v>1884</v>
      </c>
      <c r="Q12" s="50"/>
      <c r="R12" s="50">
        <v>0</v>
      </c>
      <c r="S12" s="50">
        <v>0</v>
      </c>
      <c r="T12" s="50">
        <v>0</v>
      </c>
      <c r="U12" s="50" t="s">
        <v>1885</v>
      </c>
      <c r="V12" s="50" t="s">
        <v>1756</v>
      </c>
      <c r="W12" s="50" t="s">
        <v>1916</v>
      </c>
      <c r="X12" s="50" t="s">
        <v>1738</v>
      </c>
      <c r="Y12" s="50" t="s">
        <v>1887</v>
      </c>
      <c r="Z12" s="50" t="s">
        <v>109</v>
      </c>
      <c r="AA12" s="50" t="s">
        <v>1906</v>
      </c>
    </row>
    <row r="13" ht="150" customHeight="1" spans="1:27">
      <c r="A13" s="50" t="str">
        <f t="shared" si="0"/>
        <v>20260806-11-010</v>
      </c>
      <c r="B13" s="50" t="s">
        <v>1874</v>
      </c>
      <c r="C13" s="50" t="s">
        <v>1875</v>
      </c>
      <c r="D13" s="50" t="s">
        <v>12</v>
      </c>
      <c r="E13" s="50" t="s">
        <v>109</v>
      </c>
      <c r="F13" s="50" t="s">
        <v>191</v>
      </c>
      <c r="G13" s="50" t="s">
        <v>1889</v>
      </c>
      <c r="H13" s="50" t="s">
        <v>1877</v>
      </c>
      <c r="I13" s="50" t="s">
        <v>671</v>
      </c>
      <c r="J13" s="50" t="s">
        <v>1878</v>
      </c>
      <c r="K13" s="50" t="s">
        <v>1879</v>
      </c>
      <c r="L13" s="50" t="s">
        <v>1880</v>
      </c>
      <c r="M13" s="50" t="s">
        <v>1881</v>
      </c>
      <c r="N13" s="50" t="s">
        <v>1882</v>
      </c>
      <c r="O13" s="50" t="s">
        <v>1917</v>
      </c>
      <c r="P13" s="50" t="s">
        <v>1884</v>
      </c>
      <c r="Q13" s="50"/>
      <c r="R13" s="50">
        <v>0</v>
      </c>
      <c r="S13" s="50">
        <v>0</v>
      </c>
      <c r="T13" s="50">
        <v>0</v>
      </c>
      <c r="U13" s="50" t="s">
        <v>1885</v>
      </c>
      <c r="V13" s="50" t="s">
        <v>1891</v>
      </c>
      <c r="W13" s="50" t="s">
        <v>1892</v>
      </c>
      <c r="X13" s="50" t="s">
        <v>1738</v>
      </c>
      <c r="Y13" s="50" t="s">
        <v>1887</v>
      </c>
      <c r="Z13" s="50" t="s">
        <v>109</v>
      </c>
      <c r="AA13" s="50" t="s">
        <v>1893</v>
      </c>
    </row>
    <row r="14" ht="150" customHeight="1" spans="1:27">
      <c r="A14" s="50" t="str">
        <f t="shared" si="0"/>
        <v>20260806-11-011</v>
      </c>
      <c r="B14" s="50" t="s">
        <v>1874</v>
      </c>
      <c r="C14" s="50" t="s">
        <v>1875</v>
      </c>
      <c r="D14" s="50" t="s">
        <v>12</v>
      </c>
      <c r="E14" s="50" t="s">
        <v>109</v>
      </c>
      <c r="F14" s="50" t="s">
        <v>191</v>
      </c>
      <c r="G14" s="50" t="s">
        <v>1889</v>
      </c>
      <c r="H14" s="50" t="s">
        <v>1877</v>
      </c>
      <c r="I14" s="50" t="s">
        <v>671</v>
      </c>
      <c r="J14" s="50" t="s">
        <v>1878</v>
      </c>
      <c r="K14" s="50" t="s">
        <v>1879</v>
      </c>
      <c r="L14" s="50" t="s">
        <v>1880</v>
      </c>
      <c r="M14" s="50" t="s">
        <v>1881</v>
      </c>
      <c r="N14" s="50" t="s">
        <v>1882</v>
      </c>
      <c r="O14" s="50" t="s">
        <v>1918</v>
      </c>
      <c r="P14" s="50" t="s">
        <v>1884</v>
      </c>
      <c r="Q14" s="50"/>
      <c r="R14" s="50">
        <v>0</v>
      </c>
      <c r="S14" s="50">
        <v>0</v>
      </c>
      <c r="T14" s="50">
        <v>0</v>
      </c>
      <c r="U14" s="50" t="s">
        <v>1885</v>
      </c>
      <c r="V14" s="50" t="s">
        <v>1891</v>
      </c>
      <c r="W14" s="50" t="s">
        <v>1892</v>
      </c>
      <c r="X14" s="50" t="s">
        <v>1738</v>
      </c>
      <c r="Y14" s="50" t="s">
        <v>1887</v>
      </c>
      <c r="Z14" s="50" t="s">
        <v>109</v>
      </c>
      <c r="AA14" s="50" t="s">
        <v>1893</v>
      </c>
    </row>
    <row r="15" ht="150" customHeight="1" spans="1:27">
      <c r="A15" s="50" t="str">
        <f t="shared" si="0"/>
        <v>20260806-11-012</v>
      </c>
      <c r="B15" s="50" t="s">
        <v>1874</v>
      </c>
      <c r="C15" s="50" t="s">
        <v>1875</v>
      </c>
      <c r="D15" s="50" t="s">
        <v>12</v>
      </c>
      <c r="E15" s="50" t="s">
        <v>109</v>
      </c>
      <c r="F15" s="50" t="s">
        <v>191</v>
      </c>
      <c r="G15" s="50" t="s">
        <v>1919</v>
      </c>
      <c r="H15" s="50" t="s">
        <v>1877</v>
      </c>
      <c r="I15" s="50" t="s">
        <v>671</v>
      </c>
      <c r="J15" s="50" t="s">
        <v>1878</v>
      </c>
      <c r="K15" s="50" t="s">
        <v>1879</v>
      </c>
      <c r="L15" s="50" t="s">
        <v>1880</v>
      </c>
      <c r="M15" s="50" t="s">
        <v>1881</v>
      </c>
      <c r="N15" s="50" t="s">
        <v>1882</v>
      </c>
      <c r="O15" s="50" t="s">
        <v>1920</v>
      </c>
      <c r="P15" s="50" t="s">
        <v>1884</v>
      </c>
      <c r="Q15" s="50"/>
      <c r="R15" s="50">
        <v>0</v>
      </c>
      <c r="S15" s="50">
        <v>0</v>
      </c>
      <c r="T15" s="50">
        <v>0</v>
      </c>
      <c r="U15" s="50" t="s">
        <v>1885</v>
      </c>
      <c r="V15" s="50" t="s">
        <v>1750</v>
      </c>
      <c r="W15" s="50" t="s">
        <v>1921</v>
      </c>
      <c r="X15" s="50" t="s">
        <v>1738</v>
      </c>
      <c r="Y15" s="50" t="s">
        <v>1887</v>
      </c>
      <c r="Z15" s="50" t="s">
        <v>109</v>
      </c>
      <c r="AA15" s="50" t="s">
        <v>1888</v>
      </c>
    </row>
    <row r="16" ht="150" customHeight="1" spans="1:27">
      <c r="A16" s="50" t="str">
        <f t="shared" si="0"/>
        <v>20260806-11-013</v>
      </c>
      <c r="B16" s="50" t="s">
        <v>1874</v>
      </c>
      <c r="C16" s="50" t="s">
        <v>1875</v>
      </c>
      <c r="D16" s="50" t="s">
        <v>12</v>
      </c>
      <c r="E16" s="50" t="s">
        <v>109</v>
      </c>
      <c r="F16" s="50" t="s">
        <v>191</v>
      </c>
      <c r="G16" s="50" t="s">
        <v>1922</v>
      </c>
      <c r="H16" s="50" t="s">
        <v>1877</v>
      </c>
      <c r="I16" s="50" t="s">
        <v>671</v>
      </c>
      <c r="J16" s="50" t="s">
        <v>1878</v>
      </c>
      <c r="K16" s="50" t="s">
        <v>1879</v>
      </c>
      <c r="L16" s="50" t="s">
        <v>1880</v>
      </c>
      <c r="M16" s="50" t="s">
        <v>1881</v>
      </c>
      <c r="N16" s="50" t="s">
        <v>1882</v>
      </c>
      <c r="O16" s="50" t="s">
        <v>1923</v>
      </c>
      <c r="P16" s="50" t="s">
        <v>1884</v>
      </c>
      <c r="Q16" s="50"/>
      <c r="R16" s="50">
        <v>0</v>
      </c>
      <c r="S16" s="50">
        <v>0</v>
      </c>
      <c r="T16" s="50">
        <v>0</v>
      </c>
      <c r="U16" s="50" t="s">
        <v>1885</v>
      </c>
      <c r="V16" s="50" t="s">
        <v>1891</v>
      </c>
      <c r="W16" s="50" t="s">
        <v>1892</v>
      </c>
      <c r="X16" s="50" t="s">
        <v>1738</v>
      </c>
      <c r="Y16" s="50" t="s">
        <v>1887</v>
      </c>
      <c r="Z16" s="50" t="s">
        <v>109</v>
      </c>
      <c r="AA16" s="50" t="s">
        <v>1893</v>
      </c>
    </row>
    <row r="17" ht="150" customHeight="1" spans="1:27">
      <c r="A17" s="51" t="str">
        <f t="shared" si="0"/>
        <v>20260806-11-014</v>
      </c>
      <c r="B17" s="51" t="s">
        <v>1874</v>
      </c>
      <c r="C17" s="51" t="s">
        <v>1875</v>
      </c>
      <c r="D17" s="51" t="s">
        <v>12</v>
      </c>
      <c r="E17" s="51" t="s">
        <v>109</v>
      </c>
      <c r="F17" s="51" t="s">
        <v>191</v>
      </c>
      <c r="G17" s="51" t="s">
        <v>1924</v>
      </c>
      <c r="H17" s="51" t="s">
        <v>1877</v>
      </c>
      <c r="I17" s="51" t="s">
        <v>671</v>
      </c>
      <c r="J17" s="51" t="s">
        <v>1878</v>
      </c>
      <c r="K17" s="51" t="s">
        <v>1879</v>
      </c>
      <c r="L17" s="51" t="s">
        <v>1880</v>
      </c>
      <c r="M17" s="51" t="s">
        <v>1881</v>
      </c>
      <c r="N17" s="51" t="s">
        <v>1882</v>
      </c>
      <c r="O17" s="51" t="s">
        <v>1925</v>
      </c>
      <c r="P17" s="51" t="s">
        <v>1884</v>
      </c>
      <c r="Q17" s="51"/>
      <c r="R17" s="51">
        <v>0</v>
      </c>
      <c r="S17" s="51">
        <v>0</v>
      </c>
      <c r="T17" s="51">
        <v>0</v>
      </c>
      <c r="U17" s="51" t="s">
        <v>1926</v>
      </c>
      <c r="V17" s="51" t="s">
        <v>1927</v>
      </c>
      <c r="W17" s="51" t="s">
        <v>1928</v>
      </c>
      <c r="X17" s="51" t="s">
        <v>1929</v>
      </c>
      <c r="Y17" s="51" t="s">
        <v>1930</v>
      </c>
      <c r="Z17" s="51" t="s">
        <v>109</v>
      </c>
      <c r="AA17" s="51" t="s">
        <v>1931</v>
      </c>
    </row>
    <row r="18" ht="150" customHeight="1" spans="1:27">
      <c r="A18" s="50" t="str">
        <f t="shared" si="0"/>
        <v>20260806-11-015</v>
      </c>
      <c r="B18" s="50" t="s">
        <v>1874</v>
      </c>
      <c r="C18" s="50" t="s">
        <v>1875</v>
      </c>
      <c r="D18" s="50" t="s">
        <v>12</v>
      </c>
      <c r="E18" s="50" t="s">
        <v>109</v>
      </c>
      <c r="F18" s="50" t="s">
        <v>191</v>
      </c>
      <c r="G18" s="50" t="s">
        <v>1932</v>
      </c>
      <c r="H18" s="50" t="s">
        <v>1877</v>
      </c>
      <c r="I18" s="50" t="s">
        <v>671</v>
      </c>
      <c r="J18" s="50" t="s">
        <v>1878</v>
      </c>
      <c r="K18" s="50" t="s">
        <v>1879</v>
      </c>
      <c r="L18" s="50" t="s">
        <v>1880</v>
      </c>
      <c r="M18" s="50" t="s">
        <v>1881</v>
      </c>
      <c r="N18" s="50" t="s">
        <v>1882</v>
      </c>
      <c r="O18" s="50" t="s">
        <v>1933</v>
      </c>
      <c r="P18" s="50" t="s">
        <v>1884</v>
      </c>
      <c r="Q18" s="50"/>
      <c r="R18" s="50">
        <v>0</v>
      </c>
      <c r="S18" s="50">
        <v>0</v>
      </c>
      <c r="T18" s="50">
        <v>0</v>
      </c>
      <c r="U18" s="50" t="s">
        <v>1885</v>
      </c>
      <c r="V18" s="50" t="s">
        <v>1891</v>
      </c>
      <c r="W18" s="50" t="s">
        <v>1892</v>
      </c>
      <c r="X18" s="50" t="s">
        <v>1738</v>
      </c>
      <c r="Y18" s="50" t="s">
        <v>1887</v>
      </c>
      <c r="Z18" s="50" t="s">
        <v>109</v>
      </c>
      <c r="AA18" s="50" t="s">
        <v>1893</v>
      </c>
    </row>
    <row r="19" ht="150" customHeight="1" spans="1:27">
      <c r="A19" s="50" t="str">
        <f t="shared" si="0"/>
        <v>20260806-11-016</v>
      </c>
      <c r="B19" s="50" t="s">
        <v>1874</v>
      </c>
      <c r="C19" s="50" t="s">
        <v>1875</v>
      </c>
      <c r="D19" s="50" t="s">
        <v>12</v>
      </c>
      <c r="E19" s="50" t="s">
        <v>109</v>
      </c>
      <c r="F19" s="50" t="s">
        <v>191</v>
      </c>
      <c r="G19" s="50" t="s">
        <v>1934</v>
      </c>
      <c r="H19" s="50" t="s">
        <v>1877</v>
      </c>
      <c r="I19" s="50" t="s">
        <v>671</v>
      </c>
      <c r="J19" s="50" t="s">
        <v>1878</v>
      </c>
      <c r="K19" s="50" t="s">
        <v>1879</v>
      </c>
      <c r="L19" s="50" t="s">
        <v>1880</v>
      </c>
      <c r="M19" s="50" t="s">
        <v>1881</v>
      </c>
      <c r="N19" s="50" t="s">
        <v>1882</v>
      </c>
      <c r="O19" s="50" t="s">
        <v>1935</v>
      </c>
      <c r="P19" s="50" t="s">
        <v>1884</v>
      </c>
      <c r="Q19" s="50"/>
      <c r="R19" s="50">
        <v>0</v>
      </c>
      <c r="S19" s="50">
        <v>0</v>
      </c>
      <c r="T19" s="50">
        <v>0</v>
      </c>
      <c r="U19" s="50" t="s">
        <v>1885</v>
      </c>
      <c r="V19" s="50" t="s">
        <v>1891</v>
      </c>
      <c r="W19" s="50" t="s">
        <v>1892</v>
      </c>
      <c r="X19" s="50" t="s">
        <v>1738</v>
      </c>
      <c r="Y19" s="50" t="s">
        <v>1887</v>
      </c>
      <c r="Z19" s="50" t="s">
        <v>109</v>
      </c>
      <c r="AA19" s="50" t="s">
        <v>1893</v>
      </c>
    </row>
    <row r="20" ht="150" customHeight="1" spans="1:27">
      <c r="A20" s="50" t="str">
        <f t="shared" si="0"/>
        <v>20260806-11-017</v>
      </c>
      <c r="B20" s="50" t="s">
        <v>1874</v>
      </c>
      <c r="C20" s="50" t="s">
        <v>1875</v>
      </c>
      <c r="D20" s="50" t="s">
        <v>12</v>
      </c>
      <c r="E20" s="50" t="s">
        <v>109</v>
      </c>
      <c r="F20" s="50" t="s">
        <v>191</v>
      </c>
      <c r="G20" s="50" t="s">
        <v>1936</v>
      </c>
      <c r="H20" s="50" t="s">
        <v>1877</v>
      </c>
      <c r="I20" s="50" t="s">
        <v>671</v>
      </c>
      <c r="J20" s="50" t="s">
        <v>1878</v>
      </c>
      <c r="K20" s="50" t="s">
        <v>1879</v>
      </c>
      <c r="L20" s="50" t="s">
        <v>1880</v>
      </c>
      <c r="M20" s="50" t="s">
        <v>1881</v>
      </c>
      <c r="N20" s="50" t="s">
        <v>1882</v>
      </c>
      <c r="O20" s="50" t="s">
        <v>1937</v>
      </c>
      <c r="P20" s="50" t="s">
        <v>1884</v>
      </c>
      <c r="Q20" s="50"/>
      <c r="R20" s="50">
        <v>0</v>
      </c>
      <c r="S20" s="50">
        <v>0</v>
      </c>
      <c r="T20" s="50">
        <v>0</v>
      </c>
      <c r="U20" s="50" t="s">
        <v>1885</v>
      </c>
      <c r="V20" s="50" t="s">
        <v>1909</v>
      </c>
      <c r="W20" s="50" t="s">
        <v>1938</v>
      </c>
      <c r="X20" s="50" t="s">
        <v>1738</v>
      </c>
      <c r="Y20" s="50" t="s">
        <v>1887</v>
      </c>
      <c r="Z20" s="50" t="s">
        <v>109</v>
      </c>
      <c r="AA20" s="50" t="s">
        <v>1911</v>
      </c>
    </row>
    <row r="21" ht="150" customHeight="1" spans="1:27">
      <c r="A21" s="50" t="str">
        <f t="shared" si="0"/>
        <v>20260806-11-018</v>
      </c>
      <c r="B21" s="50" t="s">
        <v>1874</v>
      </c>
      <c r="C21" s="50" t="s">
        <v>1875</v>
      </c>
      <c r="D21" s="50" t="s">
        <v>12</v>
      </c>
      <c r="E21" s="50" t="s">
        <v>109</v>
      </c>
      <c r="F21" s="50" t="s">
        <v>191</v>
      </c>
      <c r="G21" s="50" t="s">
        <v>1939</v>
      </c>
      <c r="H21" s="50" t="s">
        <v>1877</v>
      </c>
      <c r="I21" s="50" t="s">
        <v>671</v>
      </c>
      <c r="J21" s="50" t="s">
        <v>1878</v>
      </c>
      <c r="K21" s="50" t="s">
        <v>1879</v>
      </c>
      <c r="L21" s="50" t="s">
        <v>1880</v>
      </c>
      <c r="M21" s="50" t="s">
        <v>1881</v>
      </c>
      <c r="N21" s="50" t="s">
        <v>1882</v>
      </c>
      <c r="O21" s="50" t="s">
        <v>1940</v>
      </c>
      <c r="P21" s="50" t="s">
        <v>1884</v>
      </c>
      <c r="Q21" s="50"/>
      <c r="R21" s="50">
        <v>0</v>
      </c>
      <c r="S21" s="50">
        <v>0</v>
      </c>
      <c r="T21" s="50">
        <v>0</v>
      </c>
      <c r="U21" s="50" t="s">
        <v>1885</v>
      </c>
      <c r="V21" s="50" t="s">
        <v>1941</v>
      </c>
      <c r="W21" s="50" t="s">
        <v>1942</v>
      </c>
      <c r="X21" s="50" t="s">
        <v>1738</v>
      </c>
      <c r="Y21" s="50" t="s">
        <v>1887</v>
      </c>
      <c r="Z21" s="50" t="s">
        <v>109</v>
      </c>
      <c r="AA21" s="50" t="s">
        <v>1943</v>
      </c>
    </row>
    <row r="22" ht="150" customHeight="1" spans="1:27">
      <c r="A22" s="50" t="str">
        <f t="shared" si="0"/>
        <v>20260806-11-019</v>
      </c>
      <c r="B22" s="50" t="s">
        <v>1874</v>
      </c>
      <c r="C22" s="50" t="s">
        <v>1875</v>
      </c>
      <c r="D22" s="50" t="s">
        <v>12</v>
      </c>
      <c r="E22" s="50" t="s">
        <v>109</v>
      </c>
      <c r="F22" s="50" t="s">
        <v>191</v>
      </c>
      <c r="G22" s="50" t="s">
        <v>1944</v>
      </c>
      <c r="H22" s="50" t="s">
        <v>1877</v>
      </c>
      <c r="I22" s="50" t="s">
        <v>671</v>
      </c>
      <c r="J22" s="50" t="s">
        <v>1878</v>
      </c>
      <c r="K22" s="50" t="s">
        <v>1879</v>
      </c>
      <c r="L22" s="50" t="s">
        <v>1880</v>
      </c>
      <c r="M22" s="50" t="s">
        <v>1881</v>
      </c>
      <c r="N22" s="50" t="s">
        <v>1882</v>
      </c>
      <c r="O22" s="50" t="s">
        <v>1945</v>
      </c>
      <c r="P22" s="50" t="s">
        <v>1884</v>
      </c>
      <c r="Q22" s="50"/>
      <c r="R22" s="50">
        <v>0</v>
      </c>
      <c r="S22" s="50">
        <v>0</v>
      </c>
      <c r="T22" s="50">
        <v>0</v>
      </c>
      <c r="U22" s="50" t="s">
        <v>1885</v>
      </c>
      <c r="V22" s="50" t="s">
        <v>1750</v>
      </c>
      <c r="W22" s="50" t="s">
        <v>1946</v>
      </c>
      <c r="X22" s="50" t="s">
        <v>1738</v>
      </c>
      <c r="Y22" s="50" t="s">
        <v>1887</v>
      </c>
      <c r="Z22" s="50" t="s">
        <v>109</v>
      </c>
      <c r="AA22" s="50" t="s">
        <v>1888</v>
      </c>
    </row>
    <row r="23" ht="150" customHeight="1" spans="1:27">
      <c r="A23" s="50" t="str">
        <f t="shared" si="0"/>
        <v>20260806-11-020</v>
      </c>
      <c r="B23" s="50" t="s">
        <v>1874</v>
      </c>
      <c r="C23" s="50" t="s">
        <v>1875</v>
      </c>
      <c r="D23" s="50" t="s">
        <v>12</v>
      </c>
      <c r="E23" s="50" t="s">
        <v>109</v>
      </c>
      <c r="F23" s="50" t="s">
        <v>191</v>
      </c>
      <c r="G23" s="50" t="s">
        <v>1947</v>
      </c>
      <c r="H23" s="50" t="s">
        <v>1877</v>
      </c>
      <c r="I23" s="50" t="s">
        <v>671</v>
      </c>
      <c r="J23" s="50" t="s">
        <v>1878</v>
      </c>
      <c r="K23" s="50" t="s">
        <v>1879</v>
      </c>
      <c r="L23" s="50" t="s">
        <v>1880</v>
      </c>
      <c r="M23" s="50" t="s">
        <v>1881</v>
      </c>
      <c r="N23" s="50" t="s">
        <v>1882</v>
      </c>
      <c r="O23" s="50" t="s">
        <v>1948</v>
      </c>
      <c r="P23" s="50" t="s">
        <v>1884</v>
      </c>
      <c r="Q23" s="50"/>
      <c r="R23" s="50">
        <v>0</v>
      </c>
      <c r="S23" s="50">
        <v>0</v>
      </c>
      <c r="T23" s="50">
        <v>0</v>
      </c>
      <c r="U23" s="50" t="s">
        <v>1885</v>
      </c>
      <c r="V23" s="50" t="s">
        <v>1750</v>
      </c>
      <c r="W23" s="50" t="s">
        <v>1949</v>
      </c>
      <c r="X23" s="50" t="s">
        <v>1738</v>
      </c>
      <c r="Y23" s="50" t="s">
        <v>1887</v>
      </c>
      <c r="Z23" s="50" t="s">
        <v>109</v>
      </c>
      <c r="AA23" s="50" t="s">
        <v>1888</v>
      </c>
    </row>
    <row r="24" ht="150" customHeight="1" spans="1:27">
      <c r="A24" s="50" t="str">
        <f t="shared" si="0"/>
        <v>20260806-11-021</v>
      </c>
      <c r="B24" s="50" t="s">
        <v>1874</v>
      </c>
      <c r="C24" s="50" t="s">
        <v>1875</v>
      </c>
      <c r="D24" s="50" t="s">
        <v>12</v>
      </c>
      <c r="E24" s="50" t="s">
        <v>109</v>
      </c>
      <c r="F24" s="50" t="s">
        <v>191</v>
      </c>
      <c r="G24" s="50" t="s">
        <v>1950</v>
      </c>
      <c r="H24" s="50" t="s">
        <v>1877</v>
      </c>
      <c r="I24" s="50" t="s">
        <v>671</v>
      </c>
      <c r="J24" s="50" t="s">
        <v>1878</v>
      </c>
      <c r="K24" s="50" t="s">
        <v>1879</v>
      </c>
      <c r="L24" s="50" t="s">
        <v>1880</v>
      </c>
      <c r="M24" s="50" t="s">
        <v>1881</v>
      </c>
      <c r="N24" s="50" t="s">
        <v>1882</v>
      </c>
      <c r="O24" s="50" t="s">
        <v>1951</v>
      </c>
      <c r="P24" s="50" t="s">
        <v>1884</v>
      </c>
      <c r="Q24" s="50"/>
      <c r="R24" s="50">
        <v>0</v>
      </c>
      <c r="S24" s="50">
        <v>0</v>
      </c>
      <c r="T24" s="50">
        <v>0</v>
      </c>
      <c r="U24" s="50" t="s">
        <v>1885</v>
      </c>
      <c r="V24" s="50" t="s">
        <v>1750</v>
      </c>
      <c r="W24" s="50" t="s">
        <v>1952</v>
      </c>
      <c r="X24" s="50" t="s">
        <v>1738</v>
      </c>
      <c r="Y24" s="50" t="s">
        <v>1887</v>
      </c>
      <c r="Z24" s="50" t="s">
        <v>109</v>
      </c>
      <c r="AA24" s="50" t="s">
        <v>1888</v>
      </c>
    </row>
    <row r="25" ht="150" customHeight="1" spans="1:27">
      <c r="A25" s="50" t="str">
        <f t="shared" si="0"/>
        <v>20260806-11-022</v>
      </c>
      <c r="B25" s="50" t="s">
        <v>1874</v>
      </c>
      <c r="C25" s="50" t="s">
        <v>1875</v>
      </c>
      <c r="D25" s="50" t="s">
        <v>12</v>
      </c>
      <c r="E25" s="50" t="s">
        <v>109</v>
      </c>
      <c r="F25" s="50" t="s">
        <v>191</v>
      </c>
      <c r="G25" s="50" t="s">
        <v>1953</v>
      </c>
      <c r="H25" s="50" t="s">
        <v>1877</v>
      </c>
      <c r="I25" s="50" t="s">
        <v>671</v>
      </c>
      <c r="J25" s="50" t="s">
        <v>1878</v>
      </c>
      <c r="K25" s="50" t="s">
        <v>1879</v>
      </c>
      <c r="L25" s="50" t="s">
        <v>1880</v>
      </c>
      <c r="M25" s="50" t="s">
        <v>1881</v>
      </c>
      <c r="N25" s="50" t="s">
        <v>1882</v>
      </c>
      <c r="O25" s="50" t="s">
        <v>1954</v>
      </c>
      <c r="P25" s="50" t="s">
        <v>1884</v>
      </c>
      <c r="Q25" s="50"/>
      <c r="R25" s="50">
        <v>0</v>
      </c>
      <c r="S25" s="50">
        <v>0</v>
      </c>
      <c r="T25" s="50">
        <v>0</v>
      </c>
      <c r="U25" s="50" t="s">
        <v>1885</v>
      </c>
      <c r="V25" s="50" t="s">
        <v>1756</v>
      </c>
      <c r="W25" s="50" t="s">
        <v>1955</v>
      </c>
      <c r="X25" s="50" t="s">
        <v>1738</v>
      </c>
      <c r="Y25" s="50" t="s">
        <v>1887</v>
      </c>
      <c r="Z25" s="50" t="s">
        <v>109</v>
      </c>
      <c r="AA25" s="50" t="s">
        <v>1906</v>
      </c>
    </row>
    <row r="26" ht="150" customHeight="1" spans="1:27">
      <c r="A26" s="50" t="str">
        <f t="shared" si="0"/>
        <v>20260806-11-023</v>
      </c>
      <c r="B26" s="50" t="s">
        <v>1874</v>
      </c>
      <c r="C26" s="50" t="s">
        <v>1875</v>
      </c>
      <c r="D26" s="50" t="s">
        <v>12</v>
      </c>
      <c r="E26" s="50" t="s">
        <v>109</v>
      </c>
      <c r="F26" s="50" t="s">
        <v>191</v>
      </c>
      <c r="G26" s="50" t="s">
        <v>1956</v>
      </c>
      <c r="H26" s="50" t="s">
        <v>1877</v>
      </c>
      <c r="I26" s="50" t="s">
        <v>671</v>
      </c>
      <c r="J26" s="50" t="s">
        <v>1878</v>
      </c>
      <c r="K26" s="50" t="s">
        <v>1879</v>
      </c>
      <c r="L26" s="50" t="s">
        <v>1880</v>
      </c>
      <c r="M26" s="50" t="s">
        <v>1881</v>
      </c>
      <c r="N26" s="50" t="s">
        <v>1882</v>
      </c>
      <c r="O26" s="50" t="s">
        <v>1957</v>
      </c>
      <c r="P26" s="50" t="s">
        <v>1884</v>
      </c>
      <c r="Q26" s="50"/>
      <c r="R26" s="50">
        <v>0</v>
      </c>
      <c r="S26" s="50">
        <v>0</v>
      </c>
      <c r="T26" s="50">
        <v>0</v>
      </c>
      <c r="U26" s="50" t="s">
        <v>1885</v>
      </c>
      <c r="V26" s="50" t="s">
        <v>1941</v>
      </c>
      <c r="W26" s="50" t="s">
        <v>1958</v>
      </c>
      <c r="X26" s="50" t="s">
        <v>1738</v>
      </c>
      <c r="Y26" s="50" t="s">
        <v>1887</v>
      </c>
      <c r="Z26" s="50" t="s">
        <v>109</v>
      </c>
      <c r="AA26" s="50" t="s">
        <v>1943</v>
      </c>
    </row>
    <row r="27" ht="150" customHeight="1" spans="1:27">
      <c r="A27" s="50" t="str">
        <f t="shared" si="0"/>
        <v>20260806-11-024</v>
      </c>
      <c r="B27" s="50" t="s">
        <v>1874</v>
      </c>
      <c r="C27" s="50" t="s">
        <v>1875</v>
      </c>
      <c r="D27" s="50" t="s">
        <v>12</v>
      </c>
      <c r="E27" s="50" t="s">
        <v>109</v>
      </c>
      <c r="F27" s="50" t="s">
        <v>191</v>
      </c>
      <c r="G27" s="50" t="s">
        <v>1959</v>
      </c>
      <c r="H27" s="50" t="s">
        <v>1877</v>
      </c>
      <c r="I27" s="50" t="s">
        <v>671</v>
      </c>
      <c r="J27" s="50" t="s">
        <v>1878</v>
      </c>
      <c r="K27" s="50" t="s">
        <v>1879</v>
      </c>
      <c r="L27" s="50" t="s">
        <v>1880</v>
      </c>
      <c r="M27" s="50" t="s">
        <v>1881</v>
      </c>
      <c r="N27" s="50" t="s">
        <v>1882</v>
      </c>
      <c r="O27" s="50" t="s">
        <v>1960</v>
      </c>
      <c r="P27" s="50" t="s">
        <v>1884</v>
      </c>
      <c r="Q27" s="50"/>
      <c r="R27" s="50">
        <v>0</v>
      </c>
      <c r="S27" s="50">
        <v>0</v>
      </c>
      <c r="T27" s="50">
        <v>0</v>
      </c>
      <c r="U27" s="50" t="s">
        <v>1885</v>
      </c>
      <c r="V27" s="50" t="s">
        <v>1891</v>
      </c>
      <c r="W27" s="50" t="s">
        <v>1892</v>
      </c>
      <c r="X27" s="50" t="s">
        <v>1738</v>
      </c>
      <c r="Y27" s="50" t="s">
        <v>1887</v>
      </c>
      <c r="Z27" s="50" t="s">
        <v>109</v>
      </c>
      <c r="AA27" s="50" t="s">
        <v>1893</v>
      </c>
    </row>
    <row r="28" ht="150" customHeight="1" spans="1:27">
      <c r="A28" s="51" t="str">
        <f t="shared" si="0"/>
        <v>20260806-11-025</v>
      </c>
      <c r="B28" s="51" t="s">
        <v>1874</v>
      </c>
      <c r="C28" s="51" t="s">
        <v>1875</v>
      </c>
      <c r="D28" s="51" t="s">
        <v>12</v>
      </c>
      <c r="E28" s="51" t="s">
        <v>109</v>
      </c>
      <c r="F28" s="51" t="s">
        <v>191</v>
      </c>
      <c r="G28" s="51" t="s">
        <v>1961</v>
      </c>
      <c r="H28" s="51" t="s">
        <v>1877</v>
      </c>
      <c r="I28" s="51" t="s">
        <v>671</v>
      </c>
      <c r="J28" s="51" t="s">
        <v>1878</v>
      </c>
      <c r="K28" s="51" t="s">
        <v>1879</v>
      </c>
      <c r="L28" s="51" t="s">
        <v>1880</v>
      </c>
      <c r="M28" s="51" t="s">
        <v>1881</v>
      </c>
      <c r="N28" s="51" t="s">
        <v>1882</v>
      </c>
      <c r="O28" s="51" t="s">
        <v>1962</v>
      </c>
      <c r="P28" s="51" t="s">
        <v>1884</v>
      </c>
      <c r="Q28" s="51"/>
      <c r="R28" s="51">
        <v>0</v>
      </c>
      <c r="S28" s="51">
        <v>0</v>
      </c>
      <c r="T28" s="51">
        <v>0</v>
      </c>
      <c r="U28" s="51" t="s">
        <v>1926</v>
      </c>
      <c r="V28" s="51" t="s">
        <v>1927</v>
      </c>
      <c r="W28" s="51" t="s">
        <v>1963</v>
      </c>
      <c r="X28" s="51" t="s">
        <v>1929</v>
      </c>
      <c r="Y28" s="51" t="s">
        <v>1930</v>
      </c>
      <c r="Z28" s="51" t="s">
        <v>109</v>
      </c>
      <c r="AA28" s="51" t="s">
        <v>1964</v>
      </c>
    </row>
    <row r="29" ht="150" customHeight="1" spans="1:27">
      <c r="A29" s="50" t="str">
        <f t="shared" si="0"/>
        <v>20260806-11-026</v>
      </c>
      <c r="B29" s="50" t="s">
        <v>1874</v>
      </c>
      <c r="C29" s="50" t="s">
        <v>1875</v>
      </c>
      <c r="D29" s="50" t="s">
        <v>12</v>
      </c>
      <c r="E29" s="50" t="s">
        <v>109</v>
      </c>
      <c r="F29" s="50" t="s">
        <v>191</v>
      </c>
      <c r="G29" s="50" t="s">
        <v>1965</v>
      </c>
      <c r="H29" s="50" t="s">
        <v>1877</v>
      </c>
      <c r="I29" s="50" t="s">
        <v>671</v>
      </c>
      <c r="J29" s="50" t="s">
        <v>1878</v>
      </c>
      <c r="K29" s="50" t="s">
        <v>1879</v>
      </c>
      <c r="L29" s="50" t="s">
        <v>1880</v>
      </c>
      <c r="M29" s="50" t="s">
        <v>1881</v>
      </c>
      <c r="N29" s="50" t="s">
        <v>1882</v>
      </c>
      <c r="O29" s="50" t="s">
        <v>1966</v>
      </c>
      <c r="P29" s="50" t="s">
        <v>1884</v>
      </c>
      <c r="Q29" s="50"/>
      <c r="R29" s="50">
        <v>0</v>
      </c>
      <c r="S29" s="50">
        <v>0</v>
      </c>
      <c r="T29" s="50">
        <v>0</v>
      </c>
      <c r="U29" s="50" t="s">
        <v>1885</v>
      </c>
      <c r="V29" s="50" t="s">
        <v>1750</v>
      </c>
      <c r="W29" s="50" t="s">
        <v>1952</v>
      </c>
      <c r="X29" s="50" t="s">
        <v>1738</v>
      </c>
      <c r="Y29" s="50" t="s">
        <v>1887</v>
      </c>
      <c r="Z29" s="50" t="s">
        <v>109</v>
      </c>
      <c r="AA29" s="50" t="s">
        <v>1888</v>
      </c>
    </row>
    <row r="30" ht="150" customHeight="1" spans="1:27">
      <c r="A30" s="50" t="str">
        <f t="shared" si="0"/>
        <v>20260806-11-027</v>
      </c>
      <c r="B30" s="50" t="s">
        <v>1874</v>
      </c>
      <c r="C30" s="50" t="s">
        <v>1875</v>
      </c>
      <c r="D30" s="50" t="s">
        <v>12</v>
      </c>
      <c r="E30" s="50" t="s">
        <v>109</v>
      </c>
      <c r="F30" s="50" t="s">
        <v>191</v>
      </c>
      <c r="G30" s="50" t="s">
        <v>1967</v>
      </c>
      <c r="H30" s="50" t="s">
        <v>1877</v>
      </c>
      <c r="I30" s="50" t="s">
        <v>671</v>
      </c>
      <c r="J30" s="50" t="s">
        <v>1878</v>
      </c>
      <c r="K30" s="50" t="s">
        <v>1879</v>
      </c>
      <c r="L30" s="50" t="s">
        <v>1880</v>
      </c>
      <c r="M30" s="50" t="s">
        <v>1881</v>
      </c>
      <c r="N30" s="50" t="s">
        <v>1882</v>
      </c>
      <c r="O30" s="50" t="s">
        <v>1968</v>
      </c>
      <c r="P30" s="50" t="s">
        <v>1884</v>
      </c>
      <c r="Q30" s="50"/>
      <c r="R30" s="50">
        <v>0</v>
      </c>
      <c r="S30" s="50">
        <v>0</v>
      </c>
      <c r="T30" s="50">
        <v>0</v>
      </c>
      <c r="U30" s="50" t="s">
        <v>1885</v>
      </c>
      <c r="V30" s="50" t="s">
        <v>1750</v>
      </c>
      <c r="W30" s="50" t="s">
        <v>1952</v>
      </c>
      <c r="X30" s="50" t="s">
        <v>1738</v>
      </c>
      <c r="Y30" s="50" t="s">
        <v>1887</v>
      </c>
      <c r="Z30" s="50" t="s">
        <v>109</v>
      </c>
      <c r="AA30" s="50" t="s">
        <v>1888</v>
      </c>
    </row>
    <row r="31" ht="150" customHeight="1" spans="1:27">
      <c r="A31" s="50" t="str">
        <f t="shared" si="0"/>
        <v>20260806-11-028</v>
      </c>
      <c r="B31" s="50" t="s">
        <v>1874</v>
      </c>
      <c r="C31" s="50" t="s">
        <v>1969</v>
      </c>
      <c r="D31" s="50" t="s">
        <v>12</v>
      </c>
      <c r="E31" s="50" t="s">
        <v>109</v>
      </c>
      <c r="F31" s="50" t="s">
        <v>191</v>
      </c>
      <c r="G31" s="50" t="s">
        <v>1970</v>
      </c>
      <c r="H31" s="50" t="s">
        <v>1877</v>
      </c>
      <c r="I31" s="50" t="s">
        <v>671</v>
      </c>
      <c r="J31" s="50" t="s">
        <v>1971</v>
      </c>
      <c r="K31" s="50" t="s">
        <v>1879</v>
      </c>
      <c r="L31" s="50" t="s">
        <v>1880</v>
      </c>
      <c r="M31" s="50" t="s">
        <v>1972</v>
      </c>
      <c r="N31" s="50" t="s">
        <v>1973</v>
      </c>
      <c r="O31" s="50" t="s">
        <v>1974</v>
      </c>
      <c r="P31" s="50" t="s">
        <v>1975</v>
      </c>
      <c r="Q31" s="50"/>
      <c r="R31" s="50">
        <v>0</v>
      </c>
      <c r="S31" s="50">
        <v>0</v>
      </c>
      <c r="T31" s="50">
        <v>0</v>
      </c>
      <c r="U31" s="50" t="s">
        <v>1926</v>
      </c>
      <c r="V31" s="50" t="s">
        <v>1927</v>
      </c>
      <c r="W31" s="50" t="s">
        <v>1952</v>
      </c>
      <c r="X31" s="50" t="s">
        <v>1929</v>
      </c>
      <c r="Y31" s="50" t="s">
        <v>1930</v>
      </c>
      <c r="Z31" s="50" t="s">
        <v>109</v>
      </c>
      <c r="AA31" s="50" t="s">
        <v>1976</v>
      </c>
    </row>
    <row r="32" ht="150" customHeight="1" spans="1:27">
      <c r="A32" s="50" t="str">
        <f t="shared" si="0"/>
        <v>20260806-11-029</v>
      </c>
      <c r="B32" s="50" t="s">
        <v>1874</v>
      </c>
      <c r="C32" s="50" t="s">
        <v>1969</v>
      </c>
      <c r="D32" s="50" t="s">
        <v>12</v>
      </c>
      <c r="E32" s="50" t="s">
        <v>109</v>
      </c>
      <c r="F32" s="50" t="s">
        <v>191</v>
      </c>
      <c r="G32" s="50" t="s">
        <v>1977</v>
      </c>
      <c r="H32" s="50" t="s">
        <v>1877</v>
      </c>
      <c r="I32" s="50" t="s">
        <v>671</v>
      </c>
      <c r="J32" s="50" t="s">
        <v>1971</v>
      </c>
      <c r="K32" s="50" t="s">
        <v>1879</v>
      </c>
      <c r="L32" s="50" t="s">
        <v>1880</v>
      </c>
      <c r="M32" s="50" t="s">
        <v>1972</v>
      </c>
      <c r="N32" s="50" t="s">
        <v>1973</v>
      </c>
      <c r="O32" s="50" t="s">
        <v>1978</v>
      </c>
      <c r="P32" s="50" t="s">
        <v>1975</v>
      </c>
      <c r="Q32" s="50"/>
      <c r="R32" s="50">
        <v>0</v>
      </c>
      <c r="S32" s="50">
        <v>0</v>
      </c>
      <c r="T32" s="50">
        <v>0</v>
      </c>
      <c r="U32" s="50" t="s">
        <v>1979</v>
      </c>
      <c r="V32" s="50" t="s">
        <v>1980</v>
      </c>
      <c r="W32" s="50" t="s">
        <v>1981</v>
      </c>
      <c r="X32" s="50" t="s">
        <v>1929</v>
      </c>
      <c r="Y32" s="50" t="s">
        <v>1930</v>
      </c>
      <c r="Z32" s="50" t="s">
        <v>109</v>
      </c>
      <c r="AA32" s="50" t="s">
        <v>1982</v>
      </c>
    </row>
    <row r="33" ht="150" customHeight="1" spans="1:27">
      <c r="A33" s="50" t="str">
        <f t="shared" si="0"/>
        <v>20260806-11-030</v>
      </c>
      <c r="B33" s="50" t="s">
        <v>1874</v>
      </c>
      <c r="C33" s="50" t="s">
        <v>1969</v>
      </c>
      <c r="D33" s="50" t="s">
        <v>12</v>
      </c>
      <c r="E33" s="50" t="s">
        <v>109</v>
      </c>
      <c r="F33" s="50" t="s">
        <v>191</v>
      </c>
      <c r="G33" s="50" t="s">
        <v>1983</v>
      </c>
      <c r="H33" s="50" t="s">
        <v>1877</v>
      </c>
      <c r="I33" s="50" t="s">
        <v>671</v>
      </c>
      <c r="J33" s="50" t="s">
        <v>1971</v>
      </c>
      <c r="K33" s="50" t="s">
        <v>1879</v>
      </c>
      <c r="L33" s="50" t="s">
        <v>1880</v>
      </c>
      <c r="M33" s="50" t="s">
        <v>1972</v>
      </c>
      <c r="N33" s="50" t="s">
        <v>1973</v>
      </c>
      <c r="O33" s="50" t="s">
        <v>1984</v>
      </c>
      <c r="P33" s="50" t="s">
        <v>1975</v>
      </c>
      <c r="Q33" s="50"/>
      <c r="R33" s="50">
        <v>0</v>
      </c>
      <c r="S33" s="50">
        <v>0</v>
      </c>
      <c r="T33" s="50">
        <v>0</v>
      </c>
      <c r="U33" s="50" t="s">
        <v>1926</v>
      </c>
      <c r="V33" s="50" t="s">
        <v>1927</v>
      </c>
      <c r="W33" s="50" t="s">
        <v>1985</v>
      </c>
      <c r="X33" s="50" t="s">
        <v>1929</v>
      </c>
      <c r="Y33" s="50" t="s">
        <v>1930</v>
      </c>
      <c r="Z33" s="50" t="s">
        <v>109</v>
      </c>
      <c r="AA33" s="50" t="s">
        <v>1986</v>
      </c>
    </row>
    <row r="34" ht="150" customHeight="1" spans="1:27">
      <c r="A34" s="50" t="str">
        <f t="shared" si="0"/>
        <v>20260806-11-031</v>
      </c>
      <c r="B34" s="50" t="s">
        <v>1874</v>
      </c>
      <c r="C34" s="50" t="s">
        <v>1969</v>
      </c>
      <c r="D34" s="50" t="s">
        <v>12</v>
      </c>
      <c r="E34" s="50" t="s">
        <v>109</v>
      </c>
      <c r="F34" s="50" t="s">
        <v>191</v>
      </c>
      <c r="G34" s="50" t="s">
        <v>1987</v>
      </c>
      <c r="H34" s="50" t="s">
        <v>1877</v>
      </c>
      <c r="I34" s="50" t="s">
        <v>671</v>
      </c>
      <c r="J34" s="50" t="s">
        <v>1971</v>
      </c>
      <c r="K34" s="50" t="s">
        <v>1879</v>
      </c>
      <c r="L34" s="50" t="s">
        <v>1880</v>
      </c>
      <c r="M34" s="50" t="s">
        <v>1972</v>
      </c>
      <c r="N34" s="50" t="s">
        <v>1973</v>
      </c>
      <c r="O34" s="50" t="s">
        <v>1988</v>
      </c>
      <c r="P34" s="50" t="s">
        <v>1975</v>
      </c>
      <c r="Q34" s="50"/>
      <c r="R34" s="50">
        <v>0</v>
      </c>
      <c r="S34" s="50">
        <v>0</v>
      </c>
      <c r="T34" s="50">
        <v>0</v>
      </c>
      <c r="U34" s="50" t="s">
        <v>1979</v>
      </c>
      <c r="V34" s="50" t="s">
        <v>1756</v>
      </c>
      <c r="W34" s="50" t="s">
        <v>1989</v>
      </c>
      <c r="X34" s="50" t="s">
        <v>1929</v>
      </c>
      <c r="Y34" s="50" t="s">
        <v>1887</v>
      </c>
      <c r="Z34" s="50" t="s">
        <v>109</v>
      </c>
      <c r="AA34" s="50" t="s">
        <v>1990</v>
      </c>
    </row>
    <row r="35" ht="150" customHeight="1" spans="1:27">
      <c r="A35" s="50" t="str">
        <f t="shared" si="0"/>
        <v>20260806-11-032</v>
      </c>
      <c r="B35" s="50" t="s">
        <v>1874</v>
      </c>
      <c r="C35" s="50" t="s">
        <v>1969</v>
      </c>
      <c r="D35" s="50" t="s">
        <v>12</v>
      </c>
      <c r="E35" s="50" t="s">
        <v>109</v>
      </c>
      <c r="F35" s="50" t="s">
        <v>191</v>
      </c>
      <c r="G35" s="50" t="s">
        <v>1991</v>
      </c>
      <c r="H35" s="50" t="s">
        <v>1877</v>
      </c>
      <c r="I35" s="50" t="s">
        <v>671</v>
      </c>
      <c r="J35" s="50" t="s">
        <v>1971</v>
      </c>
      <c r="K35" s="50" t="s">
        <v>1879</v>
      </c>
      <c r="L35" s="50" t="s">
        <v>1880</v>
      </c>
      <c r="M35" s="50" t="s">
        <v>1972</v>
      </c>
      <c r="N35" s="50" t="s">
        <v>1973</v>
      </c>
      <c r="O35" s="50" t="s">
        <v>1992</v>
      </c>
      <c r="P35" s="50" t="s">
        <v>1975</v>
      </c>
      <c r="Q35" s="50"/>
      <c r="R35" s="50">
        <v>0</v>
      </c>
      <c r="S35" s="50">
        <v>0</v>
      </c>
      <c r="T35" s="50">
        <v>0</v>
      </c>
      <c r="U35" s="50" t="s">
        <v>1979</v>
      </c>
      <c r="V35" s="50" t="s">
        <v>1750</v>
      </c>
      <c r="W35" s="50" t="s">
        <v>1952</v>
      </c>
      <c r="X35" s="50" t="s">
        <v>1929</v>
      </c>
      <c r="Y35" s="50" t="s">
        <v>1930</v>
      </c>
      <c r="Z35" s="50" t="s">
        <v>109</v>
      </c>
      <c r="AA35" s="50" t="s">
        <v>1990</v>
      </c>
    </row>
    <row r="36" ht="150" customHeight="1" spans="1:27">
      <c r="A36" s="50" t="str">
        <f t="shared" si="0"/>
        <v>20260806-11-033</v>
      </c>
      <c r="B36" s="50" t="s">
        <v>1874</v>
      </c>
      <c r="C36" s="50" t="s">
        <v>1969</v>
      </c>
      <c r="D36" s="50" t="s">
        <v>12</v>
      </c>
      <c r="E36" s="50" t="s">
        <v>109</v>
      </c>
      <c r="F36" s="50" t="s">
        <v>191</v>
      </c>
      <c r="G36" s="50" t="s">
        <v>1993</v>
      </c>
      <c r="H36" s="50" t="s">
        <v>1877</v>
      </c>
      <c r="I36" s="50" t="s">
        <v>671</v>
      </c>
      <c r="J36" s="50" t="s">
        <v>1971</v>
      </c>
      <c r="K36" s="50" t="s">
        <v>1879</v>
      </c>
      <c r="L36" s="50" t="s">
        <v>1880</v>
      </c>
      <c r="M36" s="50" t="s">
        <v>1972</v>
      </c>
      <c r="N36" s="50" t="s">
        <v>1973</v>
      </c>
      <c r="O36" s="50" t="s">
        <v>1992</v>
      </c>
      <c r="P36" s="50" t="s">
        <v>1975</v>
      </c>
      <c r="Q36" s="50"/>
      <c r="R36" s="50">
        <v>0</v>
      </c>
      <c r="S36" s="50">
        <v>0</v>
      </c>
      <c r="T36" s="50">
        <v>0</v>
      </c>
      <c r="U36" s="50" t="s">
        <v>1979</v>
      </c>
      <c r="V36" s="50" t="s">
        <v>1750</v>
      </c>
      <c r="W36" s="50" t="s">
        <v>1952</v>
      </c>
      <c r="X36" s="50" t="s">
        <v>1929</v>
      </c>
      <c r="Y36" s="50" t="s">
        <v>1930</v>
      </c>
      <c r="Z36" s="50" t="s">
        <v>109</v>
      </c>
      <c r="AA36" s="50" t="s">
        <v>1990</v>
      </c>
    </row>
    <row r="37" ht="150" customHeight="1" spans="1:27">
      <c r="A37" s="50" t="str">
        <f t="shared" si="0"/>
        <v>20260806-11-034</v>
      </c>
      <c r="B37" s="50" t="s">
        <v>1874</v>
      </c>
      <c r="C37" s="50" t="s">
        <v>1969</v>
      </c>
      <c r="D37" s="50" t="s">
        <v>12</v>
      </c>
      <c r="E37" s="50" t="s">
        <v>109</v>
      </c>
      <c r="F37" s="50" t="s">
        <v>191</v>
      </c>
      <c r="G37" s="50" t="s">
        <v>1994</v>
      </c>
      <c r="H37" s="50" t="s">
        <v>1877</v>
      </c>
      <c r="I37" s="50" t="s">
        <v>671</v>
      </c>
      <c r="J37" s="50" t="s">
        <v>1995</v>
      </c>
      <c r="K37" s="50" t="s">
        <v>1879</v>
      </c>
      <c r="L37" s="50" t="s">
        <v>1880</v>
      </c>
      <c r="M37" s="50" t="s">
        <v>1996</v>
      </c>
      <c r="N37" s="50" t="s">
        <v>1973</v>
      </c>
      <c r="O37" s="50" t="s">
        <v>1992</v>
      </c>
      <c r="P37" s="50" t="s">
        <v>1997</v>
      </c>
      <c r="Q37" s="50"/>
      <c r="R37" s="50">
        <v>0</v>
      </c>
      <c r="S37" s="50">
        <v>0</v>
      </c>
      <c r="T37" s="50">
        <v>0</v>
      </c>
      <c r="U37" s="50" t="s">
        <v>1979</v>
      </c>
      <c r="V37" s="50" t="s">
        <v>1750</v>
      </c>
      <c r="W37" s="50" t="s">
        <v>1952</v>
      </c>
      <c r="X37" s="50" t="s">
        <v>1929</v>
      </c>
      <c r="Y37" s="50" t="s">
        <v>1930</v>
      </c>
      <c r="Z37" s="50" t="s">
        <v>109</v>
      </c>
      <c r="AA37" s="50" t="s">
        <v>1990</v>
      </c>
    </row>
    <row r="38" ht="150" customHeight="1" spans="1:27">
      <c r="A38" s="50" t="str">
        <f t="shared" si="0"/>
        <v>20260806-11-035</v>
      </c>
      <c r="B38" s="50" t="s">
        <v>1874</v>
      </c>
      <c r="C38" s="50" t="s">
        <v>1969</v>
      </c>
      <c r="D38" s="50" t="s">
        <v>12</v>
      </c>
      <c r="E38" s="50" t="s">
        <v>109</v>
      </c>
      <c r="F38" s="50" t="s">
        <v>191</v>
      </c>
      <c r="G38" s="50" t="s">
        <v>1998</v>
      </c>
      <c r="H38" s="50" t="s">
        <v>1877</v>
      </c>
      <c r="I38" s="50" t="s">
        <v>671</v>
      </c>
      <c r="J38" s="50" t="s">
        <v>1995</v>
      </c>
      <c r="K38" s="50" t="s">
        <v>1879</v>
      </c>
      <c r="L38" s="50" t="s">
        <v>1880</v>
      </c>
      <c r="M38" s="50" t="s">
        <v>1996</v>
      </c>
      <c r="N38" s="50" t="s">
        <v>1973</v>
      </c>
      <c r="O38" s="50" t="s">
        <v>1999</v>
      </c>
      <c r="P38" s="50" t="s">
        <v>1997</v>
      </c>
      <c r="Q38" s="50"/>
      <c r="R38" s="50">
        <v>0</v>
      </c>
      <c r="S38" s="50">
        <v>0</v>
      </c>
      <c r="T38" s="50">
        <v>0</v>
      </c>
      <c r="U38" s="50" t="s">
        <v>1979</v>
      </c>
      <c r="V38" s="50" t="s">
        <v>1750</v>
      </c>
      <c r="W38" s="50" t="s">
        <v>1952</v>
      </c>
      <c r="X38" s="50" t="s">
        <v>1929</v>
      </c>
      <c r="Y38" s="50" t="s">
        <v>1930</v>
      </c>
      <c r="Z38" s="50" t="s">
        <v>109</v>
      </c>
      <c r="AA38" s="50" t="s">
        <v>1990</v>
      </c>
    </row>
    <row r="39" ht="150" customHeight="1" spans="1:27">
      <c r="A39" s="50" t="str">
        <f t="shared" si="0"/>
        <v>20260806-11-036</v>
      </c>
      <c r="B39" s="50" t="s">
        <v>1874</v>
      </c>
      <c r="C39" s="50" t="s">
        <v>1969</v>
      </c>
      <c r="D39" s="50" t="s">
        <v>12</v>
      </c>
      <c r="E39" s="50" t="s">
        <v>109</v>
      </c>
      <c r="F39" s="50" t="s">
        <v>191</v>
      </c>
      <c r="G39" s="50" t="s">
        <v>2000</v>
      </c>
      <c r="H39" s="50" t="s">
        <v>1877</v>
      </c>
      <c r="I39" s="50" t="s">
        <v>671</v>
      </c>
      <c r="J39" s="50" t="s">
        <v>1995</v>
      </c>
      <c r="K39" s="50" t="s">
        <v>1879</v>
      </c>
      <c r="L39" s="50" t="s">
        <v>1880</v>
      </c>
      <c r="M39" s="50" t="s">
        <v>1996</v>
      </c>
      <c r="N39" s="50" t="s">
        <v>1973</v>
      </c>
      <c r="O39" s="50" t="s">
        <v>1999</v>
      </c>
      <c r="P39" s="50" t="s">
        <v>1997</v>
      </c>
      <c r="Q39" s="50"/>
      <c r="R39" s="50">
        <v>0</v>
      </c>
      <c r="S39" s="50">
        <v>0</v>
      </c>
      <c r="T39" s="50">
        <v>0</v>
      </c>
      <c r="U39" s="50" t="s">
        <v>1979</v>
      </c>
      <c r="V39" s="50" t="s">
        <v>1750</v>
      </c>
      <c r="W39" s="50" t="s">
        <v>1952</v>
      </c>
      <c r="X39" s="50" t="s">
        <v>1929</v>
      </c>
      <c r="Y39" s="50" t="s">
        <v>1930</v>
      </c>
      <c r="Z39" s="50" t="s">
        <v>109</v>
      </c>
      <c r="AA39" s="50" t="s">
        <v>1990</v>
      </c>
    </row>
    <row r="40" ht="150" customHeight="1" spans="1:27">
      <c r="A40" s="50" t="str">
        <f t="shared" si="0"/>
        <v>20260806-11-037</v>
      </c>
      <c r="B40" s="50" t="s">
        <v>1874</v>
      </c>
      <c r="C40" s="50" t="s">
        <v>1969</v>
      </c>
      <c r="D40" s="50" t="s">
        <v>12</v>
      </c>
      <c r="E40" s="50" t="s">
        <v>109</v>
      </c>
      <c r="F40" s="50" t="s">
        <v>191</v>
      </c>
      <c r="G40" s="50" t="s">
        <v>2001</v>
      </c>
      <c r="H40" s="50" t="s">
        <v>1877</v>
      </c>
      <c r="I40" s="50" t="s">
        <v>671</v>
      </c>
      <c r="J40" s="50" t="s">
        <v>2002</v>
      </c>
      <c r="K40" s="50" t="s">
        <v>1879</v>
      </c>
      <c r="L40" s="50" t="s">
        <v>1880</v>
      </c>
      <c r="M40" s="50" t="s">
        <v>2003</v>
      </c>
      <c r="N40" s="50" t="s">
        <v>1973</v>
      </c>
      <c r="O40" s="50" t="s">
        <v>2004</v>
      </c>
      <c r="P40" s="50" t="s">
        <v>2005</v>
      </c>
      <c r="Q40" s="50"/>
      <c r="R40" s="50">
        <v>0</v>
      </c>
      <c r="S40" s="50">
        <v>0</v>
      </c>
      <c r="T40" s="50">
        <v>0</v>
      </c>
      <c r="U40" s="50" t="s">
        <v>1926</v>
      </c>
      <c r="V40" s="50" t="s">
        <v>1927</v>
      </c>
      <c r="W40" s="50" t="s">
        <v>2006</v>
      </c>
      <c r="X40" s="50" t="s">
        <v>1929</v>
      </c>
      <c r="Y40" s="50" t="s">
        <v>1930</v>
      </c>
      <c r="Z40" s="50" t="s">
        <v>109</v>
      </c>
      <c r="AA40" s="50" t="s">
        <v>2007</v>
      </c>
    </row>
    <row r="41" ht="150" customHeight="1" spans="1:27">
      <c r="A41" s="50" t="str">
        <f t="shared" si="0"/>
        <v>20260806-11-038</v>
      </c>
      <c r="B41" s="50" t="s">
        <v>1874</v>
      </c>
      <c r="C41" s="50" t="s">
        <v>1969</v>
      </c>
      <c r="D41" s="50" t="s">
        <v>12</v>
      </c>
      <c r="E41" s="50" t="s">
        <v>109</v>
      </c>
      <c r="F41" s="50" t="s">
        <v>191</v>
      </c>
      <c r="G41" s="50" t="s">
        <v>2008</v>
      </c>
      <c r="H41" s="50" t="s">
        <v>1877</v>
      </c>
      <c r="I41" s="50" t="s">
        <v>671</v>
      </c>
      <c r="J41" s="50" t="s">
        <v>2002</v>
      </c>
      <c r="K41" s="50" t="s">
        <v>1879</v>
      </c>
      <c r="L41" s="50" t="s">
        <v>1880</v>
      </c>
      <c r="M41" s="50" t="s">
        <v>2003</v>
      </c>
      <c r="N41" s="50" t="s">
        <v>1973</v>
      </c>
      <c r="O41" s="50" t="s">
        <v>1999</v>
      </c>
      <c r="P41" s="50" t="s">
        <v>2005</v>
      </c>
      <c r="Q41" s="50"/>
      <c r="R41" s="50">
        <v>0</v>
      </c>
      <c r="S41" s="50">
        <v>0</v>
      </c>
      <c r="T41" s="50">
        <v>0</v>
      </c>
      <c r="U41" s="50" t="s">
        <v>1979</v>
      </c>
      <c r="V41" s="50" t="s">
        <v>1750</v>
      </c>
      <c r="W41" s="50" t="s">
        <v>1952</v>
      </c>
      <c r="X41" s="50" t="s">
        <v>1929</v>
      </c>
      <c r="Y41" s="50" t="s">
        <v>1930</v>
      </c>
      <c r="Z41" s="50" t="s">
        <v>109</v>
      </c>
      <c r="AA41" s="50" t="s">
        <v>1990</v>
      </c>
    </row>
    <row r="42" ht="150" customHeight="1" spans="1:27">
      <c r="A42" s="50" t="str">
        <f t="shared" si="0"/>
        <v>20260806-11-039</v>
      </c>
      <c r="B42" s="50" t="s">
        <v>1874</v>
      </c>
      <c r="C42" s="50" t="s">
        <v>1969</v>
      </c>
      <c r="D42" s="50" t="s">
        <v>12</v>
      </c>
      <c r="E42" s="50" t="s">
        <v>109</v>
      </c>
      <c r="F42" s="50" t="s">
        <v>191</v>
      </c>
      <c r="G42" s="50" t="s">
        <v>2009</v>
      </c>
      <c r="H42" s="50" t="s">
        <v>1877</v>
      </c>
      <c r="I42" s="50" t="s">
        <v>671</v>
      </c>
      <c r="J42" s="50" t="s">
        <v>2002</v>
      </c>
      <c r="K42" s="50" t="s">
        <v>1879</v>
      </c>
      <c r="L42" s="50" t="s">
        <v>1880</v>
      </c>
      <c r="M42" s="50" t="s">
        <v>2003</v>
      </c>
      <c r="N42" s="50" t="s">
        <v>1973</v>
      </c>
      <c r="O42" s="50" t="s">
        <v>2010</v>
      </c>
      <c r="P42" s="50" t="s">
        <v>2011</v>
      </c>
      <c r="Q42" s="50"/>
      <c r="R42" s="50">
        <v>0</v>
      </c>
      <c r="S42" s="50">
        <v>0</v>
      </c>
      <c r="T42" s="50">
        <v>0</v>
      </c>
      <c r="U42" s="50" t="s">
        <v>1979</v>
      </c>
      <c r="V42" s="50" t="s">
        <v>1750</v>
      </c>
      <c r="W42" s="50" t="s">
        <v>2012</v>
      </c>
      <c r="X42" s="50" t="s">
        <v>1929</v>
      </c>
      <c r="Y42" s="50" t="s">
        <v>1930</v>
      </c>
      <c r="Z42" s="50" t="s">
        <v>109</v>
      </c>
      <c r="AA42" s="50" t="s">
        <v>1990</v>
      </c>
    </row>
    <row r="43" ht="150" customHeight="1" spans="1:27">
      <c r="A43" s="50" t="str">
        <f t="shared" si="0"/>
        <v>20260806-11-040</v>
      </c>
      <c r="B43" s="50" t="s">
        <v>1874</v>
      </c>
      <c r="C43" s="50" t="s">
        <v>1969</v>
      </c>
      <c r="D43" s="50" t="s">
        <v>12</v>
      </c>
      <c r="E43" s="50" t="s">
        <v>109</v>
      </c>
      <c r="F43" s="50" t="s">
        <v>191</v>
      </c>
      <c r="G43" s="50" t="s">
        <v>2013</v>
      </c>
      <c r="H43" s="50" t="s">
        <v>1877</v>
      </c>
      <c r="I43" s="50" t="s">
        <v>671</v>
      </c>
      <c r="J43" s="50" t="s">
        <v>2002</v>
      </c>
      <c r="K43" s="50" t="s">
        <v>1879</v>
      </c>
      <c r="L43" s="50" t="s">
        <v>1880</v>
      </c>
      <c r="M43" s="50" t="s">
        <v>2003</v>
      </c>
      <c r="N43" s="50" t="s">
        <v>1973</v>
      </c>
      <c r="O43" s="50" t="s">
        <v>1999</v>
      </c>
      <c r="P43" s="50" t="s">
        <v>2011</v>
      </c>
      <c r="Q43" s="50"/>
      <c r="R43" s="50">
        <v>0</v>
      </c>
      <c r="S43" s="50">
        <v>0</v>
      </c>
      <c r="T43" s="50">
        <v>0</v>
      </c>
      <c r="U43" s="50" t="s">
        <v>1979</v>
      </c>
      <c r="V43" s="50" t="s">
        <v>1750</v>
      </c>
      <c r="W43" s="50" t="s">
        <v>1952</v>
      </c>
      <c r="X43" s="50" t="s">
        <v>1929</v>
      </c>
      <c r="Y43" s="50" t="s">
        <v>1930</v>
      </c>
      <c r="Z43" s="50" t="s">
        <v>109</v>
      </c>
      <c r="AA43" s="50" t="s">
        <v>1990</v>
      </c>
    </row>
    <row r="44" ht="150" customHeight="1" spans="1:27">
      <c r="A44" s="50" t="str">
        <f t="shared" si="0"/>
        <v>20260806-11-041</v>
      </c>
      <c r="B44" s="50" t="s">
        <v>1874</v>
      </c>
      <c r="C44" s="50" t="s">
        <v>1969</v>
      </c>
      <c r="D44" s="50" t="s">
        <v>12</v>
      </c>
      <c r="E44" s="50" t="s">
        <v>109</v>
      </c>
      <c r="F44" s="50" t="s">
        <v>191</v>
      </c>
      <c r="G44" s="50" t="s">
        <v>2014</v>
      </c>
      <c r="H44" s="50" t="s">
        <v>1877</v>
      </c>
      <c r="I44" s="50" t="s">
        <v>671</v>
      </c>
      <c r="J44" s="50" t="s">
        <v>2015</v>
      </c>
      <c r="K44" s="50" t="s">
        <v>1879</v>
      </c>
      <c r="L44" s="50" t="s">
        <v>1880</v>
      </c>
      <c r="M44" s="50" t="s">
        <v>2016</v>
      </c>
      <c r="N44" s="50" t="s">
        <v>1973</v>
      </c>
      <c r="O44" s="50" t="s">
        <v>2017</v>
      </c>
      <c r="P44" s="50" t="s">
        <v>2018</v>
      </c>
      <c r="Q44" s="50"/>
      <c r="R44" s="50">
        <v>0</v>
      </c>
      <c r="S44" s="50">
        <v>0</v>
      </c>
      <c r="T44" s="50">
        <v>0</v>
      </c>
      <c r="U44" s="50" t="s">
        <v>1979</v>
      </c>
      <c r="V44" s="50" t="s">
        <v>1750</v>
      </c>
      <c r="W44" s="50" t="s">
        <v>1952</v>
      </c>
      <c r="X44" s="50" t="s">
        <v>1929</v>
      </c>
      <c r="Y44" s="50" t="s">
        <v>1930</v>
      </c>
      <c r="Z44" s="50" t="s">
        <v>109</v>
      </c>
      <c r="AA44" s="50" t="s">
        <v>1990</v>
      </c>
    </row>
    <row r="45" ht="150" customHeight="1" spans="1:27">
      <c r="A45" s="50" t="str">
        <f t="shared" si="0"/>
        <v>20260806-11-042</v>
      </c>
      <c r="B45" s="50" t="s">
        <v>1874</v>
      </c>
      <c r="C45" s="50" t="s">
        <v>1969</v>
      </c>
      <c r="D45" s="50" t="s">
        <v>12</v>
      </c>
      <c r="E45" s="50" t="s">
        <v>109</v>
      </c>
      <c r="F45" s="50" t="s">
        <v>191</v>
      </c>
      <c r="G45" s="50" t="s">
        <v>2019</v>
      </c>
      <c r="H45" s="50" t="s">
        <v>1877</v>
      </c>
      <c r="I45" s="50" t="s">
        <v>671</v>
      </c>
      <c r="J45" s="50" t="s">
        <v>2020</v>
      </c>
      <c r="K45" s="50" t="s">
        <v>1879</v>
      </c>
      <c r="L45" s="50" t="s">
        <v>1880</v>
      </c>
      <c r="M45" s="50" t="s">
        <v>2021</v>
      </c>
      <c r="N45" s="50" t="s">
        <v>1973</v>
      </c>
      <c r="O45" s="50" t="s">
        <v>1992</v>
      </c>
      <c r="P45" s="50" t="s">
        <v>2022</v>
      </c>
      <c r="Q45" s="50"/>
      <c r="R45" s="50">
        <v>0</v>
      </c>
      <c r="S45" s="50">
        <v>0</v>
      </c>
      <c r="T45" s="50">
        <v>0</v>
      </c>
      <c r="U45" s="50" t="s">
        <v>1979</v>
      </c>
      <c r="V45" s="50" t="s">
        <v>1750</v>
      </c>
      <c r="W45" s="50" t="s">
        <v>1952</v>
      </c>
      <c r="X45" s="50" t="s">
        <v>1929</v>
      </c>
      <c r="Y45" s="50" t="s">
        <v>1930</v>
      </c>
      <c r="Z45" s="50" t="s">
        <v>109</v>
      </c>
      <c r="AA45" s="50" t="s">
        <v>1990</v>
      </c>
    </row>
    <row r="46" ht="150" customHeight="1" spans="1:27">
      <c r="A46" s="50" t="str">
        <f t="shared" si="0"/>
        <v>20260806-11-043</v>
      </c>
      <c r="B46" s="50" t="s">
        <v>1874</v>
      </c>
      <c r="C46" s="50" t="s">
        <v>1969</v>
      </c>
      <c r="D46" s="50" t="s">
        <v>12</v>
      </c>
      <c r="E46" s="50" t="s">
        <v>109</v>
      </c>
      <c r="F46" s="50" t="s">
        <v>191</v>
      </c>
      <c r="G46" s="50" t="s">
        <v>2023</v>
      </c>
      <c r="H46" s="50" t="s">
        <v>1877</v>
      </c>
      <c r="I46" s="50" t="s">
        <v>671</v>
      </c>
      <c r="J46" s="50" t="s">
        <v>2024</v>
      </c>
      <c r="K46" s="50" t="s">
        <v>1879</v>
      </c>
      <c r="L46" s="50" t="s">
        <v>1880</v>
      </c>
      <c r="M46" s="50" t="s">
        <v>2025</v>
      </c>
      <c r="N46" s="50" t="s">
        <v>1973</v>
      </c>
      <c r="O46" s="50" t="s">
        <v>2026</v>
      </c>
      <c r="P46" s="50" t="s">
        <v>2027</v>
      </c>
      <c r="Q46" s="50"/>
      <c r="R46" s="50">
        <v>0</v>
      </c>
      <c r="S46" s="50">
        <v>0</v>
      </c>
      <c r="T46" s="50">
        <v>0</v>
      </c>
      <c r="U46" s="50" t="s">
        <v>1979</v>
      </c>
      <c r="V46" s="50" t="s">
        <v>1750</v>
      </c>
      <c r="W46" s="50" t="s">
        <v>2028</v>
      </c>
      <c r="X46" s="50" t="s">
        <v>1929</v>
      </c>
      <c r="Y46" s="50" t="s">
        <v>1930</v>
      </c>
      <c r="Z46" s="50" t="s">
        <v>109</v>
      </c>
      <c r="AA46" s="50" t="s">
        <v>1990</v>
      </c>
    </row>
    <row r="47" ht="150" customHeight="1" spans="1:27">
      <c r="A47" s="50" t="str">
        <f t="shared" si="0"/>
        <v>20260806-11-044</v>
      </c>
      <c r="B47" s="50" t="s">
        <v>1874</v>
      </c>
      <c r="C47" s="50" t="s">
        <v>1969</v>
      </c>
      <c r="D47" s="50" t="s">
        <v>12</v>
      </c>
      <c r="E47" s="50" t="s">
        <v>109</v>
      </c>
      <c r="F47" s="50" t="s">
        <v>191</v>
      </c>
      <c r="G47" s="50" t="s">
        <v>2029</v>
      </c>
      <c r="H47" s="50" t="s">
        <v>1877</v>
      </c>
      <c r="I47" s="50" t="s">
        <v>671</v>
      </c>
      <c r="J47" s="50" t="s">
        <v>2024</v>
      </c>
      <c r="K47" s="50" t="s">
        <v>1879</v>
      </c>
      <c r="L47" s="50" t="s">
        <v>1880</v>
      </c>
      <c r="M47" s="50" t="s">
        <v>2025</v>
      </c>
      <c r="N47" s="50" t="s">
        <v>1973</v>
      </c>
      <c r="O47" s="50" t="s">
        <v>2030</v>
      </c>
      <c r="P47" s="50" t="s">
        <v>2027</v>
      </c>
      <c r="Q47" s="50"/>
      <c r="R47" s="50">
        <v>0</v>
      </c>
      <c r="S47" s="50">
        <v>0</v>
      </c>
      <c r="T47" s="50">
        <v>0</v>
      </c>
      <c r="U47" s="50" t="s">
        <v>1979</v>
      </c>
      <c r="V47" s="50" t="s">
        <v>1750</v>
      </c>
      <c r="W47" s="50" t="s">
        <v>2028</v>
      </c>
      <c r="X47" s="50" t="s">
        <v>1929</v>
      </c>
      <c r="Y47" s="50" t="s">
        <v>1930</v>
      </c>
      <c r="Z47" s="50" t="s">
        <v>109</v>
      </c>
      <c r="AA47" s="50" t="s">
        <v>1990</v>
      </c>
    </row>
    <row r="48" ht="150" customHeight="1" spans="1:27">
      <c r="A48" s="51" t="str">
        <f t="shared" si="0"/>
        <v>20260806-11-045</v>
      </c>
      <c r="B48" s="51" t="s">
        <v>1874</v>
      </c>
      <c r="C48" s="51" t="s">
        <v>1969</v>
      </c>
      <c r="D48" s="51" t="s">
        <v>12</v>
      </c>
      <c r="E48" s="51" t="s">
        <v>109</v>
      </c>
      <c r="F48" s="51" t="s">
        <v>191</v>
      </c>
      <c r="G48" s="51" t="s">
        <v>2031</v>
      </c>
      <c r="H48" s="51" t="s">
        <v>1877</v>
      </c>
      <c r="I48" s="51" t="s">
        <v>671</v>
      </c>
      <c r="J48" s="51" t="s">
        <v>2032</v>
      </c>
      <c r="K48" s="51" t="s">
        <v>1879</v>
      </c>
      <c r="L48" s="51" t="s">
        <v>1880</v>
      </c>
      <c r="M48" s="51" t="s">
        <v>2033</v>
      </c>
      <c r="N48" s="51" t="s">
        <v>1973</v>
      </c>
      <c r="O48" s="51" t="s">
        <v>2034</v>
      </c>
      <c r="P48" s="51" t="s">
        <v>2035</v>
      </c>
      <c r="Q48" s="51"/>
      <c r="R48" s="51">
        <v>0</v>
      </c>
      <c r="S48" s="51">
        <v>0</v>
      </c>
      <c r="T48" s="51">
        <v>0</v>
      </c>
      <c r="U48" s="51" t="s">
        <v>1926</v>
      </c>
      <c r="V48" s="51" t="s">
        <v>1927</v>
      </c>
      <c r="W48" s="51" t="s">
        <v>2036</v>
      </c>
      <c r="X48" s="51" t="s">
        <v>1929</v>
      </c>
      <c r="Y48" s="51" t="s">
        <v>1930</v>
      </c>
      <c r="Z48" s="51" t="s">
        <v>109</v>
      </c>
      <c r="AA48" s="51" t="s">
        <v>2037</v>
      </c>
    </row>
    <row r="49" ht="150" customHeight="1" spans="1:27">
      <c r="A49" s="50" t="str">
        <f t="shared" si="0"/>
        <v>20260806-11-046</v>
      </c>
      <c r="B49" s="50" t="s">
        <v>1874</v>
      </c>
      <c r="C49" s="50" t="s">
        <v>1969</v>
      </c>
      <c r="D49" s="50" t="s">
        <v>12</v>
      </c>
      <c r="E49" s="50" t="s">
        <v>109</v>
      </c>
      <c r="F49" s="50" t="s">
        <v>191</v>
      </c>
      <c r="G49" s="50" t="s">
        <v>2038</v>
      </c>
      <c r="H49" s="50" t="s">
        <v>1877</v>
      </c>
      <c r="I49" s="50" t="s">
        <v>671</v>
      </c>
      <c r="J49" s="50" t="s">
        <v>2032</v>
      </c>
      <c r="K49" s="50" t="s">
        <v>1879</v>
      </c>
      <c r="L49" s="50" t="s">
        <v>1880</v>
      </c>
      <c r="M49" s="50" t="s">
        <v>2033</v>
      </c>
      <c r="N49" s="50" t="s">
        <v>1973</v>
      </c>
      <c r="O49" s="50" t="s">
        <v>2026</v>
      </c>
      <c r="P49" s="50" t="s">
        <v>2035</v>
      </c>
      <c r="Q49" s="50"/>
      <c r="R49" s="50">
        <v>0</v>
      </c>
      <c r="S49" s="50">
        <v>0</v>
      </c>
      <c r="T49" s="50">
        <v>0</v>
      </c>
      <c r="U49" s="50" t="s">
        <v>1979</v>
      </c>
      <c r="V49" s="50" t="s">
        <v>1750</v>
      </c>
      <c r="W49" s="50" t="s">
        <v>1952</v>
      </c>
      <c r="X49" s="50" t="s">
        <v>1929</v>
      </c>
      <c r="Y49" s="50" t="s">
        <v>1930</v>
      </c>
      <c r="Z49" s="50" t="s">
        <v>109</v>
      </c>
      <c r="AA49" s="50" t="s">
        <v>1990</v>
      </c>
    </row>
    <row r="50" ht="150" customHeight="1" spans="1:27">
      <c r="A50" s="50" t="str">
        <f t="shared" si="0"/>
        <v>20260806-11-047</v>
      </c>
      <c r="B50" s="50" t="s">
        <v>1874</v>
      </c>
      <c r="C50" s="50" t="s">
        <v>1969</v>
      </c>
      <c r="D50" s="50" t="s">
        <v>12</v>
      </c>
      <c r="E50" s="50" t="s">
        <v>109</v>
      </c>
      <c r="F50" s="50" t="s">
        <v>191</v>
      </c>
      <c r="G50" s="50" t="s">
        <v>2039</v>
      </c>
      <c r="H50" s="50" t="s">
        <v>1877</v>
      </c>
      <c r="I50" s="50" t="s">
        <v>671</v>
      </c>
      <c r="J50" s="50" t="s">
        <v>2032</v>
      </c>
      <c r="K50" s="50" t="s">
        <v>1879</v>
      </c>
      <c r="L50" s="50" t="s">
        <v>1880</v>
      </c>
      <c r="M50" s="50" t="s">
        <v>2033</v>
      </c>
      <c r="N50" s="50" t="s">
        <v>1973</v>
      </c>
      <c r="O50" s="50" t="s">
        <v>1992</v>
      </c>
      <c r="P50" s="50" t="s">
        <v>2035</v>
      </c>
      <c r="Q50" s="50"/>
      <c r="R50" s="50">
        <v>0</v>
      </c>
      <c r="S50" s="50">
        <v>0</v>
      </c>
      <c r="T50" s="50">
        <v>0</v>
      </c>
      <c r="U50" s="50" t="s">
        <v>1979</v>
      </c>
      <c r="V50" s="50" t="s">
        <v>1750</v>
      </c>
      <c r="W50" s="50" t="s">
        <v>1952</v>
      </c>
      <c r="X50" s="50" t="s">
        <v>1929</v>
      </c>
      <c r="Y50" s="50" t="s">
        <v>1930</v>
      </c>
      <c r="Z50" s="50" t="s">
        <v>109</v>
      </c>
      <c r="AA50" s="50" t="s">
        <v>1990</v>
      </c>
    </row>
    <row r="51" ht="150" customHeight="1" spans="1:27">
      <c r="A51" s="50" t="str">
        <f t="shared" si="0"/>
        <v>20260806-11-048</v>
      </c>
      <c r="B51" s="50" t="s">
        <v>1874</v>
      </c>
      <c r="C51" s="50" t="s">
        <v>1969</v>
      </c>
      <c r="D51" s="50" t="s">
        <v>12</v>
      </c>
      <c r="E51" s="50" t="s">
        <v>109</v>
      </c>
      <c r="F51" s="50" t="s">
        <v>191</v>
      </c>
      <c r="G51" s="50" t="s">
        <v>2040</v>
      </c>
      <c r="H51" s="50" t="s">
        <v>1877</v>
      </c>
      <c r="I51" s="50" t="s">
        <v>671</v>
      </c>
      <c r="J51" s="50" t="s">
        <v>2041</v>
      </c>
      <c r="K51" s="50" t="s">
        <v>1879</v>
      </c>
      <c r="L51" s="50" t="s">
        <v>1880</v>
      </c>
      <c r="M51" s="50" t="s">
        <v>2042</v>
      </c>
      <c r="N51" s="50" t="s">
        <v>1973</v>
      </c>
      <c r="O51" s="50" t="s">
        <v>2026</v>
      </c>
      <c r="P51" s="50" t="s">
        <v>2043</v>
      </c>
      <c r="Q51" s="50"/>
      <c r="R51" s="50">
        <v>0</v>
      </c>
      <c r="S51" s="50">
        <v>0</v>
      </c>
      <c r="T51" s="50">
        <v>0</v>
      </c>
      <c r="U51" s="50" t="s">
        <v>1979</v>
      </c>
      <c r="V51" s="50" t="s">
        <v>1750</v>
      </c>
      <c r="W51" s="50" t="s">
        <v>1952</v>
      </c>
      <c r="X51" s="50" t="s">
        <v>1929</v>
      </c>
      <c r="Y51" s="50" t="s">
        <v>1930</v>
      </c>
      <c r="Z51" s="50" t="s">
        <v>109</v>
      </c>
      <c r="AA51" s="50" t="s">
        <v>1990</v>
      </c>
    </row>
    <row r="52" ht="150" customHeight="1" spans="1:27">
      <c r="A52" s="50" t="str">
        <f t="shared" si="0"/>
        <v>20260806-11-049</v>
      </c>
      <c r="B52" s="50" t="s">
        <v>1874</v>
      </c>
      <c r="C52" s="50" t="s">
        <v>1969</v>
      </c>
      <c r="D52" s="50" t="s">
        <v>12</v>
      </c>
      <c r="E52" s="50" t="s">
        <v>109</v>
      </c>
      <c r="F52" s="50" t="s">
        <v>191</v>
      </c>
      <c r="G52" s="50" t="s">
        <v>2044</v>
      </c>
      <c r="H52" s="50" t="s">
        <v>1877</v>
      </c>
      <c r="I52" s="50" t="s">
        <v>671</v>
      </c>
      <c r="J52" s="50" t="s">
        <v>2041</v>
      </c>
      <c r="K52" s="50" t="s">
        <v>1879</v>
      </c>
      <c r="L52" s="50" t="s">
        <v>1880</v>
      </c>
      <c r="M52" s="50" t="s">
        <v>2042</v>
      </c>
      <c r="N52" s="50" t="s">
        <v>1973</v>
      </c>
      <c r="O52" s="50" t="s">
        <v>1992</v>
      </c>
      <c r="P52" s="50" t="s">
        <v>2043</v>
      </c>
      <c r="Q52" s="50"/>
      <c r="R52" s="50">
        <v>0</v>
      </c>
      <c r="S52" s="50">
        <v>0</v>
      </c>
      <c r="T52" s="50">
        <v>0</v>
      </c>
      <c r="U52" s="50" t="s">
        <v>1979</v>
      </c>
      <c r="V52" s="50" t="s">
        <v>1750</v>
      </c>
      <c r="W52" s="50" t="s">
        <v>1952</v>
      </c>
      <c r="X52" s="50" t="s">
        <v>1929</v>
      </c>
      <c r="Y52" s="50" t="s">
        <v>1930</v>
      </c>
      <c r="Z52" s="50" t="s">
        <v>109</v>
      </c>
      <c r="AA52" s="50" t="s">
        <v>1990</v>
      </c>
    </row>
    <row r="53" ht="150" customHeight="1" spans="1:27">
      <c r="A53" s="51" t="str">
        <f t="shared" si="0"/>
        <v>20260806-11-050</v>
      </c>
      <c r="B53" s="51" t="s">
        <v>1874</v>
      </c>
      <c r="C53" s="51" t="s">
        <v>1969</v>
      </c>
      <c r="D53" s="51" t="s">
        <v>12</v>
      </c>
      <c r="E53" s="51" t="s">
        <v>109</v>
      </c>
      <c r="F53" s="51" t="s">
        <v>2045</v>
      </c>
      <c r="G53" s="51" t="s">
        <v>2046</v>
      </c>
      <c r="H53" s="51" t="s">
        <v>1877</v>
      </c>
      <c r="I53" s="51" t="s">
        <v>671</v>
      </c>
      <c r="J53" s="51" t="s">
        <v>2002</v>
      </c>
      <c r="K53" s="51" t="s">
        <v>1879</v>
      </c>
      <c r="L53" s="51" t="s">
        <v>1880</v>
      </c>
      <c r="M53" s="51" t="s">
        <v>2003</v>
      </c>
      <c r="N53" s="51" t="s">
        <v>2047</v>
      </c>
      <c r="O53" s="51" t="s">
        <v>2048</v>
      </c>
      <c r="P53" s="51" t="s">
        <v>2049</v>
      </c>
      <c r="Q53" s="51"/>
      <c r="R53" s="51">
        <v>0</v>
      </c>
      <c r="S53" s="51">
        <v>0</v>
      </c>
      <c r="T53" s="51">
        <v>0</v>
      </c>
      <c r="U53" s="51" t="s">
        <v>1926</v>
      </c>
      <c r="V53" s="51" t="s">
        <v>1927</v>
      </c>
      <c r="W53" s="51" t="s">
        <v>1963</v>
      </c>
      <c r="X53" s="51" t="s">
        <v>1929</v>
      </c>
      <c r="Y53" s="51" t="s">
        <v>1930</v>
      </c>
      <c r="Z53" s="51" t="s">
        <v>109</v>
      </c>
      <c r="AA53" s="51" t="s">
        <v>2050</v>
      </c>
    </row>
    <row r="54" ht="150" customHeight="1" spans="1:27">
      <c r="A54" s="50" t="str">
        <f t="shared" si="0"/>
        <v>20260806-11-051</v>
      </c>
      <c r="B54" s="50" t="s">
        <v>1874</v>
      </c>
      <c r="C54" s="50" t="s">
        <v>1969</v>
      </c>
      <c r="D54" s="50" t="s">
        <v>12</v>
      </c>
      <c r="E54" s="50" t="s">
        <v>109</v>
      </c>
      <c r="F54" s="50" t="s">
        <v>2045</v>
      </c>
      <c r="G54" s="50" t="s">
        <v>2051</v>
      </c>
      <c r="H54" s="50" t="s">
        <v>1877</v>
      </c>
      <c r="I54" s="50" t="s">
        <v>671</v>
      </c>
      <c r="J54" s="50" t="s">
        <v>2002</v>
      </c>
      <c r="K54" s="50" t="s">
        <v>1879</v>
      </c>
      <c r="L54" s="50" t="s">
        <v>1880</v>
      </c>
      <c r="M54" s="50" t="s">
        <v>2003</v>
      </c>
      <c r="N54" s="50" t="s">
        <v>2047</v>
      </c>
      <c r="O54" s="50" t="s">
        <v>2052</v>
      </c>
      <c r="P54" s="50" t="s">
        <v>2049</v>
      </c>
      <c r="Q54" s="50"/>
      <c r="R54" s="50">
        <v>0</v>
      </c>
      <c r="S54" s="50">
        <v>0</v>
      </c>
      <c r="T54" s="50">
        <v>0</v>
      </c>
      <c r="U54" s="50" t="s">
        <v>1979</v>
      </c>
      <c r="V54" s="50" t="s">
        <v>1750</v>
      </c>
      <c r="W54" s="50" t="s">
        <v>1952</v>
      </c>
      <c r="X54" s="50" t="s">
        <v>1929</v>
      </c>
      <c r="Y54" s="50" t="s">
        <v>1930</v>
      </c>
      <c r="Z54" s="50" t="s">
        <v>109</v>
      </c>
      <c r="AA54" s="50" t="s">
        <v>1990</v>
      </c>
    </row>
    <row r="55" ht="150" customHeight="1" spans="1:27">
      <c r="A55" s="51" t="str">
        <f t="shared" si="0"/>
        <v>20260806-11-052</v>
      </c>
      <c r="B55" s="51" t="s">
        <v>1874</v>
      </c>
      <c r="C55" s="51" t="s">
        <v>1969</v>
      </c>
      <c r="D55" s="51" t="s">
        <v>12</v>
      </c>
      <c r="E55" s="51" t="s">
        <v>109</v>
      </c>
      <c r="F55" s="51" t="s">
        <v>2045</v>
      </c>
      <c r="G55" s="51" t="s">
        <v>2053</v>
      </c>
      <c r="H55" s="51" t="s">
        <v>1877</v>
      </c>
      <c r="I55" s="51" t="s">
        <v>671</v>
      </c>
      <c r="J55" s="51" t="s">
        <v>2002</v>
      </c>
      <c r="K55" s="51" t="s">
        <v>1879</v>
      </c>
      <c r="L55" s="51" t="s">
        <v>1880</v>
      </c>
      <c r="M55" s="51" t="s">
        <v>2003</v>
      </c>
      <c r="N55" s="51" t="s">
        <v>2047</v>
      </c>
      <c r="O55" s="51" t="s">
        <v>2054</v>
      </c>
      <c r="P55" s="51" t="s">
        <v>2049</v>
      </c>
      <c r="Q55" s="51"/>
      <c r="R55" s="51">
        <v>0</v>
      </c>
      <c r="S55" s="51">
        <v>0</v>
      </c>
      <c r="T55" s="51">
        <v>0</v>
      </c>
      <c r="U55" s="51" t="s">
        <v>1926</v>
      </c>
      <c r="V55" s="51" t="s">
        <v>1927</v>
      </c>
      <c r="W55" s="51" t="s">
        <v>1963</v>
      </c>
      <c r="X55" s="51" t="s">
        <v>1929</v>
      </c>
      <c r="Y55" s="51" t="s">
        <v>1930</v>
      </c>
      <c r="Z55" s="51" t="s">
        <v>109</v>
      </c>
      <c r="AA55" s="51" t="s">
        <v>2055</v>
      </c>
    </row>
    <row r="56" ht="150" customHeight="1" spans="1:27">
      <c r="A56" s="50" t="str">
        <f t="shared" si="0"/>
        <v>20260806-11-053</v>
      </c>
      <c r="B56" s="50" t="s">
        <v>1874</v>
      </c>
      <c r="C56" s="50" t="s">
        <v>1969</v>
      </c>
      <c r="D56" s="50" t="s">
        <v>12</v>
      </c>
      <c r="E56" s="50" t="s">
        <v>109</v>
      </c>
      <c r="F56" s="50" t="s">
        <v>223</v>
      </c>
      <c r="G56" s="50" t="s">
        <v>2056</v>
      </c>
      <c r="H56" s="50" t="s">
        <v>1877</v>
      </c>
      <c r="I56" s="50" t="s">
        <v>671</v>
      </c>
      <c r="J56" s="50" t="s">
        <v>2015</v>
      </c>
      <c r="K56" s="50" t="s">
        <v>1879</v>
      </c>
      <c r="L56" s="50" t="s">
        <v>1880</v>
      </c>
      <c r="M56" s="50" t="s">
        <v>2016</v>
      </c>
      <c r="N56" s="50" t="s">
        <v>2057</v>
      </c>
      <c r="O56" s="50" t="s">
        <v>2058</v>
      </c>
      <c r="P56" s="50" t="s">
        <v>2059</v>
      </c>
      <c r="Q56" s="50"/>
      <c r="R56" s="50">
        <v>0</v>
      </c>
      <c r="S56" s="50">
        <v>0</v>
      </c>
      <c r="T56" s="50">
        <v>0</v>
      </c>
      <c r="U56" s="50" t="s">
        <v>1979</v>
      </c>
      <c r="V56" s="50" t="s">
        <v>1750</v>
      </c>
      <c r="W56" s="50" t="s">
        <v>1952</v>
      </c>
      <c r="X56" s="50" t="s">
        <v>1929</v>
      </c>
      <c r="Y56" s="50" t="s">
        <v>1930</v>
      </c>
      <c r="Z56" s="50" t="s">
        <v>109</v>
      </c>
      <c r="AA56" s="50" t="s">
        <v>1990</v>
      </c>
    </row>
    <row r="57" ht="150" customHeight="1" spans="1:27">
      <c r="A57" s="50" t="str">
        <f t="shared" si="0"/>
        <v>20260806-11-054</v>
      </c>
      <c r="B57" s="50" t="s">
        <v>1874</v>
      </c>
      <c r="C57" s="50" t="s">
        <v>1969</v>
      </c>
      <c r="D57" s="50" t="s">
        <v>12</v>
      </c>
      <c r="E57" s="50" t="s">
        <v>109</v>
      </c>
      <c r="F57" s="50" t="s">
        <v>223</v>
      </c>
      <c r="G57" s="50" t="s">
        <v>2060</v>
      </c>
      <c r="H57" s="50" t="s">
        <v>1877</v>
      </c>
      <c r="I57" s="50" t="s">
        <v>671</v>
      </c>
      <c r="J57" s="50" t="s">
        <v>2015</v>
      </c>
      <c r="K57" s="50" t="s">
        <v>1879</v>
      </c>
      <c r="L57" s="50" t="s">
        <v>1880</v>
      </c>
      <c r="M57" s="50" t="s">
        <v>2016</v>
      </c>
      <c r="N57" s="50" t="s">
        <v>2057</v>
      </c>
      <c r="O57" s="50" t="s">
        <v>1992</v>
      </c>
      <c r="P57" s="50" t="s">
        <v>2059</v>
      </c>
      <c r="Q57" s="50"/>
      <c r="R57" s="50">
        <v>0</v>
      </c>
      <c r="S57" s="50">
        <v>0</v>
      </c>
      <c r="T57" s="50">
        <v>0</v>
      </c>
      <c r="U57" s="50" t="s">
        <v>1979</v>
      </c>
      <c r="V57" s="50" t="s">
        <v>1750</v>
      </c>
      <c r="W57" s="50" t="s">
        <v>1952</v>
      </c>
      <c r="X57" s="50" t="s">
        <v>1929</v>
      </c>
      <c r="Y57" s="50" t="s">
        <v>1930</v>
      </c>
      <c r="Z57" s="50" t="s">
        <v>109</v>
      </c>
      <c r="AA57" s="50" t="s">
        <v>1990</v>
      </c>
    </row>
    <row r="58" ht="150" customHeight="1" spans="1:27">
      <c r="A58" s="50" t="str">
        <f t="shared" si="0"/>
        <v>20260806-11-055</v>
      </c>
      <c r="B58" s="50" t="s">
        <v>1874</v>
      </c>
      <c r="C58" s="50" t="s">
        <v>1969</v>
      </c>
      <c r="D58" s="50" t="s">
        <v>12</v>
      </c>
      <c r="E58" s="50" t="s">
        <v>109</v>
      </c>
      <c r="F58" s="50" t="s">
        <v>223</v>
      </c>
      <c r="G58" s="50" t="s">
        <v>2061</v>
      </c>
      <c r="H58" s="50" t="s">
        <v>1877</v>
      </c>
      <c r="I58" s="50" t="s">
        <v>2062</v>
      </c>
      <c r="J58" s="50" t="s">
        <v>2063</v>
      </c>
      <c r="K58" s="50" t="s">
        <v>1879</v>
      </c>
      <c r="L58" s="50" t="s">
        <v>1880</v>
      </c>
      <c r="M58" s="50" t="s">
        <v>2064</v>
      </c>
      <c r="N58" s="50" t="s">
        <v>2057</v>
      </c>
      <c r="O58" s="50" t="s">
        <v>2065</v>
      </c>
      <c r="P58" s="50" t="s">
        <v>2066</v>
      </c>
      <c r="Q58" s="50"/>
      <c r="R58" s="50">
        <v>0</v>
      </c>
      <c r="S58" s="50">
        <v>0</v>
      </c>
      <c r="T58" s="50">
        <v>0</v>
      </c>
      <c r="U58" s="50" t="s">
        <v>1979</v>
      </c>
      <c r="V58" s="50" t="s">
        <v>1750</v>
      </c>
      <c r="W58" s="50" t="s">
        <v>2067</v>
      </c>
      <c r="X58" s="50" t="s">
        <v>1929</v>
      </c>
      <c r="Y58" s="50" t="s">
        <v>1930</v>
      </c>
      <c r="Z58" s="50" t="s">
        <v>109</v>
      </c>
      <c r="AA58" s="50" t="s">
        <v>1990</v>
      </c>
    </row>
    <row r="59" ht="150" customHeight="1" spans="1:27">
      <c r="A59" s="50" t="str">
        <f t="shared" si="0"/>
        <v>20260806-11-056</v>
      </c>
      <c r="B59" s="50" t="s">
        <v>1874</v>
      </c>
      <c r="C59" s="50" t="s">
        <v>1969</v>
      </c>
      <c r="D59" s="50" t="s">
        <v>12</v>
      </c>
      <c r="E59" s="50" t="s">
        <v>109</v>
      </c>
      <c r="F59" s="50" t="s">
        <v>223</v>
      </c>
      <c r="G59" s="50" t="s">
        <v>2068</v>
      </c>
      <c r="H59" s="50" t="s">
        <v>1877</v>
      </c>
      <c r="I59" s="50" t="s">
        <v>671</v>
      </c>
      <c r="J59" s="50" t="s">
        <v>2015</v>
      </c>
      <c r="K59" s="50" t="s">
        <v>1879</v>
      </c>
      <c r="L59" s="50" t="s">
        <v>1880</v>
      </c>
      <c r="M59" s="50" t="s">
        <v>2069</v>
      </c>
      <c r="N59" s="50" t="s">
        <v>2057</v>
      </c>
      <c r="O59" s="50" t="s">
        <v>2070</v>
      </c>
      <c r="P59" s="50" t="s">
        <v>2071</v>
      </c>
      <c r="Q59" s="50"/>
      <c r="R59" s="50">
        <v>0</v>
      </c>
      <c r="S59" s="50">
        <v>0</v>
      </c>
      <c r="T59" s="50">
        <v>0</v>
      </c>
      <c r="U59" s="50" t="s">
        <v>1979</v>
      </c>
      <c r="V59" s="50" t="s">
        <v>1750</v>
      </c>
      <c r="W59" s="50" t="s">
        <v>1952</v>
      </c>
      <c r="X59" s="50" t="s">
        <v>1929</v>
      </c>
      <c r="Y59" s="50" t="s">
        <v>1930</v>
      </c>
      <c r="Z59" s="50" t="s">
        <v>109</v>
      </c>
      <c r="AA59" s="50" t="s">
        <v>1990</v>
      </c>
    </row>
    <row r="60" ht="150" customHeight="1" spans="1:27">
      <c r="A60" s="50" t="str">
        <f t="shared" si="0"/>
        <v>20260806-11-057</v>
      </c>
      <c r="B60" s="50" t="s">
        <v>1874</v>
      </c>
      <c r="C60" s="50" t="s">
        <v>1969</v>
      </c>
      <c r="D60" s="50" t="s">
        <v>12</v>
      </c>
      <c r="E60" s="50" t="s">
        <v>109</v>
      </c>
      <c r="F60" s="50" t="s">
        <v>223</v>
      </c>
      <c r="G60" s="50" t="s">
        <v>2061</v>
      </c>
      <c r="H60" s="50" t="s">
        <v>1877</v>
      </c>
      <c r="I60" s="50" t="s">
        <v>671</v>
      </c>
      <c r="J60" s="50" t="s">
        <v>1971</v>
      </c>
      <c r="K60" s="50" t="s">
        <v>1879</v>
      </c>
      <c r="L60" s="50" t="s">
        <v>1880</v>
      </c>
      <c r="M60" s="50" t="s">
        <v>2072</v>
      </c>
      <c r="N60" s="50" t="s">
        <v>2057</v>
      </c>
      <c r="O60" s="50" t="s">
        <v>1999</v>
      </c>
      <c r="P60" s="50" t="s">
        <v>2073</v>
      </c>
      <c r="Q60" s="50"/>
      <c r="R60" s="50">
        <v>0</v>
      </c>
      <c r="S60" s="50">
        <v>0</v>
      </c>
      <c r="T60" s="50">
        <v>0</v>
      </c>
      <c r="U60" s="50" t="s">
        <v>1979</v>
      </c>
      <c r="V60" s="50" t="s">
        <v>1750</v>
      </c>
      <c r="W60" s="50" t="s">
        <v>1985</v>
      </c>
      <c r="X60" s="50" t="s">
        <v>1929</v>
      </c>
      <c r="Y60" s="50" t="s">
        <v>1930</v>
      </c>
      <c r="Z60" s="50" t="s">
        <v>109</v>
      </c>
      <c r="AA60" s="50" t="s">
        <v>1990</v>
      </c>
    </row>
    <row r="61" ht="150" customHeight="1" spans="1:27">
      <c r="A61" s="50" t="str">
        <f t="shared" si="0"/>
        <v>20260806-11-058</v>
      </c>
      <c r="B61" s="50" t="s">
        <v>1874</v>
      </c>
      <c r="C61" s="50" t="s">
        <v>1969</v>
      </c>
      <c r="D61" s="50" t="s">
        <v>12</v>
      </c>
      <c r="E61" s="50" t="s">
        <v>109</v>
      </c>
      <c r="F61" s="50" t="s">
        <v>440</v>
      </c>
      <c r="G61" s="50" t="s">
        <v>2074</v>
      </c>
      <c r="H61" s="50" t="s">
        <v>1877</v>
      </c>
      <c r="I61" s="50" t="s">
        <v>671</v>
      </c>
      <c r="J61" s="50" t="s">
        <v>2024</v>
      </c>
      <c r="K61" s="50" t="s">
        <v>1879</v>
      </c>
      <c r="L61" s="50" t="s">
        <v>1880</v>
      </c>
      <c r="M61" s="50" t="s">
        <v>2025</v>
      </c>
      <c r="N61" s="50" t="s">
        <v>2075</v>
      </c>
      <c r="O61" s="50" t="s">
        <v>2076</v>
      </c>
      <c r="P61" s="50" t="s">
        <v>2077</v>
      </c>
      <c r="Q61" s="50"/>
      <c r="R61" s="50">
        <v>0</v>
      </c>
      <c r="S61" s="50">
        <v>0</v>
      </c>
      <c r="T61" s="50">
        <v>0</v>
      </c>
      <c r="U61" s="50" t="s">
        <v>1979</v>
      </c>
      <c r="V61" s="50" t="s">
        <v>1750</v>
      </c>
      <c r="W61" s="50" t="s">
        <v>2028</v>
      </c>
      <c r="X61" s="50" t="s">
        <v>1929</v>
      </c>
      <c r="Y61" s="50" t="s">
        <v>1930</v>
      </c>
      <c r="Z61" s="50" t="s">
        <v>109</v>
      </c>
      <c r="AA61" s="50" t="s">
        <v>1990</v>
      </c>
    </row>
    <row r="62" ht="150" customHeight="1" spans="1:27">
      <c r="A62" s="50" t="str">
        <f t="shared" si="0"/>
        <v>20260806-11-059</v>
      </c>
      <c r="B62" s="50" t="s">
        <v>1874</v>
      </c>
      <c r="C62" s="50" t="s">
        <v>1969</v>
      </c>
      <c r="D62" s="50" t="s">
        <v>12</v>
      </c>
      <c r="E62" s="50" t="s">
        <v>109</v>
      </c>
      <c r="F62" s="50" t="s">
        <v>440</v>
      </c>
      <c r="G62" s="50" t="s">
        <v>2078</v>
      </c>
      <c r="H62" s="50" t="s">
        <v>1877</v>
      </c>
      <c r="I62" s="50" t="s">
        <v>671</v>
      </c>
      <c r="J62" s="50" t="s">
        <v>2024</v>
      </c>
      <c r="K62" s="50" t="s">
        <v>1879</v>
      </c>
      <c r="L62" s="50" t="s">
        <v>1880</v>
      </c>
      <c r="M62" s="50" t="s">
        <v>2025</v>
      </c>
      <c r="N62" s="50" t="s">
        <v>2075</v>
      </c>
      <c r="O62" s="50" t="s">
        <v>1992</v>
      </c>
      <c r="P62" s="50" t="s">
        <v>2077</v>
      </c>
      <c r="Q62" s="50"/>
      <c r="R62" s="50">
        <v>0</v>
      </c>
      <c r="S62" s="50">
        <v>0</v>
      </c>
      <c r="T62" s="50">
        <v>0</v>
      </c>
      <c r="U62" s="50" t="s">
        <v>1979</v>
      </c>
      <c r="V62" s="50" t="s">
        <v>1750</v>
      </c>
      <c r="W62" s="50" t="s">
        <v>2028</v>
      </c>
      <c r="X62" s="50" t="s">
        <v>1929</v>
      </c>
      <c r="Y62" s="50" t="s">
        <v>1930</v>
      </c>
      <c r="Z62" s="50" t="s">
        <v>109</v>
      </c>
      <c r="AA62" s="50" t="s">
        <v>1990</v>
      </c>
    </row>
    <row r="63" ht="150" customHeight="1" spans="1:27">
      <c r="A63" s="50" t="str">
        <f t="shared" si="0"/>
        <v>20260806-11-060</v>
      </c>
      <c r="B63" s="50" t="s">
        <v>1874</v>
      </c>
      <c r="C63" s="50" t="s">
        <v>1969</v>
      </c>
      <c r="D63" s="50" t="s">
        <v>12</v>
      </c>
      <c r="E63" s="50" t="s">
        <v>109</v>
      </c>
      <c r="F63" s="50" t="s">
        <v>440</v>
      </c>
      <c r="G63" s="50" t="s">
        <v>2079</v>
      </c>
      <c r="H63" s="50" t="s">
        <v>1877</v>
      </c>
      <c r="I63" s="50" t="s">
        <v>671</v>
      </c>
      <c r="J63" s="50" t="s">
        <v>2024</v>
      </c>
      <c r="K63" s="50" t="s">
        <v>1879</v>
      </c>
      <c r="L63" s="50" t="s">
        <v>1880</v>
      </c>
      <c r="M63" s="50" t="s">
        <v>2025</v>
      </c>
      <c r="N63" s="50" t="s">
        <v>2075</v>
      </c>
      <c r="O63" s="50" t="s">
        <v>1992</v>
      </c>
      <c r="P63" s="50" t="s">
        <v>2077</v>
      </c>
      <c r="Q63" s="50"/>
      <c r="R63" s="50">
        <v>0</v>
      </c>
      <c r="S63" s="50">
        <v>0</v>
      </c>
      <c r="T63" s="50">
        <v>0</v>
      </c>
      <c r="U63" s="50" t="s">
        <v>1979</v>
      </c>
      <c r="V63" s="50" t="s">
        <v>1750</v>
      </c>
      <c r="W63" s="50" t="s">
        <v>2028</v>
      </c>
      <c r="X63" s="50" t="s">
        <v>1929</v>
      </c>
      <c r="Y63" s="50" t="s">
        <v>1930</v>
      </c>
      <c r="Z63" s="50" t="s">
        <v>109</v>
      </c>
      <c r="AA63" s="50" t="s">
        <v>1990</v>
      </c>
    </row>
    <row r="64" ht="150" customHeight="1" spans="1:27">
      <c r="A64" s="51" t="str">
        <f t="shared" si="0"/>
        <v>20260806-11-061</v>
      </c>
      <c r="B64" s="51" t="s">
        <v>1874</v>
      </c>
      <c r="C64" s="51" t="s">
        <v>1969</v>
      </c>
      <c r="D64" s="51" t="s">
        <v>12</v>
      </c>
      <c r="E64" s="51" t="s">
        <v>109</v>
      </c>
      <c r="F64" s="51" t="s">
        <v>440</v>
      </c>
      <c r="G64" s="51" t="s">
        <v>2080</v>
      </c>
      <c r="H64" s="51" t="s">
        <v>1877</v>
      </c>
      <c r="I64" s="51" t="s">
        <v>671</v>
      </c>
      <c r="J64" s="51" t="s">
        <v>2024</v>
      </c>
      <c r="K64" s="51" t="s">
        <v>1879</v>
      </c>
      <c r="L64" s="51" t="s">
        <v>1880</v>
      </c>
      <c r="M64" s="51" t="s">
        <v>2025</v>
      </c>
      <c r="N64" s="51" t="s">
        <v>2075</v>
      </c>
      <c r="O64" s="51" t="s">
        <v>2081</v>
      </c>
      <c r="P64" s="51" t="s">
        <v>2077</v>
      </c>
      <c r="Q64" s="51"/>
      <c r="R64" s="51">
        <v>0</v>
      </c>
      <c r="S64" s="51">
        <v>0</v>
      </c>
      <c r="T64" s="51">
        <v>0</v>
      </c>
      <c r="U64" s="51" t="s">
        <v>1926</v>
      </c>
      <c r="V64" s="51" t="s">
        <v>1927</v>
      </c>
      <c r="W64" s="51" t="s">
        <v>1963</v>
      </c>
      <c r="X64" s="51" t="s">
        <v>1929</v>
      </c>
      <c r="Y64" s="51" t="s">
        <v>1930</v>
      </c>
      <c r="Z64" s="51" t="s">
        <v>109</v>
      </c>
      <c r="AA64" s="51" t="s">
        <v>2082</v>
      </c>
    </row>
    <row r="65" ht="150" customHeight="1" spans="1:27">
      <c r="A65" s="50" t="str">
        <f t="shared" si="0"/>
        <v>20260806-11-062</v>
      </c>
      <c r="B65" s="50" t="s">
        <v>1874</v>
      </c>
      <c r="C65" s="50" t="s">
        <v>1969</v>
      </c>
      <c r="D65" s="50" t="s">
        <v>12</v>
      </c>
      <c r="E65" s="50" t="s">
        <v>109</v>
      </c>
      <c r="F65" s="50" t="s">
        <v>440</v>
      </c>
      <c r="G65" s="50" t="s">
        <v>2083</v>
      </c>
      <c r="H65" s="50" t="s">
        <v>1877</v>
      </c>
      <c r="I65" s="50" t="s">
        <v>671</v>
      </c>
      <c r="J65" s="50" t="s">
        <v>2024</v>
      </c>
      <c r="K65" s="50" t="s">
        <v>1879</v>
      </c>
      <c r="L65" s="50" t="s">
        <v>1880</v>
      </c>
      <c r="M65" s="50" t="s">
        <v>2025</v>
      </c>
      <c r="N65" s="50" t="s">
        <v>2075</v>
      </c>
      <c r="O65" s="50" t="s">
        <v>2084</v>
      </c>
      <c r="P65" s="50" t="s">
        <v>2077</v>
      </c>
      <c r="Q65" s="50"/>
      <c r="R65" s="50">
        <v>0</v>
      </c>
      <c r="S65" s="50">
        <v>0</v>
      </c>
      <c r="T65" s="50">
        <v>0</v>
      </c>
      <c r="U65" s="50" t="s">
        <v>1979</v>
      </c>
      <c r="V65" s="50" t="s">
        <v>1750</v>
      </c>
      <c r="W65" s="50" t="s">
        <v>2028</v>
      </c>
      <c r="X65" s="50" t="s">
        <v>1929</v>
      </c>
      <c r="Y65" s="50" t="s">
        <v>1930</v>
      </c>
      <c r="Z65" s="50" t="s">
        <v>109</v>
      </c>
      <c r="AA65" s="50" t="s">
        <v>1990</v>
      </c>
    </row>
    <row r="66" ht="150" customHeight="1" spans="1:27">
      <c r="A66" s="50" t="str">
        <f t="shared" si="0"/>
        <v>20260806-11-063</v>
      </c>
      <c r="B66" s="50" t="s">
        <v>1874</v>
      </c>
      <c r="C66" s="50" t="s">
        <v>1969</v>
      </c>
      <c r="D66" s="50" t="s">
        <v>12</v>
      </c>
      <c r="E66" s="50" t="s">
        <v>109</v>
      </c>
      <c r="F66" s="50" t="s">
        <v>440</v>
      </c>
      <c r="G66" s="50" t="s">
        <v>2085</v>
      </c>
      <c r="H66" s="50" t="s">
        <v>1877</v>
      </c>
      <c r="I66" s="50" t="s">
        <v>671</v>
      </c>
      <c r="J66" s="50" t="s">
        <v>2024</v>
      </c>
      <c r="K66" s="50" t="s">
        <v>1879</v>
      </c>
      <c r="L66" s="50" t="s">
        <v>1880</v>
      </c>
      <c r="M66" s="50" t="s">
        <v>2025</v>
      </c>
      <c r="N66" s="50" t="s">
        <v>2075</v>
      </c>
      <c r="O66" s="50" t="s">
        <v>1992</v>
      </c>
      <c r="P66" s="50" t="s">
        <v>2077</v>
      </c>
      <c r="Q66" s="50"/>
      <c r="R66" s="50">
        <v>0</v>
      </c>
      <c r="S66" s="50">
        <v>0</v>
      </c>
      <c r="T66" s="50">
        <v>0</v>
      </c>
      <c r="U66" s="50" t="s">
        <v>1979</v>
      </c>
      <c r="V66" s="50" t="s">
        <v>1750</v>
      </c>
      <c r="W66" s="50" t="s">
        <v>2028</v>
      </c>
      <c r="X66" s="50" t="s">
        <v>1929</v>
      </c>
      <c r="Y66" s="50" t="s">
        <v>1930</v>
      </c>
      <c r="Z66" s="50" t="s">
        <v>109</v>
      </c>
      <c r="AA66" s="50" t="s">
        <v>1990</v>
      </c>
    </row>
    <row r="67" ht="150" customHeight="1" spans="1:27">
      <c r="A67" s="51" t="str">
        <f t="shared" si="0"/>
        <v>20260806-11-064</v>
      </c>
      <c r="B67" s="51" t="s">
        <v>1874</v>
      </c>
      <c r="C67" s="51" t="s">
        <v>1969</v>
      </c>
      <c r="D67" s="51" t="s">
        <v>12</v>
      </c>
      <c r="E67" s="51" t="s">
        <v>109</v>
      </c>
      <c r="F67" s="51" t="s">
        <v>2086</v>
      </c>
      <c r="G67" s="51" t="s">
        <v>2087</v>
      </c>
      <c r="H67" s="51" t="s">
        <v>2088</v>
      </c>
      <c r="I67" s="51" t="s">
        <v>2089</v>
      </c>
      <c r="J67" s="51" t="s">
        <v>1971</v>
      </c>
      <c r="K67" s="51" t="s">
        <v>1879</v>
      </c>
      <c r="L67" s="51" t="s">
        <v>1880</v>
      </c>
      <c r="M67" s="51" t="s">
        <v>2090</v>
      </c>
      <c r="N67" s="51" t="s">
        <v>2091</v>
      </c>
      <c r="O67" s="51" t="s">
        <v>2092</v>
      </c>
      <c r="P67" s="51" t="s">
        <v>2093</v>
      </c>
      <c r="Q67" s="51"/>
      <c r="R67" s="51">
        <v>0</v>
      </c>
      <c r="S67" s="51">
        <v>0</v>
      </c>
      <c r="T67" s="51">
        <v>0</v>
      </c>
      <c r="U67" s="51" t="s">
        <v>2094</v>
      </c>
      <c r="V67" s="51" t="s">
        <v>1927</v>
      </c>
      <c r="W67" s="51" t="s">
        <v>2095</v>
      </c>
      <c r="X67" s="51" t="s">
        <v>1929</v>
      </c>
      <c r="Y67" s="51" t="s">
        <v>1930</v>
      </c>
      <c r="Z67" s="51" t="s">
        <v>109</v>
      </c>
      <c r="AA67" s="51" t="s">
        <v>2096</v>
      </c>
    </row>
    <row r="68" ht="150" customHeight="1" spans="1:27">
      <c r="A68" s="51" t="str">
        <f t="shared" ref="A68:A103" si="1">IF(B68="","",TEXT(B68,"yyyymmdd")&amp;"-"&amp;TEXT(D68,"00")&amp;"-"&amp;TEXT(ROW()-3,"000"))</f>
        <v>20260806-11-065</v>
      </c>
      <c r="B68" s="51" t="s">
        <v>1874</v>
      </c>
      <c r="C68" s="51" t="s">
        <v>1969</v>
      </c>
      <c r="D68" s="51" t="s">
        <v>12</v>
      </c>
      <c r="E68" s="51" t="s">
        <v>109</v>
      </c>
      <c r="F68" s="51" t="s">
        <v>267</v>
      </c>
      <c r="G68" s="51" t="s">
        <v>2097</v>
      </c>
      <c r="H68" s="51" t="s">
        <v>1877</v>
      </c>
      <c r="I68" s="51" t="s">
        <v>1016</v>
      </c>
      <c r="J68" s="51" t="s">
        <v>2015</v>
      </c>
      <c r="K68" s="51" t="s">
        <v>1879</v>
      </c>
      <c r="L68" s="51" t="s">
        <v>1880</v>
      </c>
      <c r="M68" s="51" t="s">
        <v>2098</v>
      </c>
      <c r="N68" s="51" t="s">
        <v>2099</v>
      </c>
      <c r="O68" s="51" t="s">
        <v>2100</v>
      </c>
      <c r="P68" s="51" t="s">
        <v>2101</v>
      </c>
      <c r="Q68" s="51"/>
      <c r="R68" s="51">
        <v>0</v>
      </c>
      <c r="S68" s="51">
        <v>0</v>
      </c>
      <c r="T68" s="51">
        <v>0</v>
      </c>
      <c r="U68" s="51" t="s">
        <v>1926</v>
      </c>
      <c r="V68" s="51" t="s">
        <v>1927</v>
      </c>
      <c r="W68" s="51" t="s">
        <v>2102</v>
      </c>
      <c r="X68" s="51" t="s">
        <v>1929</v>
      </c>
      <c r="Y68" s="51" t="s">
        <v>1930</v>
      </c>
      <c r="Z68" s="51" t="s">
        <v>109</v>
      </c>
      <c r="AA68" s="51" t="s">
        <v>2103</v>
      </c>
    </row>
    <row r="69" ht="150" customHeight="1" spans="1:27">
      <c r="A69" s="51" t="str">
        <f t="shared" si="1"/>
        <v>20260806-11-066</v>
      </c>
      <c r="B69" s="51" t="s">
        <v>1874</v>
      </c>
      <c r="C69" s="51" t="s">
        <v>1969</v>
      </c>
      <c r="D69" s="51" t="s">
        <v>12</v>
      </c>
      <c r="E69" s="51" t="s">
        <v>109</v>
      </c>
      <c r="F69" s="51" t="s">
        <v>267</v>
      </c>
      <c r="G69" s="51" t="s">
        <v>2104</v>
      </c>
      <c r="H69" s="51" t="s">
        <v>1877</v>
      </c>
      <c r="I69" s="51" t="s">
        <v>629</v>
      </c>
      <c r="J69" s="51" t="s">
        <v>2015</v>
      </c>
      <c r="K69" s="51" t="s">
        <v>1879</v>
      </c>
      <c r="L69" s="51" t="s">
        <v>1880</v>
      </c>
      <c r="M69" s="51" t="s">
        <v>2098</v>
      </c>
      <c r="N69" s="51" t="s">
        <v>2099</v>
      </c>
      <c r="O69" s="51" t="s">
        <v>2105</v>
      </c>
      <c r="P69" s="51" t="s">
        <v>2101</v>
      </c>
      <c r="Q69" s="51"/>
      <c r="R69" s="51">
        <v>0</v>
      </c>
      <c r="S69" s="51">
        <v>0</v>
      </c>
      <c r="T69" s="51">
        <v>0</v>
      </c>
      <c r="U69" s="51" t="s">
        <v>1926</v>
      </c>
      <c r="V69" s="51" t="s">
        <v>1927</v>
      </c>
      <c r="W69" s="51" t="s">
        <v>2106</v>
      </c>
      <c r="X69" s="51" t="s">
        <v>1929</v>
      </c>
      <c r="Y69" s="51" t="s">
        <v>1930</v>
      </c>
      <c r="Z69" s="51" t="s">
        <v>109</v>
      </c>
      <c r="AA69" s="51" t="s">
        <v>2107</v>
      </c>
    </row>
    <row r="70" ht="150" customHeight="1" spans="1:27">
      <c r="A70" s="50" t="str">
        <f t="shared" si="1"/>
        <v>20260806-11-067</v>
      </c>
      <c r="B70" s="50" t="s">
        <v>1874</v>
      </c>
      <c r="C70" s="50" t="s">
        <v>2108</v>
      </c>
      <c r="D70" s="50" t="s">
        <v>12</v>
      </c>
      <c r="E70" s="50" t="s">
        <v>109</v>
      </c>
      <c r="F70" s="50" t="s">
        <v>2109</v>
      </c>
      <c r="G70" s="50" t="s">
        <v>2110</v>
      </c>
      <c r="H70" s="50" t="s">
        <v>2088</v>
      </c>
      <c r="I70" s="50" t="s">
        <v>2111</v>
      </c>
      <c r="J70" s="50" t="s">
        <v>2112</v>
      </c>
      <c r="K70" s="50" t="s">
        <v>1879</v>
      </c>
      <c r="L70" s="50" t="s">
        <v>1880</v>
      </c>
      <c r="M70" s="50" t="s">
        <v>2113</v>
      </c>
      <c r="N70" s="50" t="s">
        <v>2114</v>
      </c>
      <c r="O70" s="50" t="s">
        <v>2092</v>
      </c>
      <c r="P70" s="50" t="s">
        <v>2115</v>
      </c>
      <c r="Q70" s="50"/>
      <c r="R70" s="50">
        <v>0</v>
      </c>
      <c r="S70" s="50">
        <v>0</v>
      </c>
      <c r="T70" s="50">
        <v>0</v>
      </c>
      <c r="U70" s="50" t="s">
        <v>1979</v>
      </c>
      <c r="V70" s="50" t="s">
        <v>2088</v>
      </c>
      <c r="W70" s="50" t="s">
        <v>2116</v>
      </c>
      <c r="X70" s="50" t="s">
        <v>1929</v>
      </c>
      <c r="Y70" s="50" t="s">
        <v>1930</v>
      </c>
      <c r="Z70" s="50" t="s">
        <v>109</v>
      </c>
      <c r="AA70" s="50" t="s">
        <v>2117</v>
      </c>
    </row>
    <row r="71" ht="150" customHeight="1" spans="1:27">
      <c r="A71" s="50" t="str">
        <f t="shared" si="1"/>
        <v>20260806-11-068</v>
      </c>
      <c r="B71" s="50" t="s">
        <v>1874</v>
      </c>
      <c r="C71" s="50" t="s">
        <v>2108</v>
      </c>
      <c r="D71" s="50" t="s">
        <v>12</v>
      </c>
      <c r="E71" s="50" t="s">
        <v>109</v>
      </c>
      <c r="F71" s="50" t="s">
        <v>2109</v>
      </c>
      <c r="G71" s="50" t="s">
        <v>2110</v>
      </c>
      <c r="H71" s="50" t="s">
        <v>2088</v>
      </c>
      <c r="I71" s="50" t="s">
        <v>2111</v>
      </c>
      <c r="J71" s="50" t="s">
        <v>2112</v>
      </c>
      <c r="K71" s="50" t="s">
        <v>1879</v>
      </c>
      <c r="L71" s="50" t="s">
        <v>1880</v>
      </c>
      <c r="M71" s="50" t="s">
        <v>2118</v>
      </c>
      <c r="N71" s="50" t="s">
        <v>2119</v>
      </c>
      <c r="O71" s="50" t="s">
        <v>2092</v>
      </c>
      <c r="P71" s="50" t="s">
        <v>2120</v>
      </c>
      <c r="Q71" s="50"/>
      <c r="R71" s="50">
        <v>0</v>
      </c>
      <c r="S71" s="50">
        <v>0</v>
      </c>
      <c r="T71" s="50">
        <v>0</v>
      </c>
      <c r="U71" s="50" t="s">
        <v>1979</v>
      </c>
      <c r="V71" s="50" t="s">
        <v>2088</v>
      </c>
      <c r="W71" s="50" t="s">
        <v>2116</v>
      </c>
      <c r="X71" s="50" t="s">
        <v>1929</v>
      </c>
      <c r="Y71" s="50" t="s">
        <v>1930</v>
      </c>
      <c r="Z71" s="50" t="s">
        <v>109</v>
      </c>
      <c r="AA71" s="50" t="s">
        <v>2117</v>
      </c>
    </row>
    <row r="72" ht="150" customHeight="1" spans="1:27">
      <c r="A72" s="50" t="str">
        <f t="shared" si="1"/>
        <v>20260806-11-069</v>
      </c>
      <c r="B72" s="50" t="s">
        <v>1874</v>
      </c>
      <c r="C72" s="50" t="s">
        <v>2121</v>
      </c>
      <c r="D72" s="50" t="s">
        <v>12</v>
      </c>
      <c r="E72" s="50" t="s">
        <v>109</v>
      </c>
      <c r="F72" s="50" t="s">
        <v>2109</v>
      </c>
      <c r="G72" s="50" t="s">
        <v>2110</v>
      </c>
      <c r="H72" s="50" t="s">
        <v>2088</v>
      </c>
      <c r="I72" s="50" t="s">
        <v>2111</v>
      </c>
      <c r="J72" s="50" t="s">
        <v>2112</v>
      </c>
      <c r="K72" s="50" t="s">
        <v>1879</v>
      </c>
      <c r="L72" s="50" t="s">
        <v>1880</v>
      </c>
      <c r="M72" s="50" t="s">
        <v>2122</v>
      </c>
      <c r="N72" s="50" t="s">
        <v>2123</v>
      </c>
      <c r="O72" s="50" t="s">
        <v>2092</v>
      </c>
      <c r="P72" s="50" t="s">
        <v>2124</v>
      </c>
      <c r="Q72" s="50"/>
      <c r="R72" s="50">
        <v>0</v>
      </c>
      <c r="S72" s="50">
        <v>0</v>
      </c>
      <c r="T72" s="50">
        <v>0</v>
      </c>
      <c r="U72" s="50" t="s">
        <v>1979</v>
      </c>
      <c r="V72" s="50" t="s">
        <v>2088</v>
      </c>
      <c r="W72" s="50" t="s">
        <v>2116</v>
      </c>
      <c r="X72" s="50" t="s">
        <v>1929</v>
      </c>
      <c r="Y72" s="50" t="s">
        <v>1930</v>
      </c>
      <c r="Z72" s="50" t="s">
        <v>109</v>
      </c>
      <c r="AA72" s="50" t="s">
        <v>2117</v>
      </c>
    </row>
    <row r="73" ht="150" customHeight="1" spans="1:27">
      <c r="A73" s="50" t="str">
        <f t="shared" si="1"/>
        <v>20260806-11-070</v>
      </c>
      <c r="B73" s="50" t="s">
        <v>1874</v>
      </c>
      <c r="C73" s="50" t="s">
        <v>2125</v>
      </c>
      <c r="D73" s="50" t="s">
        <v>12</v>
      </c>
      <c r="E73" s="50" t="s">
        <v>109</v>
      </c>
      <c r="F73" s="50" t="s">
        <v>2109</v>
      </c>
      <c r="G73" s="50" t="s">
        <v>2110</v>
      </c>
      <c r="H73" s="50" t="s">
        <v>2088</v>
      </c>
      <c r="I73" s="50" t="s">
        <v>671</v>
      </c>
      <c r="J73" s="50" t="s">
        <v>2112</v>
      </c>
      <c r="K73" s="50" t="s">
        <v>1879</v>
      </c>
      <c r="L73" s="50" t="s">
        <v>1880</v>
      </c>
      <c r="M73" s="50" t="s">
        <v>2126</v>
      </c>
      <c r="N73" s="50" t="s">
        <v>2127</v>
      </c>
      <c r="O73" s="50" t="s">
        <v>2092</v>
      </c>
      <c r="P73" s="50" t="s">
        <v>2128</v>
      </c>
      <c r="Q73" s="50"/>
      <c r="R73" s="50">
        <v>0</v>
      </c>
      <c r="S73" s="50">
        <v>0</v>
      </c>
      <c r="T73" s="50">
        <v>0</v>
      </c>
      <c r="U73" s="50" t="s">
        <v>1979</v>
      </c>
      <c r="V73" s="50" t="s">
        <v>2088</v>
      </c>
      <c r="W73" s="50" t="s">
        <v>2116</v>
      </c>
      <c r="X73" s="50" t="s">
        <v>1929</v>
      </c>
      <c r="Y73" s="50" t="s">
        <v>1930</v>
      </c>
      <c r="Z73" s="50" t="s">
        <v>109</v>
      </c>
      <c r="AA73" s="50" t="s">
        <v>2117</v>
      </c>
    </row>
    <row r="74" ht="150" customHeight="1" spans="1:27">
      <c r="A74" s="50" t="str">
        <f t="shared" si="1"/>
        <v>20260806-11-071</v>
      </c>
      <c r="B74" s="50" t="s">
        <v>1874</v>
      </c>
      <c r="C74" s="50" t="s">
        <v>2129</v>
      </c>
      <c r="D74" s="50" t="s">
        <v>12</v>
      </c>
      <c r="E74" s="50" t="s">
        <v>109</v>
      </c>
      <c r="F74" s="50" t="s">
        <v>2109</v>
      </c>
      <c r="G74" s="50" t="s">
        <v>2110</v>
      </c>
      <c r="H74" s="50" t="s">
        <v>2088</v>
      </c>
      <c r="I74" s="50" t="s">
        <v>2111</v>
      </c>
      <c r="J74" s="50" t="s">
        <v>2112</v>
      </c>
      <c r="K74" s="50" t="s">
        <v>1879</v>
      </c>
      <c r="L74" s="50" t="s">
        <v>1880</v>
      </c>
      <c r="M74" s="50" t="s">
        <v>2130</v>
      </c>
      <c r="N74" s="50" t="s">
        <v>2131</v>
      </c>
      <c r="O74" s="50" t="s">
        <v>2092</v>
      </c>
      <c r="P74" s="50" t="s">
        <v>2132</v>
      </c>
      <c r="Q74" s="50"/>
      <c r="R74" s="50">
        <v>0</v>
      </c>
      <c r="S74" s="50">
        <v>0</v>
      </c>
      <c r="T74" s="50">
        <v>0</v>
      </c>
      <c r="U74" s="50" t="s">
        <v>1979</v>
      </c>
      <c r="V74" s="50" t="s">
        <v>2088</v>
      </c>
      <c r="W74" s="50" t="s">
        <v>2116</v>
      </c>
      <c r="X74" s="50" t="s">
        <v>1929</v>
      </c>
      <c r="Y74" s="50" t="s">
        <v>1930</v>
      </c>
      <c r="Z74" s="50" t="s">
        <v>109</v>
      </c>
      <c r="AA74" s="50" t="s">
        <v>2117</v>
      </c>
    </row>
    <row r="75" ht="150" customHeight="1" spans="1:27">
      <c r="A75" s="50" t="str">
        <f t="shared" si="1"/>
        <v>20260806-11-072</v>
      </c>
      <c r="B75" s="50" t="s">
        <v>1874</v>
      </c>
      <c r="C75" s="50" t="s">
        <v>2129</v>
      </c>
      <c r="D75" s="50" t="s">
        <v>12</v>
      </c>
      <c r="E75" s="50" t="s">
        <v>109</v>
      </c>
      <c r="F75" s="50" t="s">
        <v>2109</v>
      </c>
      <c r="G75" s="50" t="s">
        <v>2110</v>
      </c>
      <c r="H75" s="50" t="s">
        <v>2088</v>
      </c>
      <c r="I75" s="50" t="s">
        <v>2133</v>
      </c>
      <c r="J75" s="50" t="s">
        <v>2112</v>
      </c>
      <c r="K75" s="50" t="s">
        <v>1879</v>
      </c>
      <c r="L75" s="50" t="s">
        <v>1880</v>
      </c>
      <c r="M75" s="50" t="s">
        <v>2134</v>
      </c>
      <c r="N75" s="50" t="s">
        <v>2135</v>
      </c>
      <c r="O75" s="50" t="s">
        <v>2092</v>
      </c>
      <c r="P75" s="50" t="s">
        <v>2136</v>
      </c>
      <c r="Q75" s="50"/>
      <c r="R75" s="50">
        <v>0</v>
      </c>
      <c r="S75" s="50">
        <v>0</v>
      </c>
      <c r="T75" s="50">
        <v>0</v>
      </c>
      <c r="U75" s="50" t="s">
        <v>1979</v>
      </c>
      <c r="V75" s="50" t="s">
        <v>2088</v>
      </c>
      <c r="W75" s="50" t="s">
        <v>2116</v>
      </c>
      <c r="X75" s="50" t="s">
        <v>1929</v>
      </c>
      <c r="Y75" s="50" t="s">
        <v>1930</v>
      </c>
      <c r="Z75" s="50" t="s">
        <v>109</v>
      </c>
      <c r="AA75" s="50" t="s">
        <v>2117</v>
      </c>
    </row>
    <row r="76" ht="150" customHeight="1" spans="1:27">
      <c r="A76" s="50" t="str">
        <f t="shared" si="1"/>
        <v>20260806-11-073</v>
      </c>
      <c r="B76" s="50" t="s">
        <v>1874</v>
      </c>
      <c r="C76" s="50" t="s">
        <v>2125</v>
      </c>
      <c r="D76" s="50" t="s">
        <v>12</v>
      </c>
      <c r="E76" s="50" t="s">
        <v>109</v>
      </c>
      <c r="F76" s="50" t="s">
        <v>2109</v>
      </c>
      <c r="G76" s="50" t="s">
        <v>2110</v>
      </c>
      <c r="H76" s="50" t="s">
        <v>2088</v>
      </c>
      <c r="I76" s="50" t="s">
        <v>2137</v>
      </c>
      <c r="J76" s="50" t="s">
        <v>2112</v>
      </c>
      <c r="K76" s="50" t="s">
        <v>1879</v>
      </c>
      <c r="L76" s="50" t="s">
        <v>1880</v>
      </c>
      <c r="M76" s="50" t="s">
        <v>2138</v>
      </c>
      <c r="N76" s="50" t="s">
        <v>2139</v>
      </c>
      <c r="O76" s="50" t="s">
        <v>2092</v>
      </c>
      <c r="P76" s="50" t="s">
        <v>2140</v>
      </c>
      <c r="Q76" s="50"/>
      <c r="R76" s="50">
        <v>0</v>
      </c>
      <c r="S76" s="50">
        <v>0</v>
      </c>
      <c r="T76" s="50">
        <v>0</v>
      </c>
      <c r="U76" s="50" t="s">
        <v>1979</v>
      </c>
      <c r="V76" s="50" t="s">
        <v>2088</v>
      </c>
      <c r="W76" s="50" t="s">
        <v>2116</v>
      </c>
      <c r="X76" s="50" t="s">
        <v>1929</v>
      </c>
      <c r="Y76" s="50" t="s">
        <v>1930</v>
      </c>
      <c r="Z76" s="50" t="s">
        <v>109</v>
      </c>
      <c r="AA76" s="50" t="s">
        <v>2117</v>
      </c>
    </row>
    <row r="77" ht="150" customHeight="1" spans="1:27">
      <c r="A77" s="50" t="str">
        <f t="shared" si="1"/>
        <v>20260806-11-074</v>
      </c>
      <c r="B77" s="50" t="s">
        <v>1874</v>
      </c>
      <c r="C77" s="50" t="s">
        <v>2141</v>
      </c>
      <c r="D77" s="50" t="s">
        <v>12</v>
      </c>
      <c r="E77" s="50" t="s">
        <v>109</v>
      </c>
      <c r="F77" s="50" t="s">
        <v>2109</v>
      </c>
      <c r="G77" s="50" t="s">
        <v>2110</v>
      </c>
      <c r="H77" s="50" t="s">
        <v>2088</v>
      </c>
      <c r="I77" s="50" t="s">
        <v>2142</v>
      </c>
      <c r="J77" s="50" t="s">
        <v>2112</v>
      </c>
      <c r="K77" s="50" t="s">
        <v>1879</v>
      </c>
      <c r="L77" s="50" t="s">
        <v>1880</v>
      </c>
      <c r="M77" s="50" t="s">
        <v>2143</v>
      </c>
      <c r="N77" s="50" t="s">
        <v>2144</v>
      </c>
      <c r="O77" s="50" t="s">
        <v>2092</v>
      </c>
      <c r="P77" s="50" t="s">
        <v>2145</v>
      </c>
      <c r="Q77" s="50"/>
      <c r="R77" s="50">
        <v>0</v>
      </c>
      <c r="S77" s="50">
        <v>0</v>
      </c>
      <c r="T77" s="50">
        <v>0</v>
      </c>
      <c r="U77" s="50" t="s">
        <v>1979</v>
      </c>
      <c r="V77" s="50" t="s">
        <v>2088</v>
      </c>
      <c r="W77" s="50" t="s">
        <v>2116</v>
      </c>
      <c r="X77" s="50" t="s">
        <v>1929</v>
      </c>
      <c r="Y77" s="50" t="s">
        <v>1930</v>
      </c>
      <c r="Z77" s="50" t="s">
        <v>109</v>
      </c>
      <c r="AA77" s="50" t="s">
        <v>2117</v>
      </c>
    </row>
    <row r="78" ht="150" customHeight="1" spans="1:27">
      <c r="A78" s="50" t="str">
        <f t="shared" si="1"/>
        <v>20260806-11-075</v>
      </c>
      <c r="B78" s="50" t="s">
        <v>1874</v>
      </c>
      <c r="C78" s="50" t="s">
        <v>2108</v>
      </c>
      <c r="D78" s="50" t="s">
        <v>12</v>
      </c>
      <c r="E78" s="50" t="s">
        <v>109</v>
      </c>
      <c r="F78" s="50" t="s">
        <v>2109</v>
      </c>
      <c r="G78" s="50" t="s">
        <v>2110</v>
      </c>
      <c r="H78" s="50" t="s">
        <v>2088</v>
      </c>
      <c r="I78" s="50" t="s">
        <v>2146</v>
      </c>
      <c r="J78" s="50" t="s">
        <v>2112</v>
      </c>
      <c r="K78" s="50" t="s">
        <v>1879</v>
      </c>
      <c r="L78" s="50" t="s">
        <v>1880</v>
      </c>
      <c r="M78" s="50" t="s">
        <v>2147</v>
      </c>
      <c r="N78" s="50" t="s">
        <v>2148</v>
      </c>
      <c r="O78" s="50" t="s">
        <v>2092</v>
      </c>
      <c r="P78" s="50" t="s">
        <v>2149</v>
      </c>
      <c r="Q78" s="50"/>
      <c r="R78" s="50">
        <v>0</v>
      </c>
      <c r="S78" s="50">
        <v>0</v>
      </c>
      <c r="T78" s="50">
        <v>0</v>
      </c>
      <c r="U78" s="50" t="s">
        <v>1979</v>
      </c>
      <c r="V78" s="50" t="s">
        <v>2088</v>
      </c>
      <c r="W78" s="50" t="s">
        <v>2116</v>
      </c>
      <c r="X78" s="50" t="s">
        <v>1929</v>
      </c>
      <c r="Y78" s="50" t="s">
        <v>1930</v>
      </c>
      <c r="Z78" s="50" t="s">
        <v>109</v>
      </c>
      <c r="AA78" s="50" t="s">
        <v>2117</v>
      </c>
    </row>
    <row r="79" ht="150" customHeight="1" spans="1:27">
      <c r="A79" s="50" t="str">
        <f t="shared" si="1"/>
        <v>20260806-11-076</v>
      </c>
      <c r="B79" s="50" t="s">
        <v>1874</v>
      </c>
      <c r="C79" s="50" t="s">
        <v>2150</v>
      </c>
      <c r="D79" s="50" t="s">
        <v>12</v>
      </c>
      <c r="E79" s="50" t="s">
        <v>109</v>
      </c>
      <c r="F79" s="50" t="s">
        <v>2109</v>
      </c>
      <c r="G79" s="50" t="s">
        <v>2110</v>
      </c>
      <c r="H79" s="50" t="s">
        <v>2088</v>
      </c>
      <c r="I79" s="50" t="s">
        <v>2142</v>
      </c>
      <c r="J79" s="50" t="s">
        <v>2112</v>
      </c>
      <c r="K79" s="50" t="s">
        <v>1879</v>
      </c>
      <c r="L79" s="50" t="s">
        <v>1880</v>
      </c>
      <c r="M79" s="50" t="s">
        <v>2151</v>
      </c>
      <c r="N79" s="50" t="s">
        <v>2152</v>
      </c>
      <c r="O79" s="50" t="s">
        <v>2092</v>
      </c>
      <c r="P79" s="50" t="s">
        <v>2153</v>
      </c>
      <c r="Q79" s="50"/>
      <c r="R79" s="50">
        <v>0</v>
      </c>
      <c r="S79" s="50">
        <v>0</v>
      </c>
      <c r="T79" s="50">
        <v>0</v>
      </c>
      <c r="U79" s="50" t="s">
        <v>1979</v>
      </c>
      <c r="V79" s="50" t="s">
        <v>2088</v>
      </c>
      <c r="W79" s="50" t="s">
        <v>2116</v>
      </c>
      <c r="X79" s="50" t="s">
        <v>1929</v>
      </c>
      <c r="Y79" s="50" t="s">
        <v>1930</v>
      </c>
      <c r="Z79" s="50" t="s">
        <v>109</v>
      </c>
      <c r="AA79" s="50" t="s">
        <v>2117</v>
      </c>
    </row>
    <row r="80" ht="150" customHeight="1" spans="1:27">
      <c r="A80" s="50" t="str">
        <f t="shared" si="1"/>
        <v>20260806-11-077</v>
      </c>
      <c r="B80" s="50" t="s">
        <v>1874</v>
      </c>
      <c r="C80" s="50" t="s">
        <v>155</v>
      </c>
      <c r="D80" s="50" t="s">
        <v>12</v>
      </c>
      <c r="E80" s="50" t="s">
        <v>109</v>
      </c>
      <c r="F80" s="50" t="s">
        <v>2109</v>
      </c>
      <c r="G80" s="50" t="s">
        <v>2154</v>
      </c>
      <c r="H80" s="50" t="s">
        <v>2088</v>
      </c>
      <c r="I80" s="50" t="s">
        <v>2155</v>
      </c>
      <c r="J80" s="50" t="s">
        <v>2112</v>
      </c>
      <c r="K80" s="50" t="s">
        <v>1879</v>
      </c>
      <c r="L80" s="50" t="s">
        <v>1880</v>
      </c>
      <c r="M80" s="50" t="s">
        <v>2156</v>
      </c>
      <c r="N80" s="50" t="s">
        <v>2157</v>
      </c>
      <c r="O80" s="50" t="s">
        <v>2092</v>
      </c>
      <c r="P80" s="50" t="s">
        <v>2158</v>
      </c>
      <c r="Q80" s="50"/>
      <c r="R80" s="50">
        <v>0</v>
      </c>
      <c r="S80" s="50">
        <v>0</v>
      </c>
      <c r="T80" s="50">
        <v>0</v>
      </c>
      <c r="U80" s="50" t="s">
        <v>1979</v>
      </c>
      <c r="V80" s="50" t="s">
        <v>2088</v>
      </c>
      <c r="W80" s="50" t="s">
        <v>2116</v>
      </c>
      <c r="X80" s="50" t="s">
        <v>1929</v>
      </c>
      <c r="Y80" s="50" t="s">
        <v>1930</v>
      </c>
      <c r="Z80" s="50" t="s">
        <v>109</v>
      </c>
      <c r="AA80" s="50" t="s">
        <v>2117</v>
      </c>
    </row>
    <row r="81" ht="150" customHeight="1" spans="1:27">
      <c r="A81" s="50" t="str">
        <f t="shared" si="1"/>
        <v>20260806-11-078</v>
      </c>
      <c r="B81" s="50" t="s">
        <v>1874</v>
      </c>
      <c r="C81" s="50" t="s">
        <v>2159</v>
      </c>
      <c r="D81" s="50" t="s">
        <v>12</v>
      </c>
      <c r="E81" s="50" t="s">
        <v>109</v>
      </c>
      <c r="F81" s="50" t="s">
        <v>2109</v>
      </c>
      <c r="G81" s="50" t="s">
        <v>2160</v>
      </c>
      <c r="H81" s="50" t="s">
        <v>2088</v>
      </c>
      <c r="I81" s="50" t="s">
        <v>2161</v>
      </c>
      <c r="J81" s="50" t="s">
        <v>2162</v>
      </c>
      <c r="K81" s="50" t="s">
        <v>1879</v>
      </c>
      <c r="L81" s="50" t="s">
        <v>1880</v>
      </c>
      <c r="M81" s="50" t="s">
        <v>2163</v>
      </c>
      <c r="N81" s="50" t="s">
        <v>2164</v>
      </c>
      <c r="O81" s="50" t="s">
        <v>2092</v>
      </c>
      <c r="P81" s="50" t="s">
        <v>2165</v>
      </c>
      <c r="Q81" s="50"/>
      <c r="R81" s="50">
        <v>0</v>
      </c>
      <c r="S81" s="50">
        <v>0</v>
      </c>
      <c r="T81" s="50">
        <v>0</v>
      </c>
      <c r="U81" s="50" t="s">
        <v>1979</v>
      </c>
      <c r="V81" s="50" t="s">
        <v>2088</v>
      </c>
      <c r="W81" s="50" t="s">
        <v>2116</v>
      </c>
      <c r="X81" s="50" t="s">
        <v>1929</v>
      </c>
      <c r="Y81" s="50" t="s">
        <v>1930</v>
      </c>
      <c r="Z81" s="50" t="s">
        <v>109</v>
      </c>
      <c r="AA81" s="50" t="s">
        <v>2117</v>
      </c>
    </row>
    <row r="82" ht="150" customHeight="1" spans="1:27">
      <c r="A82" s="50" t="str">
        <f t="shared" si="1"/>
        <v>20260806-11-079</v>
      </c>
      <c r="B82" s="50" t="s">
        <v>1874</v>
      </c>
      <c r="C82" s="50" t="s">
        <v>2166</v>
      </c>
      <c r="D82" s="50" t="s">
        <v>12</v>
      </c>
      <c r="E82" s="50" t="s">
        <v>109</v>
      </c>
      <c r="F82" s="50" t="s">
        <v>2109</v>
      </c>
      <c r="G82" s="50" t="s">
        <v>2167</v>
      </c>
      <c r="H82" s="50" t="s">
        <v>2088</v>
      </c>
      <c r="I82" s="50" t="s">
        <v>2168</v>
      </c>
      <c r="J82" s="50" t="s">
        <v>2169</v>
      </c>
      <c r="K82" s="50" t="s">
        <v>1879</v>
      </c>
      <c r="L82" s="50" t="s">
        <v>1880</v>
      </c>
      <c r="M82" s="50" t="s">
        <v>2170</v>
      </c>
      <c r="N82" s="50" t="s">
        <v>2171</v>
      </c>
      <c r="O82" s="50" t="s">
        <v>2092</v>
      </c>
      <c r="P82" s="50" t="s">
        <v>2172</v>
      </c>
      <c r="Q82" s="50"/>
      <c r="R82" s="50">
        <v>0</v>
      </c>
      <c r="S82" s="50">
        <v>0</v>
      </c>
      <c r="T82" s="50">
        <v>0</v>
      </c>
      <c r="U82" s="50" t="s">
        <v>1979</v>
      </c>
      <c r="V82" s="50" t="s">
        <v>2088</v>
      </c>
      <c r="W82" s="50" t="s">
        <v>2116</v>
      </c>
      <c r="X82" s="50" t="s">
        <v>1929</v>
      </c>
      <c r="Y82" s="50" t="s">
        <v>1930</v>
      </c>
      <c r="Z82" s="50" t="s">
        <v>109</v>
      </c>
      <c r="AA82" s="50" t="s">
        <v>2117</v>
      </c>
    </row>
    <row r="83" ht="150" customHeight="1" spans="1:27">
      <c r="A83" s="50" t="str">
        <f t="shared" si="1"/>
        <v>20260806-11-080</v>
      </c>
      <c r="B83" s="50" t="s">
        <v>1874</v>
      </c>
      <c r="C83" s="50" t="s">
        <v>2121</v>
      </c>
      <c r="D83" s="50" t="s">
        <v>12</v>
      </c>
      <c r="E83" s="50" t="s">
        <v>109</v>
      </c>
      <c r="F83" s="50" t="s">
        <v>2109</v>
      </c>
      <c r="G83" s="50" t="s">
        <v>2167</v>
      </c>
      <c r="H83" s="50" t="s">
        <v>2088</v>
      </c>
      <c r="I83" s="50" t="s">
        <v>2168</v>
      </c>
      <c r="J83" s="50" t="s">
        <v>2169</v>
      </c>
      <c r="K83" s="50" t="s">
        <v>1879</v>
      </c>
      <c r="L83" s="50" t="s">
        <v>1880</v>
      </c>
      <c r="M83" s="50" t="s">
        <v>2173</v>
      </c>
      <c r="N83" s="50" t="s">
        <v>2174</v>
      </c>
      <c r="O83" s="50" t="s">
        <v>2092</v>
      </c>
      <c r="P83" s="50" t="s">
        <v>2175</v>
      </c>
      <c r="Q83" s="50"/>
      <c r="R83" s="50">
        <v>0</v>
      </c>
      <c r="S83" s="50">
        <v>0</v>
      </c>
      <c r="T83" s="50">
        <v>0</v>
      </c>
      <c r="U83" s="50" t="s">
        <v>1979</v>
      </c>
      <c r="V83" s="50" t="s">
        <v>2088</v>
      </c>
      <c r="W83" s="50" t="s">
        <v>2116</v>
      </c>
      <c r="X83" s="50" t="s">
        <v>1929</v>
      </c>
      <c r="Y83" s="50" t="s">
        <v>1930</v>
      </c>
      <c r="Z83" s="50" t="s">
        <v>109</v>
      </c>
      <c r="AA83" s="50" t="s">
        <v>2117</v>
      </c>
    </row>
    <row r="84" ht="150" customHeight="1" spans="1:27">
      <c r="A84" s="50" t="str">
        <f t="shared" si="1"/>
        <v>20260806-11-081</v>
      </c>
      <c r="B84" s="50" t="s">
        <v>1874</v>
      </c>
      <c r="C84" s="50" t="s">
        <v>2166</v>
      </c>
      <c r="D84" s="50" t="s">
        <v>12</v>
      </c>
      <c r="E84" s="50" t="s">
        <v>109</v>
      </c>
      <c r="F84" s="50" t="s">
        <v>2109</v>
      </c>
      <c r="G84" s="50" t="s">
        <v>2176</v>
      </c>
      <c r="H84" s="50" t="s">
        <v>2088</v>
      </c>
      <c r="I84" s="50" t="s">
        <v>2168</v>
      </c>
      <c r="J84" s="50" t="s">
        <v>2169</v>
      </c>
      <c r="K84" s="50" t="s">
        <v>1879</v>
      </c>
      <c r="L84" s="50" t="s">
        <v>1880</v>
      </c>
      <c r="M84" s="50" t="s">
        <v>2170</v>
      </c>
      <c r="N84" s="50" t="s">
        <v>2177</v>
      </c>
      <c r="O84" s="50" t="s">
        <v>2092</v>
      </c>
      <c r="P84" s="50" t="s">
        <v>2178</v>
      </c>
      <c r="Q84" s="50"/>
      <c r="R84" s="50">
        <v>0</v>
      </c>
      <c r="S84" s="50">
        <v>0</v>
      </c>
      <c r="T84" s="50">
        <v>0</v>
      </c>
      <c r="U84" s="50" t="s">
        <v>1979</v>
      </c>
      <c r="V84" s="50" t="s">
        <v>2088</v>
      </c>
      <c r="W84" s="50" t="s">
        <v>2116</v>
      </c>
      <c r="X84" s="50" t="s">
        <v>1929</v>
      </c>
      <c r="Y84" s="50" t="s">
        <v>1930</v>
      </c>
      <c r="Z84" s="50" t="s">
        <v>109</v>
      </c>
      <c r="AA84" s="50" t="s">
        <v>2117</v>
      </c>
    </row>
    <row r="85" ht="150" customHeight="1" spans="1:27">
      <c r="A85" s="50" t="str">
        <f t="shared" si="1"/>
        <v>20260806-11-082</v>
      </c>
      <c r="B85" s="50" t="s">
        <v>1874</v>
      </c>
      <c r="C85" s="50" t="s">
        <v>2179</v>
      </c>
      <c r="D85" s="50" t="s">
        <v>12</v>
      </c>
      <c r="E85" s="50" t="s">
        <v>109</v>
      </c>
      <c r="F85" s="50" t="s">
        <v>2109</v>
      </c>
      <c r="G85" s="50" t="s">
        <v>2176</v>
      </c>
      <c r="H85" s="50" t="s">
        <v>2088</v>
      </c>
      <c r="I85" s="50" t="s">
        <v>2168</v>
      </c>
      <c r="J85" s="50" t="s">
        <v>2169</v>
      </c>
      <c r="K85" s="50" t="s">
        <v>1879</v>
      </c>
      <c r="L85" s="50" t="s">
        <v>1880</v>
      </c>
      <c r="M85" s="50" t="s">
        <v>2173</v>
      </c>
      <c r="N85" s="50" t="s">
        <v>2180</v>
      </c>
      <c r="O85" s="50" t="s">
        <v>2092</v>
      </c>
      <c r="P85" s="50" t="s">
        <v>2181</v>
      </c>
      <c r="Q85" s="50"/>
      <c r="R85" s="50">
        <v>0</v>
      </c>
      <c r="S85" s="50">
        <v>0</v>
      </c>
      <c r="T85" s="50">
        <v>0</v>
      </c>
      <c r="U85" s="50" t="s">
        <v>1979</v>
      </c>
      <c r="V85" s="50" t="s">
        <v>2088</v>
      </c>
      <c r="W85" s="50" t="s">
        <v>2116</v>
      </c>
      <c r="X85" s="50" t="s">
        <v>1929</v>
      </c>
      <c r="Y85" s="50" t="s">
        <v>1930</v>
      </c>
      <c r="Z85" s="50" t="s">
        <v>109</v>
      </c>
      <c r="AA85" s="50" t="s">
        <v>2117</v>
      </c>
    </row>
    <row r="86" ht="150" customHeight="1" spans="1:27">
      <c r="A86" s="50" t="str">
        <f t="shared" si="1"/>
        <v>20260806-11-083</v>
      </c>
      <c r="B86" s="50" t="s">
        <v>1874</v>
      </c>
      <c r="C86" s="50" t="s">
        <v>2182</v>
      </c>
      <c r="D86" s="50" t="s">
        <v>12</v>
      </c>
      <c r="E86" s="50" t="s">
        <v>109</v>
      </c>
      <c r="F86" s="50" t="s">
        <v>2109</v>
      </c>
      <c r="G86" s="50" t="s">
        <v>2176</v>
      </c>
      <c r="H86" s="50" t="s">
        <v>2088</v>
      </c>
      <c r="I86" s="50" t="s">
        <v>2168</v>
      </c>
      <c r="J86" s="50" t="s">
        <v>2169</v>
      </c>
      <c r="K86" s="50" t="s">
        <v>1879</v>
      </c>
      <c r="L86" s="50" t="s">
        <v>1880</v>
      </c>
      <c r="M86" s="50" t="s">
        <v>2183</v>
      </c>
      <c r="N86" s="50" t="s">
        <v>2184</v>
      </c>
      <c r="O86" s="50" t="s">
        <v>2092</v>
      </c>
      <c r="P86" s="50" t="s">
        <v>2185</v>
      </c>
      <c r="Q86" s="50"/>
      <c r="R86" s="50">
        <v>0</v>
      </c>
      <c r="S86" s="50">
        <v>0</v>
      </c>
      <c r="T86" s="50">
        <v>0</v>
      </c>
      <c r="U86" s="50" t="s">
        <v>1979</v>
      </c>
      <c r="V86" s="50" t="s">
        <v>2088</v>
      </c>
      <c r="W86" s="50" t="s">
        <v>2116</v>
      </c>
      <c r="X86" s="50" t="s">
        <v>1929</v>
      </c>
      <c r="Y86" s="50" t="s">
        <v>1930</v>
      </c>
      <c r="Z86" s="50" t="s">
        <v>109</v>
      </c>
      <c r="AA86" s="50" t="s">
        <v>2117</v>
      </c>
    </row>
    <row r="87" ht="150" customHeight="1" spans="1:27">
      <c r="A87" s="50" t="str">
        <f t="shared" si="1"/>
        <v>20260806-11-084</v>
      </c>
      <c r="B87" s="50" t="s">
        <v>1874</v>
      </c>
      <c r="C87" s="50" t="s">
        <v>2150</v>
      </c>
      <c r="D87" s="50" t="s">
        <v>12</v>
      </c>
      <c r="E87" s="50" t="s">
        <v>109</v>
      </c>
      <c r="F87" s="50" t="s">
        <v>2109</v>
      </c>
      <c r="G87" s="50" t="s">
        <v>2176</v>
      </c>
      <c r="H87" s="50" t="s">
        <v>2088</v>
      </c>
      <c r="I87" s="50" t="s">
        <v>2168</v>
      </c>
      <c r="J87" s="50" t="s">
        <v>2169</v>
      </c>
      <c r="K87" s="50" t="s">
        <v>1879</v>
      </c>
      <c r="L87" s="50" t="s">
        <v>1880</v>
      </c>
      <c r="M87" s="50" t="s">
        <v>2186</v>
      </c>
      <c r="N87" s="50" t="s">
        <v>2187</v>
      </c>
      <c r="O87" s="50" t="s">
        <v>2092</v>
      </c>
      <c r="P87" s="50" t="s">
        <v>2188</v>
      </c>
      <c r="Q87" s="50"/>
      <c r="R87" s="50">
        <v>0</v>
      </c>
      <c r="S87" s="50">
        <v>0</v>
      </c>
      <c r="T87" s="50">
        <v>0</v>
      </c>
      <c r="U87" s="50" t="s">
        <v>1979</v>
      </c>
      <c r="V87" s="50" t="s">
        <v>2088</v>
      </c>
      <c r="W87" s="50" t="s">
        <v>2116</v>
      </c>
      <c r="X87" s="50" t="s">
        <v>1929</v>
      </c>
      <c r="Y87" s="50" t="s">
        <v>1930</v>
      </c>
      <c r="Z87" s="50" t="s">
        <v>109</v>
      </c>
      <c r="AA87" s="50" t="s">
        <v>2117</v>
      </c>
    </row>
    <row r="88" ht="150" customHeight="1" spans="1:27">
      <c r="A88" s="50" t="str">
        <f t="shared" si="1"/>
        <v>20260806-11-085</v>
      </c>
      <c r="B88" s="50" t="s">
        <v>1874</v>
      </c>
      <c r="C88" s="50" t="s">
        <v>2189</v>
      </c>
      <c r="D88" s="50" t="s">
        <v>12</v>
      </c>
      <c r="E88" s="50" t="s">
        <v>109</v>
      </c>
      <c r="F88" s="50" t="s">
        <v>191</v>
      </c>
      <c r="G88" s="50" t="s">
        <v>2190</v>
      </c>
      <c r="H88" s="50" t="s">
        <v>2088</v>
      </c>
      <c r="I88" s="50" t="s">
        <v>2168</v>
      </c>
      <c r="J88" s="50" t="s">
        <v>2024</v>
      </c>
      <c r="K88" s="50" t="s">
        <v>2191</v>
      </c>
      <c r="L88" s="50" t="s">
        <v>1880</v>
      </c>
      <c r="M88" s="50" t="s">
        <v>2192</v>
      </c>
      <c r="N88" s="50" t="s">
        <v>2193</v>
      </c>
      <c r="O88" s="50" t="s">
        <v>2092</v>
      </c>
      <c r="P88" s="50" t="s">
        <v>2027</v>
      </c>
      <c r="Q88" s="50"/>
      <c r="R88" s="50">
        <v>0</v>
      </c>
      <c r="S88" s="50">
        <v>0</v>
      </c>
      <c r="T88" s="50">
        <v>0</v>
      </c>
      <c r="U88" s="50" t="s">
        <v>1979</v>
      </c>
      <c r="V88" s="50" t="s">
        <v>2088</v>
      </c>
      <c r="W88" s="50" t="s">
        <v>2116</v>
      </c>
      <c r="X88" s="50" t="s">
        <v>1738</v>
      </c>
      <c r="Y88" s="50" t="s">
        <v>1930</v>
      </c>
      <c r="Z88" s="50" t="s">
        <v>109</v>
      </c>
      <c r="AA88" s="50" t="s">
        <v>2194</v>
      </c>
    </row>
    <row r="89" ht="150" customHeight="1" spans="1:27">
      <c r="A89" s="50" t="str">
        <f t="shared" si="1"/>
        <v>20260806-11-086</v>
      </c>
      <c r="B89" s="50" t="s">
        <v>1874</v>
      </c>
      <c r="C89" s="50" t="s">
        <v>2195</v>
      </c>
      <c r="D89" s="50" t="s">
        <v>12</v>
      </c>
      <c r="E89" s="50" t="s">
        <v>109</v>
      </c>
      <c r="F89" s="50" t="s">
        <v>191</v>
      </c>
      <c r="G89" s="50" t="s">
        <v>2196</v>
      </c>
      <c r="H89" s="50" t="s">
        <v>2088</v>
      </c>
      <c r="I89" s="50" t="s">
        <v>2168</v>
      </c>
      <c r="J89" s="50" t="s">
        <v>2020</v>
      </c>
      <c r="K89" s="50" t="s">
        <v>1879</v>
      </c>
      <c r="L89" s="50" t="s">
        <v>1880</v>
      </c>
      <c r="M89" s="50" t="s">
        <v>2197</v>
      </c>
      <c r="N89" s="50" t="s">
        <v>2198</v>
      </c>
      <c r="O89" s="50" t="s">
        <v>2092</v>
      </c>
      <c r="P89" s="50" t="s">
        <v>2022</v>
      </c>
      <c r="Q89" s="50"/>
      <c r="R89" s="50">
        <v>0</v>
      </c>
      <c r="S89" s="50">
        <v>0</v>
      </c>
      <c r="T89" s="50">
        <v>0</v>
      </c>
      <c r="U89" s="50" t="s">
        <v>1979</v>
      </c>
      <c r="V89" s="50" t="s">
        <v>2088</v>
      </c>
      <c r="W89" s="50" t="s">
        <v>2116</v>
      </c>
      <c r="X89" s="50" t="s">
        <v>1929</v>
      </c>
      <c r="Y89" s="50" t="s">
        <v>1930</v>
      </c>
      <c r="Z89" s="50" t="s">
        <v>109</v>
      </c>
      <c r="AA89" s="50" t="s">
        <v>2117</v>
      </c>
    </row>
    <row r="90" ht="150" customHeight="1" spans="1:27">
      <c r="A90" s="50" t="str">
        <f t="shared" si="1"/>
        <v>20260806-11-087</v>
      </c>
      <c r="B90" s="50" t="s">
        <v>1874</v>
      </c>
      <c r="C90" s="50" t="s">
        <v>2199</v>
      </c>
      <c r="D90" s="50" t="s">
        <v>12</v>
      </c>
      <c r="E90" s="50" t="s">
        <v>109</v>
      </c>
      <c r="F90" s="50" t="s">
        <v>191</v>
      </c>
      <c r="G90" s="50" t="s">
        <v>2200</v>
      </c>
      <c r="H90" s="50" t="s">
        <v>2088</v>
      </c>
      <c r="I90" s="50" t="s">
        <v>2201</v>
      </c>
      <c r="J90" s="50" t="s">
        <v>2032</v>
      </c>
      <c r="K90" s="50" t="s">
        <v>1879</v>
      </c>
      <c r="L90" s="50" t="s">
        <v>1880</v>
      </c>
      <c r="M90" s="50" t="s">
        <v>2202</v>
      </c>
      <c r="N90" s="50" t="s">
        <v>2203</v>
      </c>
      <c r="O90" s="50" t="s">
        <v>2092</v>
      </c>
      <c r="P90" s="50" t="s">
        <v>2035</v>
      </c>
      <c r="Q90" s="50"/>
      <c r="R90" s="50">
        <v>0</v>
      </c>
      <c r="S90" s="50">
        <v>0</v>
      </c>
      <c r="T90" s="50">
        <v>0</v>
      </c>
      <c r="U90" s="50" t="s">
        <v>1979</v>
      </c>
      <c r="V90" s="50" t="s">
        <v>2088</v>
      </c>
      <c r="W90" s="50" t="s">
        <v>2116</v>
      </c>
      <c r="X90" s="50" t="s">
        <v>1929</v>
      </c>
      <c r="Y90" s="50" t="s">
        <v>1930</v>
      </c>
      <c r="Z90" s="50" t="s">
        <v>109</v>
      </c>
      <c r="AA90" s="50" t="s">
        <v>2117</v>
      </c>
    </row>
    <row r="91" ht="58" customHeight="1" spans="1:27">
      <c r="A91" t="str">
        <f t="shared" si="1"/>
        <v/>
      </c>
    </row>
    <row r="92" ht="58" customHeight="1" spans="1:27">
      <c r="A92" t="str">
        <f t="shared" si="1"/>
        <v/>
      </c>
    </row>
    <row r="93" ht="58" customHeight="1" spans="1:27">
      <c r="A93" t="str">
        <f t="shared" si="1"/>
        <v/>
      </c>
    </row>
    <row r="94" ht="58" customHeight="1" spans="1:27">
      <c r="A94" t="str">
        <f t="shared" si="1"/>
        <v/>
      </c>
    </row>
    <row r="95" ht="58" customHeight="1" spans="1:27">
      <c r="A95" t="str">
        <f t="shared" si="1"/>
        <v/>
      </c>
    </row>
    <row r="96" ht="58" customHeight="1" spans="1:27">
      <c r="A96" t="str">
        <f t="shared" si="1"/>
        <v/>
      </c>
    </row>
    <row r="97" ht="58" customHeight="1" spans="1:1">
      <c r="A97" t="str">
        <f t="shared" si="1"/>
        <v/>
      </c>
    </row>
    <row r="98" ht="58" customHeight="1" spans="1:1">
      <c r="A98" t="str">
        <f t="shared" si="1"/>
        <v/>
      </c>
    </row>
    <row r="99" ht="58" customHeight="1" spans="1:1">
      <c r="A99" t="str">
        <f t="shared" si="1"/>
        <v/>
      </c>
    </row>
    <row r="100" ht="58" customHeight="1" spans="1:1">
      <c r="A100" t="str">
        <f t="shared" si="1"/>
        <v/>
      </c>
    </row>
    <row r="101" ht="58" customHeight="1" spans="1:1">
      <c r="A101" t="str">
        <f t="shared" si="1"/>
        <v/>
      </c>
    </row>
    <row r="102" ht="58" customHeight="1" spans="1:1">
      <c r="A102" t="str">
        <f t="shared" si="1"/>
        <v/>
      </c>
    </row>
    <row r="103" ht="58" customHeight="1" spans="1:1">
      <c r="A103" t="str">
        <f t="shared" si="1"/>
        <v/>
      </c>
    </row>
  </sheetData>
  <mergeCells count="2">
    <mergeCell ref="A1:AA1"/>
    <mergeCell ref="A2:AA2"/>
  </mergeCells>
  <dataValidations count="8">
    <dataValidation type="list" sqref="D4:D103">
      <formula1>"1,2,3,4,5,6,7,8,9,10,11,12,13,14,15"</formula1>
    </dataValidation>
    <dataValidation type="list" sqref="H4:H103">
      <formula1>"个人用户,政府,政府部门,媒体,融媒体,机构,自媒体,其他"</formula1>
    </dataValidation>
    <dataValidation type="list" sqref="J4:J103">
      <formula1>"全国,自治区,自治州,自治县/自治旗,其他"</formula1>
    </dataValidation>
    <dataValidation type="list" sqref="U4:U103">
      <formula1>"A-直接相关,B-实施相关,C-一般议题/不纳入"</formula1>
    </dataValidation>
    <dataValidation type="list" sqref="V4:V103">
      <formula1>"支持认可,中性信息,咨询疑问,担忧影响,明确批评,投诉维权,实施问题,公平争议,待核实信息,已确认误读,歧视偏见,煽动对立,安全风险,官方政策信息"</formula1>
    </dataValidation>
    <dataValidation type="list" sqref="X4:X103">
      <formula1>"是,否"</formula1>
    </dataValidation>
    <dataValidation type="list" sqref="Y4:Y103">
      <formula1>"一般,关注,重点"</formula1>
    </dataValidation>
    <dataValidation type="list" sqref="AA4:AA103">
      <formula1>"待复核,通过,修改,剔除"</formula1>
    </dataValidation>
  </dataValidations>
  <pageMargins left="0.7" right="0.7" top="0.75" bottom="0.75" header="0.3" footer="0.3"/>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workbookViewId="0">
      <selection activeCell="A1" sqref="A1:F1"/>
    </sheetView>
  </sheetViews>
  <sheetFormatPr defaultColWidth="9" defaultRowHeight="14" outlineLevelCol="5"/>
  <cols>
    <col min="1" max="1" width="24" customWidth="1"/>
    <col min="2" max="2" width="80" customWidth="1"/>
    <col min="3" max="4" width="16" customWidth="1"/>
    <col min="5" max="5" width="55" customWidth="1"/>
    <col min="6" max="6" width="48" customWidth="1"/>
  </cols>
  <sheetData>
    <row r="1" ht="40" customHeight="1" spans="1:6">
      <c r="A1" s="15" t="s">
        <v>2204</v>
      </c>
      <c r="B1" s="15"/>
      <c r="C1" s="15"/>
      <c r="D1" s="15"/>
      <c r="E1" s="15"/>
      <c r="F1" s="15"/>
    </row>
    <row r="2" spans="1:6">
      <c r="A2" s="14"/>
      <c r="B2" s="14"/>
      <c r="C2" s="14"/>
      <c r="D2" s="14"/>
      <c r="E2" s="14"/>
      <c r="F2" s="14"/>
    </row>
    <row r="3" ht="22.5" spans="1:6">
      <c r="A3" s="17" t="s">
        <v>2205</v>
      </c>
      <c r="B3" s="18" t="s">
        <v>2206</v>
      </c>
      <c r="C3" s="18" t="s">
        <v>2207</v>
      </c>
      <c r="D3" s="18" t="s">
        <v>2208</v>
      </c>
      <c r="E3" s="18" t="s">
        <v>2209</v>
      </c>
      <c r="F3" s="19" t="s">
        <v>2210</v>
      </c>
    </row>
    <row r="4" ht="90" customHeight="1" spans="1:6">
      <c r="A4" s="32" t="s">
        <v>561</v>
      </c>
      <c r="B4" s="33">
        <v>5</v>
      </c>
      <c r="C4" s="33">
        <v>5</v>
      </c>
      <c r="D4" s="34" t="s">
        <v>2211</v>
      </c>
      <c r="E4" s="21" t="s">
        <v>2212</v>
      </c>
      <c r="F4" s="23" t="s">
        <v>570</v>
      </c>
    </row>
    <row r="5" ht="90" customHeight="1" spans="1:6">
      <c r="A5" s="35" t="s">
        <v>603</v>
      </c>
      <c r="B5" s="36">
        <v>30</v>
      </c>
      <c r="C5" s="36">
        <v>30</v>
      </c>
      <c r="D5" s="37" t="s">
        <v>2211</v>
      </c>
      <c r="E5" s="25" t="s">
        <v>2213</v>
      </c>
      <c r="F5" s="27" t="s">
        <v>570</v>
      </c>
    </row>
    <row r="6" ht="90" customHeight="1" spans="1:6">
      <c r="A6" s="35" t="s">
        <v>816</v>
      </c>
      <c r="B6" s="36">
        <v>120</v>
      </c>
      <c r="C6" s="36">
        <v>120</v>
      </c>
      <c r="D6" s="37" t="s">
        <v>2211</v>
      </c>
      <c r="E6" s="25" t="s">
        <v>2214</v>
      </c>
      <c r="F6" s="27" t="s">
        <v>570</v>
      </c>
    </row>
    <row r="7" ht="90" customHeight="1" spans="1:6">
      <c r="A7" s="35" t="s">
        <v>1560</v>
      </c>
      <c r="B7" s="36">
        <v>30</v>
      </c>
      <c r="C7" s="36">
        <v>30</v>
      </c>
      <c r="D7" s="37" t="s">
        <v>2211</v>
      </c>
      <c r="E7" s="25" t="s">
        <v>2215</v>
      </c>
      <c r="F7" s="27" t="s">
        <v>570</v>
      </c>
    </row>
    <row r="8" ht="90" customHeight="1" spans="1:6">
      <c r="A8" s="35" t="s">
        <v>2216</v>
      </c>
      <c r="B8" s="36">
        <v>64</v>
      </c>
      <c r="C8" s="36">
        <v>64</v>
      </c>
      <c r="D8" s="37" t="s">
        <v>2211</v>
      </c>
      <c r="E8" s="25" t="s">
        <v>2217</v>
      </c>
      <c r="F8" s="27" t="s">
        <v>2218</v>
      </c>
    </row>
    <row r="9" ht="90" customHeight="1" spans="1:6">
      <c r="A9" s="35" t="s">
        <v>2219</v>
      </c>
      <c r="B9" s="36">
        <v>5</v>
      </c>
      <c r="C9" s="36">
        <v>5</v>
      </c>
      <c r="D9" s="37" t="s">
        <v>2211</v>
      </c>
      <c r="E9" s="25" t="s">
        <v>2220</v>
      </c>
      <c r="F9" s="27" t="s">
        <v>2221</v>
      </c>
    </row>
    <row r="10" ht="90" customHeight="1" spans="1:6">
      <c r="A10" s="38" t="s">
        <v>2222</v>
      </c>
      <c r="B10" s="39">
        <v>15</v>
      </c>
      <c r="C10" s="39">
        <v>15</v>
      </c>
      <c r="D10" s="40" t="s">
        <v>2211</v>
      </c>
      <c r="E10" s="29" t="s">
        <v>2223</v>
      </c>
      <c r="F10" s="31" t="s">
        <v>2224</v>
      </c>
    </row>
    <row r="11" spans="1:6">
      <c r="A11" s="14"/>
      <c r="B11" s="14"/>
      <c r="C11" s="14"/>
      <c r="D11" s="14"/>
      <c r="E11" s="14"/>
      <c r="F11" s="14"/>
    </row>
    <row r="12" ht="100" customHeight="1" spans="1:6">
      <c r="A12" s="41" t="s">
        <v>2225</v>
      </c>
      <c r="B12" s="22" t="s">
        <v>2226</v>
      </c>
      <c r="C12" s="22" t="s">
        <v>12</v>
      </c>
      <c r="D12" s="22" t="s">
        <v>12</v>
      </c>
      <c r="E12" s="22" t="s">
        <v>12</v>
      </c>
      <c r="F12" s="42" t="s">
        <v>12</v>
      </c>
    </row>
    <row r="13" ht="100" customHeight="1" spans="1:6">
      <c r="A13" s="43" t="s">
        <v>2227</v>
      </c>
      <c r="B13" s="26" t="s">
        <v>2228</v>
      </c>
      <c r="C13" s="26" t="s">
        <v>12</v>
      </c>
      <c r="D13" s="26" t="s">
        <v>12</v>
      </c>
      <c r="E13" s="26" t="s">
        <v>12</v>
      </c>
      <c r="F13" s="44" t="s">
        <v>12</v>
      </c>
    </row>
    <row r="14" ht="100" customHeight="1" spans="1:6">
      <c r="A14" s="43" t="s">
        <v>2229</v>
      </c>
      <c r="B14" s="26" t="s">
        <v>2230</v>
      </c>
      <c r="C14" s="26" t="s">
        <v>12</v>
      </c>
      <c r="D14" s="26" t="s">
        <v>12</v>
      </c>
      <c r="E14" s="26" t="s">
        <v>12</v>
      </c>
      <c r="F14" s="44" t="s">
        <v>12</v>
      </c>
    </row>
    <row r="15" ht="100" customHeight="1" spans="1:6">
      <c r="A15" s="43" t="s">
        <v>2231</v>
      </c>
      <c r="B15" s="26" t="s">
        <v>2232</v>
      </c>
      <c r="C15" s="26" t="s">
        <v>12</v>
      </c>
      <c r="D15" s="26" t="s">
        <v>12</v>
      </c>
      <c r="E15" s="26" t="s">
        <v>12</v>
      </c>
      <c r="F15" s="44" t="s">
        <v>12</v>
      </c>
    </row>
    <row r="16" ht="100" customHeight="1" spans="1:6">
      <c r="A16" s="43" t="s">
        <v>2233</v>
      </c>
      <c r="B16" s="26" t="s">
        <v>2234</v>
      </c>
      <c r="C16" s="26" t="s">
        <v>12</v>
      </c>
      <c r="D16" s="26" t="s">
        <v>12</v>
      </c>
      <c r="E16" s="26" t="s">
        <v>12</v>
      </c>
      <c r="F16" s="44" t="s">
        <v>12</v>
      </c>
    </row>
    <row r="17" ht="100" customHeight="1" spans="1:6">
      <c r="A17" s="45" t="s">
        <v>2235</v>
      </c>
      <c r="B17" s="30" t="s">
        <v>2236</v>
      </c>
      <c r="C17" s="30" t="s">
        <v>12</v>
      </c>
      <c r="D17" s="30" t="s">
        <v>12</v>
      </c>
      <c r="E17" s="30" t="s">
        <v>12</v>
      </c>
      <c r="F17" s="46" t="s">
        <v>12</v>
      </c>
    </row>
    <row r="18" ht="36" customHeight="1" spans="1:6">
      <c r="A18" s="47" t="s">
        <v>2237</v>
      </c>
      <c r="B18" s="47"/>
      <c r="C18" s="47"/>
      <c r="D18" s="47"/>
      <c r="E18" s="47"/>
      <c r="F18" s="47"/>
    </row>
    <row r="19" ht="28" spans="1:6">
      <c r="A19" s="14" t="s">
        <v>2238</v>
      </c>
      <c r="B19" s="14" t="s">
        <v>2239</v>
      </c>
      <c r="C19" s="14" t="s">
        <v>2240</v>
      </c>
      <c r="D19" s="14" t="s">
        <v>2241</v>
      </c>
      <c r="E19" s="14" t="s">
        <v>2242</v>
      </c>
      <c r="F19" s="14" t="s">
        <v>2243</v>
      </c>
    </row>
  </sheetData>
  <mergeCells count="2">
    <mergeCell ref="A1:F1"/>
    <mergeCell ref="A18:F18"/>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
  <sheetViews>
    <sheetView workbookViewId="0">
      <selection activeCell="A1" sqref="A1:G1"/>
    </sheetView>
  </sheetViews>
  <sheetFormatPr defaultColWidth="9" defaultRowHeight="14" outlineLevelCol="6"/>
  <cols>
    <col min="1" max="1" width="25" customWidth="1"/>
    <col min="2" max="2" width="16" customWidth="1"/>
    <col min="3" max="3" width="28" customWidth="1"/>
    <col min="4" max="5" width="55" customWidth="1"/>
    <col min="6" max="7" width="48" customWidth="1"/>
  </cols>
  <sheetData>
    <row r="1" ht="40" customHeight="1" spans="1:7">
      <c r="A1" s="15" t="s">
        <v>2244</v>
      </c>
      <c r="B1" s="15"/>
      <c r="C1" s="15"/>
      <c r="D1" s="15"/>
      <c r="E1" s="15"/>
      <c r="F1" s="15"/>
      <c r="G1" s="15"/>
    </row>
    <row r="2" ht="95" customHeight="1" spans="1:7">
      <c r="A2" s="16" t="s">
        <v>2245</v>
      </c>
      <c r="B2" s="16"/>
      <c r="C2" s="16"/>
      <c r="D2" s="16"/>
      <c r="E2" s="16"/>
      <c r="F2" s="16"/>
      <c r="G2" s="16"/>
    </row>
    <row r="3" ht="65" customHeight="1" spans="1:7">
      <c r="A3" s="17" t="s">
        <v>2246</v>
      </c>
      <c r="B3" s="18" t="s">
        <v>2247</v>
      </c>
      <c r="C3" s="18" t="s">
        <v>2248</v>
      </c>
      <c r="D3" s="18" t="s">
        <v>2249</v>
      </c>
      <c r="E3" s="18" t="s">
        <v>2250</v>
      </c>
      <c r="F3" s="18" t="s">
        <v>2251</v>
      </c>
      <c r="G3" s="19" t="s">
        <v>2252</v>
      </c>
    </row>
    <row r="4" ht="240" customHeight="1" spans="1:7">
      <c r="A4" s="20" t="s">
        <v>1812</v>
      </c>
      <c r="B4" s="21" t="s">
        <v>2253</v>
      </c>
      <c r="C4" s="21" t="s">
        <v>2254</v>
      </c>
      <c r="D4" s="22" t="s">
        <v>2255</v>
      </c>
      <c r="E4" s="22" t="s">
        <v>2256</v>
      </c>
      <c r="F4" s="21" t="s">
        <v>2257</v>
      </c>
      <c r="G4" s="23" t="s">
        <v>2258</v>
      </c>
    </row>
    <row r="5" ht="240" customHeight="1" spans="1:7">
      <c r="A5" s="24" t="s">
        <v>1818</v>
      </c>
      <c r="B5" s="25" t="s">
        <v>2259</v>
      </c>
      <c r="C5" s="25" t="s">
        <v>2260</v>
      </c>
      <c r="D5" s="26" t="s">
        <v>2261</v>
      </c>
      <c r="E5" s="26" t="s">
        <v>2262</v>
      </c>
      <c r="F5" s="25" t="s">
        <v>2263</v>
      </c>
      <c r="G5" s="27" t="s">
        <v>2264</v>
      </c>
    </row>
    <row r="6" ht="240" customHeight="1" spans="1:7">
      <c r="A6" s="24" t="s">
        <v>1823</v>
      </c>
      <c r="B6" s="25" t="s">
        <v>2265</v>
      </c>
      <c r="C6" s="25" t="s">
        <v>2266</v>
      </c>
      <c r="D6" s="26" t="s">
        <v>2267</v>
      </c>
      <c r="E6" s="26" t="s">
        <v>2268</v>
      </c>
      <c r="F6" s="25" t="s">
        <v>2269</v>
      </c>
      <c r="G6" s="27" t="s">
        <v>2270</v>
      </c>
    </row>
    <row r="7" ht="240" customHeight="1" spans="1:7">
      <c r="A7" s="24" t="s">
        <v>2271</v>
      </c>
      <c r="B7" s="25" t="s">
        <v>2272</v>
      </c>
      <c r="C7" s="25" t="s">
        <v>2273</v>
      </c>
      <c r="D7" s="26" t="s">
        <v>2274</v>
      </c>
      <c r="E7" s="26" t="s">
        <v>2275</v>
      </c>
      <c r="F7" s="25" t="s">
        <v>2276</v>
      </c>
      <c r="G7" s="27" t="s">
        <v>2277</v>
      </c>
    </row>
    <row r="8" ht="240" customHeight="1" spans="1:7">
      <c r="A8" s="24" t="s">
        <v>2278</v>
      </c>
      <c r="B8" s="25" t="s">
        <v>2279</v>
      </c>
      <c r="C8" s="25" t="s">
        <v>2280</v>
      </c>
      <c r="D8" s="26" t="s">
        <v>2281</v>
      </c>
      <c r="E8" s="26" t="s">
        <v>2282</v>
      </c>
      <c r="F8" s="25" t="s">
        <v>2283</v>
      </c>
      <c r="G8" s="27" t="s">
        <v>2284</v>
      </c>
    </row>
    <row r="9" ht="240" customHeight="1" spans="1:7">
      <c r="A9" s="24" t="s">
        <v>2285</v>
      </c>
      <c r="B9" s="25" t="s">
        <v>2286</v>
      </c>
      <c r="C9" s="25" t="s">
        <v>2287</v>
      </c>
      <c r="D9" s="26" t="s">
        <v>2288</v>
      </c>
      <c r="E9" s="26" t="s">
        <v>2289</v>
      </c>
      <c r="F9" s="25" t="s">
        <v>2290</v>
      </c>
      <c r="G9" s="27" t="s">
        <v>2291</v>
      </c>
    </row>
    <row r="10" ht="240" customHeight="1" spans="1:7">
      <c r="A10" s="24" t="s">
        <v>2292</v>
      </c>
      <c r="B10" s="25" t="s">
        <v>2286</v>
      </c>
      <c r="C10" s="25" t="s">
        <v>2293</v>
      </c>
      <c r="D10" s="26" t="s">
        <v>2294</v>
      </c>
      <c r="E10" s="26" t="s">
        <v>2295</v>
      </c>
      <c r="F10" s="25" t="s">
        <v>2296</v>
      </c>
      <c r="G10" s="27" t="s">
        <v>2297</v>
      </c>
    </row>
    <row r="11" ht="240" customHeight="1" spans="1:7">
      <c r="A11" s="24" t="s">
        <v>2298</v>
      </c>
      <c r="B11" s="25" t="s">
        <v>2286</v>
      </c>
      <c r="C11" s="25" t="s">
        <v>2299</v>
      </c>
      <c r="D11" s="26" t="s">
        <v>2300</v>
      </c>
      <c r="E11" s="26" t="s">
        <v>2301</v>
      </c>
      <c r="F11" s="25" t="s">
        <v>2302</v>
      </c>
      <c r="G11" s="27" t="s">
        <v>2303</v>
      </c>
    </row>
    <row r="12" ht="240" customHeight="1" spans="1:7">
      <c r="A12" s="24" t="s">
        <v>2304</v>
      </c>
      <c r="B12" s="25" t="s">
        <v>2305</v>
      </c>
      <c r="C12" s="25" t="s">
        <v>2306</v>
      </c>
      <c r="D12" s="26" t="s">
        <v>2307</v>
      </c>
      <c r="E12" s="26" t="s">
        <v>2308</v>
      </c>
      <c r="F12" s="25" t="s">
        <v>2309</v>
      </c>
      <c r="G12" s="27" t="s">
        <v>2310</v>
      </c>
    </row>
    <row r="13" ht="240" customHeight="1" spans="1:7">
      <c r="A13" s="24" t="s">
        <v>2311</v>
      </c>
      <c r="B13" s="25" t="s">
        <v>2312</v>
      </c>
      <c r="C13" s="25" t="s">
        <v>2313</v>
      </c>
      <c r="D13" s="26" t="s">
        <v>2314</v>
      </c>
      <c r="E13" s="26" t="s">
        <v>2315</v>
      </c>
      <c r="F13" s="25" t="s">
        <v>2316</v>
      </c>
      <c r="G13" s="27" t="s">
        <v>2317</v>
      </c>
    </row>
    <row r="14" ht="240" customHeight="1" spans="1:7">
      <c r="A14" s="24" t="s">
        <v>2318</v>
      </c>
      <c r="B14" s="25" t="s">
        <v>2319</v>
      </c>
      <c r="C14" s="25" t="s">
        <v>2320</v>
      </c>
      <c r="D14" s="26" t="s">
        <v>2321</v>
      </c>
      <c r="E14" s="26" t="s">
        <v>2322</v>
      </c>
      <c r="F14" s="25" t="s">
        <v>2323</v>
      </c>
      <c r="G14" s="27" t="s">
        <v>2324</v>
      </c>
    </row>
    <row r="15" ht="240" customHeight="1" spans="1:7">
      <c r="A15" s="24" t="s">
        <v>2325</v>
      </c>
      <c r="B15" s="25" t="s">
        <v>2326</v>
      </c>
      <c r="C15" s="25" t="s">
        <v>2327</v>
      </c>
      <c r="D15" s="26" t="s">
        <v>2328</v>
      </c>
      <c r="E15" s="26" t="s">
        <v>2329</v>
      </c>
      <c r="F15" s="25" t="s">
        <v>2330</v>
      </c>
      <c r="G15" s="27" t="s">
        <v>2310</v>
      </c>
    </row>
    <row r="16" ht="240" customHeight="1" spans="1:7">
      <c r="A16" s="24" t="s">
        <v>2331</v>
      </c>
      <c r="B16" s="25" t="s">
        <v>2332</v>
      </c>
      <c r="C16" s="25" t="s">
        <v>2333</v>
      </c>
      <c r="D16" s="26" t="s">
        <v>2334</v>
      </c>
      <c r="E16" s="26" t="s">
        <v>2335</v>
      </c>
      <c r="F16" s="25" t="s">
        <v>2336</v>
      </c>
      <c r="G16" s="27" t="s">
        <v>2310</v>
      </c>
    </row>
    <row r="17" ht="240" customHeight="1" spans="1:7">
      <c r="A17" s="24" t="s">
        <v>2337</v>
      </c>
      <c r="B17" s="25" t="s">
        <v>2338</v>
      </c>
      <c r="C17" s="25" t="s">
        <v>2339</v>
      </c>
      <c r="D17" s="26" t="s">
        <v>2340</v>
      </c>
      <c r="E17" s="26" t="s">
        <v>2341</v>
      </c>
      <c r="F17" s="25" t="s">
        <v>2342</v>
      </c>
      <c r="G17" s="27" t="s">
        <v>2343</v>
      </c>
    </row>
    <row r="18" ht="240" customHeight="1" spans="1:7">
      <c r="A18" s="24" t="s">
        <v>2344</v>
      </c>
      <c r="B18" s="25" t="s">
        <v>2345</v>
      </c>
      <c r="C18" s="25" t="s">
        <v>2346</v>
      </c>
      <c r="D18" s="26" t="s">
        <v>2347</v>
      </c>
      <c r="E18" s="26" t="s">
        <v>2348</v>
      </c>
      <c r="F18" s="25" t="s">
        <v>2349</v>
      </c>
      <c r="G18" s="27" t="s">
        <v>2350</v>
      </c>
    </row>
    <row r="19" ht="240" customHeight="1" spans="1:7">
      <c r="A19" s="28" t="s">
        <v>2351</v>
      </c>
      <c r="B19" s="29" t="s">
        <v>2352</v>
      </c>
      <c r="C19" s="29" t="s">
        <v>2353</v>
      </c>
      <c r="D19" s="30" t="s">
        <v>2354</v>
      </c>
      <c r="E19" s="30" t="s">
        <v>2355</v>
      </c>
      <c r="F19" s="29" t="s">
        <v>2356</v>
      </c>
      <c r="G19" s="31" t="s">
        <v>2357</v>
      </c>
    </row>
  </sheetData>
  <mergeCells count="2">
    <mergeCell ref="A1:G1"/>
    <mergeCell ref="A2:G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0"/>
  <sheetViews>
    <sheetView showGridLines="0" workbookViewId="0">
      <selection activeCell="A1" sqref="A1:I1"/>
    </sheetView>
  </sheetViews>
  <sheetFormatPr defaultColWidth="9" defaultRowHeight="14"/>
  <cols>
    <col min="1" max="1" width="17" customWidth="1"/>
    <col min="2" max="2" width="18" customWidth="1"/>
    <col min="3" max="3" width="48" customWidth="1"/>
    <col min="4" max="4" width="38" customWidth="1"/>
    <col min="5" max="5" width="28" customWidth="1"/>
    <col min="6" max="6" width="16" customWidth="1"/>
    <col min="7" max="7" width="19" customWidth="1"/>
    <col min="8" max="8" width="17" customWidth="1"/>
    <col min="9" max="9" width="38" customWidth="1"/>
  </cols>
  <sheetData>
    <row r="1" ht="30" customHeight="1" spans="1:9">
      <c r="A1" s="1" t="s">
        <v>2358</v>
      </c>
      <c r="B1" s="1"/>
      <c r="C1" s="1"/>
      <c r="D1" s="1"/>
      <c r="E1" s="1"/>
      <c r="F1" s="1"/>
      <c r="G1" s="1"/>
      <c r="H1" s="1"/>
      <c r="I1" s="1"/>
    </row>
    <row r="2" ht="16.5" spans="1:9">
      <c r="A2" s="2" t="s">
        <v>2359</v>
      </c>
      <c r="B2" s="2"/>
      <c r="C2" s="2"/>
      <c r="D2" s="2"/>
      <c r="E2" s="2"/>
      <c r="F2" s="2"/>
      <c r="G2" s="2"/>
      <c r="H2" s="2"/>
      <c r="I2" s="2"/>
    </row>
    <row r="3" ht="16.5" spans="1:9">
      <c r="A3" s="3"/>
      <c r="B3" s="3"/>
      <c r="C3" s="3"/>
      <c r="D3" s="3"/>
      <c r="E3" s="3"/>
      <c r="F3" s="3"/>
      <c r="G3" s="3"/>
      <c r="H3" s="3"/>
      <c r="I3" s="3"/>
    </row>
    <row r="4" ht="30" customHeight="1" spans="1:9">
      <c r="A4" s="4" t="s">
        <v>2360</v>
      </c>
      <c r="B4" s="4" t="s">
        <v>2361</v>
      </c>
      <c r="C4" s="4" t="s">
        <v>2362</v>
      </c>
      <c r="D4" s="4" t="s">
        <v>2363</v>
      </c>
      <c r="E4" s="3"/>
      <c r="F4" s="3"/>
      <c r="G4" s="3"/>
      <c r="H4" s="3"/>
      <c r="I4" s="3"/>
    </row>
    <row r="5" ht="30" customHeight="1" spans="1:9">
      <c r="A5" s="5" t="s">
        <v>2364</v>
      </c>
      <c r="B5" s="6">
        <f>COUNTA(A16:A22)</f>
        <v>7</v>
      </c>
      <c r="C5" s="5" t="s">
        <v>2365</v>
      </c>
      <c r="D5" s="5" t="s">
        <v>2366</v>
      </c>
      <c r="E5" s="3"/>
      <c r="F5" s="3"/>
      <c r="G5" s="3"/>
      <c r="H5" s="3"/>
      <c r="I5" s="3"/>
    </row>
    <row r="6" ht="30" customHeight="1" spans="1:9">
      <c r="A6" s="5" t="s">
        <v>2367</v>
      </c>
      <c r="B6" s="6">
        <f>COUNTA(A26:A55)</f>
        <v>30</v>
      </c>
      <c r="C6" s="5" t="s">
        <v>2368</v>
      </c>
      <c r="D6" s="5" t="s">
        <v>2366</v>
      </c>
      <c r="E6" s="3"/>
      <c r="F6" s="3"/>
      <c r="G6" s="3"/>
      <c r="H6" s="3"/>
      <c r="I6" s="3"/>
    </row>
    <row r="7" ht="30" customHeight="1" spans="1:9">
      <c r="A7" s="5" t="s">
        <v>2369</v>
      </c>
      <c r="B7" s="6">
        <f>SUM(E26:E55)</f>
        <v>315</v>
      </c>
      <c r="C7" s="5" t="s">
        <v>2370</v>
      </c>
      <c r="D7" s="5" t="s">
        <v>2371</v>
      </c>
      <c r="E7" s="3"/>
      <c r="F7" s="3"/>
      <c r="G7" s="3"/>
      <c r="H7" s="3"/>
      <c r="I7" s="3"/>
    </row>
    <row r="8" ht="30" customHeight="1" spans="1:9">
      <c r="A8" s="5" t="s">
        <v>2372</v>
      </c>
      <c r="B8" s="6">
        <v>294</v>
      </c>
      <c r="C8" s="5" t="s">
        <v>2373</v>
      </c>
      <c r="D8" s="5" t="s">
        <v>2371</v>
      </c>
      <c r="E8" s="3"/>
      <c r="F8" s="3"/>
      <c r="G8" s="3"/>
      <c r="H8" s="3"/>
      <c r="I8" s="3"/>
    </row>
    <row r="9" ht="30" customHeight="1" spans="1:9">
      <c r="A9" s="5" t="s">
        <v>2374</v>
      </c>
      <c r="B9" s="6">
        <v>270</v>
      </c>
      <c r="C9" s="5" t="s">
        <v>2373</v>
      </c>
      <c r="D9" s="5" t="s">
        <v>2371</v>
      </c>
      <c r="E9" s="3"/>
      <c r="F9" s="3"/>
      <c r="G9" s="3"/>
      <c r="H9" s="3"/>
      <c r="I9" s="3"/>
    </row>
    <row r="10" ht="30" customHeight="1" spans="1:9">
      <c r="A10" s="5" t="s">
        <v>2375</v>
      </c>
      <c r="B10" s="6">
        <f>COUNTIFS(舆情采集记录模板!$U$4:$U$90,"明确相关",舆情采集记录模板!$V$4:$V$90,"&lt;&gt;排除记录")</f>
        <v>50</v>
      </c>
      <c r="C10" s="5" t="s">
        <v>2376</v>
      </c>
      <c r="D10" s="5" t="s">
        <v>2377</v>
      </c>
      <c r="E10" s="3"/>
      <c r="F10" s="3"/>
      <c r="G10" s="3"/>
      <c r="H10" s="3"/>
      <c r="I10" s="3"/>
    </row>
    <row r="11" ht="30" customHeight="1" spans="1:9">
      <c r="A11" s="5" t="s">
        <v>2378</v>
      </c>
      <c r="B11" s="6">
        <f>COUNTIFS(舆情采集记录模板!$H$4:$H$90,"公众评论",舆情采集记录模板!$U$4:$U$90,"明确相关",舆情采集记录模板!$V$4:$V$90,"&lt;&gt;排除记录")</f>
        <v>29</v>
      </c>
      <c r="C11" s="5" t="s">
        <v>2379</v>
      </c>
      <c r="D11" s="5" t="s">
        <v>2377</v>
      </c>
      <c r="E11" s="3"/>
      <c r="F11" s="3"/>
      <c r="G11" s="3"/>
      <c r="H11" s="3"/>
      <c r="I11" s="3"/>
    </row>
    <row r="12" ht="30" customHeight="1" spans="1:9">
      <c r="A12" s="5" t="s">
        <v>2380</v>
      </c>
      <c r="B12" s="6">
        <f>COUNTIFS(舆情采集记录模板!$H$4:$H$90,"公众评论",舆情采集记录模板!$U$4:$U$90,"明确相关",舆情采集记录模板!$V$4:$V$90,"&lt;&gt;排除记录",舆情采集记录模板!$J$4:$J$90,"云南省")+COUNTIFS(舆情采集记录模板!$H$4:$H$90,"公众评论",舆情采集记录模板!$U$4:$U$90,"明确相关",舆情采集记录模板!$V$4:$V$90,"&lt;&gt;排除记录",舆情采集记录模板!$J$4:$J$90,"云南省普洱市宁洱哈尼族彝族自治县")+COUNTIFS(舆情采集记录模板!$H$4:$H$90,"公众评论",舆情采集记录模板!$U$4:$U$90,"明确相关",舆情采集记录模板!$V$4:$V$90,"&lt;&gt;排除记录",舆情采集记录模板!$J$4:$J$90,"云南省普洱市景谷傣族彝族自治县")+COUNTIFS(舆情采集记录模板!$H$4:$H$90,"公众评论",舆情采集记录模板!$U$4:$U$90,"明确相关",舆情采集记录模板!$V$4:$V$90,"&lt;&gt;排除记录",舆情采集记录模板!$J$4:$J$90,"云南省普洱市西盟县")+COUNTIFS(舆情采集记录模板!$H$4:$H$90,"公众评论",舆情采集记录模板!$U$4:$U$90,"明确相关",舆情采集记录模板!$V$4:$V$90,"&lt;&gt;排除记录",舆情采集记录模板!$J$4:$J$90,"云南省楚雄州大姚县")+COUNTIFS(舆情采集记录模板!$H$4:$H$90,"公众评论",舆情采集记录模板!$U$4:$U$90,"明确相关",舆情采集记录模板!$V$4:$V$90,"&lt;&gt;排除记录",舆情采集记录模板!$J$4:$J$90,"云南省迪庆州德钦县")+COUNTIFS(舆情采集记录模板!$H$4:$H$90,"公众评论",舆情采集记录模板!$U$4:$U$90,"明确相关",舆情采集记录模板!$V$4:$V$90,"&lt;&gt;排除记录",舆情采集记录模板!$J$4:$J$90,"云南省迪庆州香格里拉市")</f>
        <v>23</v>
      </c>
      <c r="C12" s="5" t="s">
        <v>2381</v>
      </c>
      <c r="D12" s="5" t="s">
        <v>2377</v>
      </c>
      <c r="E12" s="3"/>
      <c r="F12" s="3"/>
      <c r="G12" s="3"/>
      <c r="H12" s="3"/>
      <c r="I12" s="3"/>
    </row>
    <row r="13" ht="30" customHeight="1" spans="1:9">
      <c r="A13" s="3" t="s">
        <v>2382</v>
      </c>
      <c r="B13" s="3" t="s">
        <v>2383</v>
      </c>
      <c r="C13" s="3" t="s">
        <v>2384</v>
      </c>
      <c r="D13" s="3" t="s">
        <v>2366</v>
      </c>
      <c r="E13" s="3"/>
      <c r="F13" s="3"/>
      <c r="G13" s="3"/>
      <c r="H13" s="3"/>
      <c r="I13" s="3"/>
    </row>
    <row r="14" ht="30" customHeight="1" spans="1:9">
      <c r="A14" s="3" t="s">
        <v>2385</v>
      </c>
      <c r="B14" s="3" t="s">
        <v>2386</v>
      </c>
      <c r="C14" s="3" t="s">
        <v>2387</v>
      </c>
      <c r="D14" s="3" t="s">
        <v>2366</v>
      </c>
      <c r="E14" s="3"/>
      <c r="F14" s="3"/>
      <c r="G14" s="3"/>
      <c r="H14" s="3"/>
      <c r="I14" s="3"/>
    </row>
    <row r="15" ht="30" customHeight="1" spans="1:9">
      <c r="A15" s="7" t="s">
        <v>2388</v>
      </c>
      <c r="B15" s="7"/>
      <c r="C15" s="7"/>
      <c r="D15" s="7"/>
      <c r="E15" s="7"/>
      <c r="F15" s="7"/>
      <c r="G15" s="7"/>
      <c r="H15" s="7"/>
      <c r="I15" s="7"/>
    </row>
    <row r="16" ht="30" customHeight="1" spans="1:9">
      <c r="A16" s="8" t="s">
        <v>2389</v>
      </c>
      <c r="B16" s="3"/>
      <c r="C16" s="3"/>
      <c r="D16" s="3"/>
      <c r="E16" s="3"/>
      <c r="F16" s="3"/>
      <c r="G16" s="3"/>
      <c r="H16" s="3"/>
      <c r="I16" s="3"/>
    </row>
    <row r="17" ht="30" customHeight="1" spans="1:9">
      <c r="A17" s="8" t="s">
        <v>2109</v>
      </c>
      <c r="B17" s="3"/>
      <c r="C17" s="3"/>
      <c r="D17" s="3"/>
      <c r="E17" s="3"/>
      <c r="F17" s="3"/>
      <c r="G17" s="3"/>
      <c r="H17" s="3"/>
      <c r="I17" s="3"/>
    </row>
    <row r="18" ht="30" customHeight="1" spans="1:9">
      <c r="A18" s="8" t="s">
        <v>440</v>
      </c>
      <c r="B18" s="3"/>
      <c r="C18" s="3"/>
      <c r="D18" s="3"/>
      <c r="E18" s="3"/>
      <c r="F18" s="3"/>
      <c r="G18" s="3"/>
      <c r="H18" s="3"/>
      <c r="I18" s="3"/>
    </row>
    <row r="19" ht="30" customHeight="1" spans="1:9">
      <c r="A19" s="8" t="s">
        <v>2086</v>
      </c>
      <c r="B19" s="3"/>
      <c r="C19" s="3"/>
      <c r="D19" s="3"/>
      <c r="E19" s="3"/>
      <c r="F19" s="3"/>
      <c r="G19" s="3"/>
      <c r="H19" s="3"/>
      <c r="I19" s="3"/>
    </row>
    <row r="20" ht="30" customHeight="1" spans="1:9">
      <c r="A20" s="8" t="s">
        <v>267</v>
      </c>
      <c r="B20" s="3"/>
      <c r="C20" s="3"/>
      <c r="D20" s="3"/>
      <c r="E20" s="3"/>
      <c r="F20" s="3"/>
      <c r="G20" s="3"/>
      <c r="H20" s="3"/>
      <c r="I20" s="3"/>
    </row>
    <row r="21" ht="30" customHeight="1" spans="1:9">
      <c r="A21" s="8" t="s">
        <v>2390</v>
      </c>
      <c r="B21" s="3"/>
      <c r="C21" s="3"/>
      <c r="D21" s="3"/>
      <c r="E21" s="3"/>
      <c r="F21" s="3"/>
      <c r="G21" s="3"/>
      <c r="H21" s="3"/>
      <c r="I21" s="3"/>
    </row>
    <row r="22" ht="30" customHeight="1" spans="1:9">
      <c r="A22" s="8" t="s">
        <v>223</v>
      </c>
      <c r="B22" s="3"/>
      <c r="C22" s="3"/>
      <c r="D22" s="3"/>
      <c r="E22" s="3"/>
      <c r="F22" s="3"/>
      <c r="G22" s="3"/>
      <c r="H22" s="3"/>
      <c r="I22" s="3"/>
    </row>
    <row r="23" ht="30" customHeight="1" spans="1:9">
      <c r="A23" s="3"/>
      <c r="B23" s="3"/>
      <c r="C23" s="3"/>
      <c r="D23" s="3"/>
      <c r="E23" s="3"/>
      <c r="F23" s="3"/>
      <c r="G23" s="3"/>
      <c r="H23" s="3"/>
      <c r="I23" s="3"/>
    </row>
    <row r="24" ht="30" customHeight="1" spans="1:9">
      <c r="A24" s="3"/>
      <c r="B24" s="3"/>
      <c r="C24" s="3"/>
      <c r="D24" s="3"/>
      <c r="E24" s="3"/>
      <c r="F24" s="3"/>
      <c r="G24" s="3"/>
      <c r="H24" s="3"/>
      <c r="I24" s="3"/>
    </row>
    <row r="25" ht="30" customHeight="1" spans="1:9">
      <c r="A25" s="4" t="s">
        <v>2391</v>
      </c>
      <c r="B25" s="4" t="s">
        <v>2392</v>
      </c>
      <c r="C25" s="4" t="s">
        <v>2393</v>
      </c>
      <c r="D25" s="4" t="s">
        <v>2394</v>
      </c>
      <c r="E25" s="4" t="s">
        <v>2395</v>
      </c>
      <c r="F25" s="4" t="s">
        <v>2396</v>
      </c>
      <c r="G25" s="4" t="s">
        <v>2397</v>
      </c>
      <c r="H25" s="4" t="s">
        <v>2398</v>
      </c>
      <c r="I25" s="4" t="s">
        <v>2399</v>
      </c>
    </row>
    <row r="26" ht="30" customHeight="1" spans="1:9">
      <c r="A26" s="5" t="s">
        <v>2389</v>
      </c>
      <c r="B26" s="5" t="s">
        <v>2400</v>
      </c>
      <c r="C26" s="5" t="s">
        <v>671</v>
      </c>
      <c r="D26" s="9" t="s">
        <v>1738</v>
      </c>
      <c r="E26" s="5">
        <v>6</v>
      </c>
      <c r="F26" s="5">
        <v>4</v>
      </c>
      <c r="G26" s="5">
        <v>4</v>
      </c>
      <c r="H26" s="5" t="s">
        <v>2401</v>
      </c>
      <c r="I26" s="5" t="s">
        <v>2402</v>
      </c>
    </row>
    <row r="27" ht="30" customHeight="1" spans="1:9">
      <c r="A27" s="5" t="s">
        <v>2389</v>
      </c>
      <c r="B27" s="5" t="s">
        <v>2403</v>
      </c>
      <c r="C27" s="5" t="s">
        <v>2142</v>
      </c>
      <c r="D27" s="9" t="s">
        <v>1738</v>
      </c>
      <c r="E27" s="5">
        <v>5</v>
      </c>
      <c r="F27" s="5">
        <v>3</v>
      </c>
      <c r="G27" s="5">
        <v>2</v>
      </c>
      <c r="H27" s="5" t="s">
        <v>2401</v>
      </c>
      <c r="I27" s="5" t="s">
        <v>2404</v>
      </c>
    </row>
    <row r="28" ht="30" customHeight="1" spans="1:9">
      <c r="A28" s="5" t="s">
        <v>2389</v>
      </c>
      <c r="B28" s="5" t="s">
        <v>2176</v>
      </c>
      <c r="C28" s="5" t="s">
        <v>2168</v>
      </c>
      <c r="D28" s="9" t="s">
        <v>1738</v>
      </c>
      <c r="E28" s="5">
        <v>5</v>
      </c>
      <c r="F28" s="5">
        <v>4</v>
      </c>
      <c r="G28" s="5">
        <v>4</v>
      </c>
      <c r="H28" s="5" t="s">
        <v>2401</v>
      </c>
      <c r="I28" s="5" t="s">
        <v>2405</v>
      </c>
    </row>
    <row r="29" ht="30" customHeight="1" spans="1:9">
      <c r="A29" s="5" t="s">
        <v>2389</v>
      </c>
      <c r="B29" s="5" t="s">
        <v>2406</v>
      </c>
      <c r="C29" s="5" t="s">
        <v>2407</v>
      </c>
      <c r="D29" s="9" t="s">
        <v>1738</v>
      </c>
      <c r="E29" s="5">
        <v>3</v>
      </c>
      <c r="F29" s="5">
        <v>2</v>
      </c>
      <c r="G29" s="5">
        <v>1</v>
      </c>
      <c r="H29" s="5" t="s">
        <v>2408</v>
      </c>
      <c r="I29" s="5" t="s">
        <v>2409</v>
      </c>
    </row>
    <row r="30" ht="30" customHeight="1" spans="1:9">
      <c r="A30" s="5" t="s">
        <v>2389</v>
      </c>
      <c r="B30" s="5" t="s">
        <v>2410</v>
      </c>
      <c r="C30" s="5" t="s">
        <v>2411</v>
      </c>
      <c r="D30" s="9" t="s">
        <v>1738</v>
      </c>
      <c r="E30" s="5">
        <v>4</v>
      </c>
      <c r="F30" s="5">
        <v>3</v>
      </c>
      <c r="G30" s="5">
        <v>3</v>
      </c>
      <c r="H30" s="5" t="s">
        <v>2401</v>
      </c>
      <c r="I30" s="5" t="s">
        <v>2067</v>
      </c>
    </row>
    <row r="31" ht="30" customHeight="1" spans="1:9">
      <c r="A31" s="5" t="s">
        <v>2109</v>
      </c>
      <c r="B31" s="5" t="s">
        <v>2110</v>
      </c>
      <c r="C31" s="5" t="s">
        <v>2142</v>
      </c>
      <c r="D31" s="9" t="s">
        <v>1738</v>
      </c>
      <c r="E31" s="5">
        <v>22</v>
      </c>
      <c r="F31" s="5">
        <v>18</v>
      </c>
      <c r="G31" s="5">
        <v>18</v>
      </c>
      <c r="H31" s="5" t="s">
        <v>2401</v>
      </c>
      <c r="I31" s="5" t="s">
        <v>2412</v>
      </c>
    </row>
    <row r="32" ht="30" customHeight="1" spans="1:9">
      <c r="A32" s="5" t="s">
        <v>2109</v>
      </c>
      <c r="B32" s="5" t="s">
        <v>2154</v>
      </c>
      <c r="C32" s="5" t="s">
        <v>2142</v>
      </c>
      <c r="D32" s="9" t="s">
        <v>1738</v>
      </c>
      <c r="E32" s="5">
        <v>4</v>
      </c>
      <c r="F32" s="5">
        <v>3</v>
      </c>
      <c r="G32" s="5">
        <v>2</v>
      </c>
      <c r="H32" s="5" t="s">
        <v>2401</v>
      </c>
      <c r="I32" s="5" t="s">
        <v>2413</v>
      </c>
    </row>
    <row r="33" ht="30" customHeight="1" spans="1:9">
      <c r="A33" s="5" t="s">
        <v>2109</v>
      </c>
      <c r="B33" s="5" t="s">
        <v>2160</v>
      </c>
      <c r="C33" s="5" t="s">
        <v>2161</v>
      </c>
      <c r="D33" s="9" t="s">
        <v>1738</v>
      </c>
      <c r="E33" s="5">
        <v>4</v>
      </c>
      <c r="F33" s="5">
        <v>3</v>
      </c>
      <c r="G33" s="5">
        <v>2</v>
      </c>
      <c r="H33" s="5" t="s">
        <v>2401</v>
      </c>
      <c r="I33" s="5" t="s">
        <v>2414</v>
      </c>
    </row>
    <row r="34" ht="30" customHeight="1" spans="1:9">
      <c r="A34" s="5" t="s">
        <v>2109</v>
      </c>
      <c r="B34" s="5" t="s">
        <v>716</v>
      </c>
      <c r="C34" s="5" t="s">
        <v>2407</v>
      </c>
      <c r="D34" s="9" t="s">
        <v>1738</v>
      </c>
      <c r="E34" s="5">
        <v>3</v>
      </c>
      <c r="F34" s="5">
        <v>2</v>
      </c>
      <c r="G34" s="5">
        <v>1</v>
      </c>
      <c r="H34" s="5" t="s">
        <v>2408</v>
      </c>
      <c r="I34" s="5" t="s">
        <v>2415</v>
      </c>
    </row>
    <row r="35" ht="30" customHeight="1" spans="1:9">
      <c r="A35" s="5" t="s">
        <v>2109</v>
      </c>
      <c r="B35" s="5" t="s">
        <v>2167</v>
      </c>
      <c r="C35" s="5" t="s">
        <v>2168</v>
      </c>
      <c r="D35" s="9" t="s">
        <v>1738</v>
      </c>
      <c r="E35" s="5">
        <v>8</v>
      </c>
      <c r="F35" s="5">
        <v>7</v>
      </c>
      <c r="G35" s="5">
        <v>7</v>
      </c>
      <c r="H35" s="5" t="s">
        <v>2401</v>
      </c>
      <c r="I35" s="5" t="s">
        <v>2416</v>
      </c>
    </row>
    <row r="36" ht="30" customHeight="1" spans="1:9">
      <c r="A36" s="5" t="s">
        <v>2109</v>
      </c>
      <c r="B36" s="5" t="s">
        <v>2176</v>
      </c>
      <c r="C36" s="5" t="s">
        <v>2168</v>
      </c>
      <c r="D36" s="9" t="s">
        <v>1738</v>
      </c>
      <c r="E36" s="5">
        <v>8</v>
      </c>
      <c r="F36" s="5">
        <v>7</v>
      </c>
      <c r="G36" s="5">
        <v>7</v>
      </c>
      <c r="H36" s="5" t="s">
        <v>2401</v>
      </c>
      <c r="I36" s="5" t="s">
        <v>2417</v>
      </c>
    </row>
    <row r="37" ht="30" customHeight="1" spans="1:9">
      <c r="A37" s="5" t="s">
        <v>2109</v>
      </c>
      <c r="B37" s="5" t="s">
        <v>2418</v>
      </c>
      <c r="C37" s="5" t="s">
        <v>2419</v>
      </c>
      <c r="D37" s="9" t="s">
        <v>1738</v>
      </c>
      <c r="E37" s="5">
        <v>3</v>
      </c>
      <c r="F37" s="5">
        <v>2</v>
      </c>
      <c r="G37" s="5">
        <v>1</v>
      </c>
      <c r="H37" s="5" t="s">
        <v>2408</v>
      </c>
      <c r="I37" s="5" t="s">
        <v>2420</v>
      </c>
    </row>
    <row r="38" ht="30" customHeight="1" spans="1:9">
      <c r="A38" s="5" t="s">
        <v>440</v>
      </c>
      <c r="B38" s="5" t="s">
        <v>2190</v>
      </c>
      <c r="C38" s="5" t="s">
        <v>2168</v>
      </c>
      <c r="D38" s="9" t="s">
        <v>1738</v>
      </c>
      <c r="E38" s="5">
        <v>9</v>
      </c>
      <c r="F38" s="5">
        <v>9</v>
      </c>
      <c r="G38" s="5">
        <v>9</v>
      </c>
      <c r="H38" s="5" t="s">
        <v>2401</v>
      </c>
      <c r="I38" s="5" t="s">
        <v>2421</v>
      </c>
    </row>
    <row r="39" ht="30" customHeight="1" spans="1:9">
      <c r="A39" s="5" t="s">
        <v>2086</v>
      </c>
      <c r="B39" s="5" t="s">
        <v>2087</v>
      </c>
      <c r="C39" s="5" t="s">
        <v>671</v>
      </c>
      <c r="D39" s="9" t="s">
        <v>1738</v>
      </c>
      <c r="E39" s="5">
        <v>4</v>
      </c>
      <c r="F39" s="5">
        <v>4</v>
      </c>
      <c r="G39" s="5">
        <v>2</v>
      </c>
      <c r="H39" s="5" t="s">
        <v>2401</v>
      </c>
      <c r="I39" s="5" t="s">
        <v>2422</v>
      </c>
    </row>
    <row r="40" ht="30" customHeight="1" spans="1:9">
      <c r="A40" s="5" t="s">
        <v>267</v>
      </c>
      <c r="B40" s="5" t="s">
        <v>2423</v>
      </c>
      <c r="C40" s="5" t="s">
        <v>2015</v>
      </c>
      <c r="D40" s="9" t="s">
        <v>1738</v>
      </c>
      <c r="E40" s="5">
        <v>7</v>
      </c>
      <c r="F40" s="5">
        <v>7</v>
      </c>
      <c r="G40" s="5">
        <v>3</v>
      </c>
      <c r="H40" s="5" t="s">
        <v>2401</v>
      </c>
      <c r="I40" s="5" t="s">
        <v>2424</v>
      </c>
    </row>
    <row r="41" ht="30" customHeight="1" spans="1:9">
      <c r="A41" s="5" t="s">
        <v>191</v>
      </c>
      <c r="B41" s="5" t="s">
        <v>2425</v>
      </c>
      <c r="C41" s="5" t="s">
        <v>671</v>
      </c>
      <c r="D41" s="9" t="s">
        <v>1738</v>
      </c>
      <c r="E41" s="5">
        <v>20</v>
      </c>
      <c r="F41" s="5">
        <v>18</v>
      </c>
      <c r="G41" s="5">
        <v>16</v>
      </c>
      <c r="H41" s="5" t="s">
        <v>2401</v>
      </c>
      <c r="I41" s="5" t="s">
        <v>209</v>
      </c>
    </row>
    <row r="42" ht="30" customHeight="1" spans="1:9">
      <c r="A42" s="5" t="s">
        <v>191</v>
      </c>
      <c r="B42" s="5" t="s">
        <v>2426</v>
      </c>
      <c r="C42" s="5" t="s">
        <v>1878</v>
      </c>
      <c r="D42" s="9" t="s">
        <v>1738</v>
      </c>
      <c r="E42" s="5">
        <v>95</v>
      </c>
      <c r="F42" s="5">
        <v>95</v>
      </c>
      <c r="G42" s="5">
        <v>95</v>
      </c>
      <c r="H42" s="5" t="s">
        <v>2401</v>
      </c>
      <c r="I42" s="5" t="s">
        <v>2427</v>
      </c>
    </row>
    <row r="43" ht="30" customHeight="1" spans="1:9">
      <c r="A43" s="5" t="s">
        <v>191</v>
      </c>
      <c r="B43" s="5" t="s">
        <v>2428</v>
      </c>
      <c r="C43" s="5" t="s">
        <v>2429</v>
      </c>
      <c r="D43" s="9" t="s">
        <v>1738</v>
      </c>
      <c r="E43" s="5">
        <v>16</v>
      </c>
      <c r="F43" s="5">
        <v>15</v>
      </c>
      <c r="G43" s="5">
        <v>15</v>
      </c>
      <c r="H43" s="5" t="s">
        <v>2401</v>
      </c>
      <c r="I43" s="5" t="s">
        <v>2430</v>
      </c>
    </row>
    <row r="44" ht="30" customHeight="1" spans="1:9">
      <c r="A44" s="5" t="s">
        <v>191</v>
      </c>
      <c r="B44" s="5" t="s">
        <v>2431</v>
      </c>
      <c r="C44" s="5" t="s">
        <v>2432</v>
      </c>
      <c r="D44" s="9" t="s">
        <v>1738</v>
      </c>
      <c r="E44" s="5">
        <v>9</v>
      </c>
      <c r="F44" s="5">
        <v>9</v>
      </c>
      <c r="G44" s="5">
        <v>9</v>
      </c>
      <c r="H44" s="5" t="s">
        <v>2401</v>
      </c>
      <c r="I44" s="5" t="s">
        <v>2433</v>
      </c>
    </row>
    <row r="45" ht="30" customHeight="1" spans="1:9">
      <c r="A45" s="5" t="s">
        <v>191</v>
      </c>
      <c r="B45" s="5" t="s">
        <v>2434</v>
      </c>
      <c r="C45" s="5" t="s">
        <v>2041</v>
      </c>
      <c r="D45" s="9" t="s">
        <v>1738</v>
      </c>
      <c r="E45" s="5">
        <v>12</v>
      </c>
      <c r="F45" s="5">
        <v>12</v>
      </c>
      <c r="G45" s="5">
        <v>12</v>
      </c>
      <c r="H45" s="5" t="s">
        <v>2401</v>
      </c>
      <c r="I45" s="5" t="s">
        <v>2435</v>
      </c>
    </row>
    <row r="46" ht="30" customHeight="1" spans="1:9">
      <c r="A46" s="5" t="s">
        <v>191</v>
      </c>
      <c r="B46" s="5" t="s">
        <v>380</v>
      </c>
      <c r="C46" s="5" t="s">
        <v>2015</v>
      </c>
      <c r="D46" s="9" t="s">
        <v>1738</v>
      </c>
      <c r="E46" s="5">
        <v>8</v>
      </c>
      <c r="F46" s="5">
        <v>8</v>
      </c>
      <c r="G46" s="5">
        <v>8</v>
      </c>
      <c r="H46" s="5" t="s">
        <v>2401</v>
      </c>
      <c r="I46" s="5" t="s">
        <v>2436</v>
      </c>
    </row>
    <row r="47" ht="30" customHeight="1" spans="1:9">
      <c r="A47" s="5" t="s">
        <v>191</v>
      </c>
      <c r="B47" s="5" t="s">
        <v>2200</v>
      </c>
      <c r="C47" s="5" t="s">
        <v>2201</v>
      </c>
      <c r="D47" s="9" t="s">
        <v>1738</v>
      </c>
      <c r="E47" s="5">
        <v>9</v>
      </c>
      <c r="F47" s="5">
        <v>9</v>
      </c>
      <c r="G47" s="5">
        <v>9</v>
      </c>
      <c r="H47" s="5" t="s">
        <v>2401</v>
      </c>
      <c r="I47" s="5" t="s">
        <v>2437</v>
      </c>
    </row>
    <row r="48" ht="30" customHeight="1" spans="1:9">
      <c r="A48" s="5" t="s">
        <v>191</v>
      </c>
      <c r="B48" s="5" t="s">
        <v>2190</v>
      </c>
      <c r="C48" s="5" t="s">
        <v>2168</v>
      </c>
      <c r="D48" s="9" t="s">
        <v>1738</v>
      </c>
      <c r="E48" s="5">
        <v>7</v>
      </c>
      <c r="F48" s="5">
        <v>7</v>
      </c>
      <c r="G48" s="5">
        <v>7</v>
      </c>
      <c r="H48" s="5" t="s">
        <v>2401</v>
      </c>
      <c r="I48" s="5" t="s">
        <v>2438</v>
      </c>
    </row>
    <row r="49" ht="30" customHeight="1" spans="1:9">
      <c r="A49" s="5" t="s">
        <v>191</v>
      </c>
      <c r="B49" s="5" t="s">
        <v>2196</v>
      </c>
      <c r="C49" s="5" t="s">
        <v>2168</v>
      </c>
      <c r="D49" s="9" t="s">
        <v>1738</v>
      </c>
      <c r="E49" s="5">
        <v>4</v>
      </c>
      <c r="F49" s="5">
        <v>4</v>
      </c>
      <c r="G49" s="5">
        <v>4</v>
      </c>
      <c r="H49" s="5" t="s">
        <v>2401</v>
      </c>
      <c r="I49" s="5" t="s">
        <v>2439</v>
      </c>
    </row>
    <row r="50" ht="30" customHeight="1" spans="1:9">
      <c r="A50" s="5" t="s">
        <v>223</v>
      </c>
      <c r="B50" s="5" t="s">
        <v>380</v>
      </c>
      <c r="C50" s="5" t="s">
        <v>2015</v>
      </c>
      <c r="D50" s="9" t="s">
        <v>1738</v>
      </c>
      <c r="E50" s="5">
        <v>6</v>
      </c>
      <c r="F50" s="5">
        <v>6</v>
      </c>
      <c r="G50" s="5">
        <v>6</v>
      </c>
      <c r="H50" s="5" t="s">
        <v>2401</v>
      </c>
      <c r="I50" s="5" t="s">
        <v>2440</v>
      </c>
    </row>
    <row r="51" ht="30" customHeight="1" spans="1:9">
      <c r="A51" s="5" t="s">
        <v>223</v>
      </c>
      <c r="B51" s="5" t="s">
        <v>2441</v>
      </c>
      <c r="C51" s="5" t="s">
        <v>2411</v>
      </c>
      <c r="D51" s="9" t="s">
        <v>1738</v>
      </c>
      <c r="E51" s="5">
        <v>3</v>
      </c>
      <c r="F51" s="5">
        <v>3</v>
      </c>
      <c r="G51" s="5">
        <v>3</v>
      </c>
      <c r="H51" s="5" t="s">
        <v>2401</v>
      </c>
      <c r="I51" s="5" t="s">
        <v>2442</v>
      </c>
    </row>
    <row r="52" ht="30" customHeight="1" spans="1:9">
      <c r="A52" s="5" t="s">
        <v>223</v>
      </c>
      <c r="B52" s="5" t="s">
        <v>2443</v>
      </c>
      <c r="C52" s="5" t="s">
        <v>2015</v>
      </c>
      <c r="D52" s="9" t="s">
        <v>1738</v>
      </c>
      <c r="E52" s="5">
        <v>10</v>
      </c>
      <c r="F52" s="5">
        <v>10</v>
      </c>
      <c r="G52" s="5">
        <v>9</v>
      </c>
      <c r="H52" s="5" t="s">
        <v>2401</v>
      </c>
      <c r="I52" s="5" t="s">
        <v>2440</v>
      </c>
    </row>
    <row r="53" ht="30" customHeight="1" spans="1:9">
      <c r="A53" s="5" t="s">
        <v>223</v>
      </c>
      <c r="B53" s="5" t="s">
        <v>2444</v>
      </c>
      <c r="C53" s="5" t="s">
        <v>671</v>
      </c>
      <c r="D53" s="9" t="s">
        <v>1738</v>
      </c>
      <c r="E53" s="5">
        <v>7</v>
      </c>
      <c r="F53" s="5">
        <v>7</v>
      </c>
      <c r="G53" s="5">
        <v>4</v>
      </c>
      <c r="H53" s="5" t="s">
        <v>2401</v>
      </c>
      <c r="I53" s="5" t="s">
        <v>2445</v>
      </c>
    </row>
    <row r="54" ht="30" customHeight="1" spans="1:9">
      <c r="A54" s="5" t="s">
        <v>223</v>
      </c>
      <c r="B54" s="5" t="s">
        <v>2446</v>
      </c>
      <c r="C54" s="5" t="s">
        <v>2447</v>
      </c>
      <c r="D54" s="9" t="s">
        <v>1738</v>
      </c>
      <c r="E54" s="5">
        <v>6</v>
      </c>
      <c r="F54" s="5">
        <v>6</v>
      </c>
      <c r="G54" s="5">
        <v>3</v>
      </c>
      <c r="H54" s="5" t="s">
        <v>2448</v>
      </c>
      <c r="I54" s="5" t="s">
        <v>2449</v>
      </c>
    </row>
    <row r="55" ht="30" customHeight="1" spans="1:9">
      <c r="A55" s="5" t="s">
        <v>223</v>
      </c>
      <c r="B55" s="5" t="s">
        <v>2450</v>
      </c>
      <c r="C55" s="5" t="s">
        <v>671</v>
      </c>
      <c r="D55" s="9" t="s">
        <v>1738</v>
      </c>
      <c r="E55" s="5">
        <v>8</v>
      </c>
      <c r="F55" s="5">
        <v>7</v>
      </c>
      <c r="G55" s="5">
        <v>4</v>
      </c>
      <c r="H55" s="5" t="s">
        <v>2408</v>
      </c>
      <c r="I55" s="5" t="s">
        <v>2451</v>
      </c>
    </row>
    <row r="56" ht="30" customHeight="1" spans="1:9">
      <c r="A56" s="3"/>
      <c r="B56" s="3"/>
      <c r="C56" s="3"/>
      <c r="D56" s="3"/>
      <c r="E56" s="3"/>
      <c r="F56" s="3"/>
      <c r="G56" s="3"/>
      <c r="H56" s="3"/>
      <c r="I56" s="3"/>
    </row>
    <row r="57" ht="30" customHeight="1" spans="1:9">
      <c r="A57" s="3"/>
      <c r="B57" s="3"/>
      <c r="C57" s="3"/>
      <c r="D57" s="3"/>
      <c r="E57" s="3"/>
      <c r="F57" s="3"/>
      <c r="G57" s="3"/>
      <c r="H57" s="3"/>
      <c r="I57" s="3"/>
    </row>
    <row r="58" ht="26" customHeight="1" spans="1:9">
      <c r="A58" s="10" t="s">
        <v>2452</v>
      </c>
      <c r="B58" s="10"/>
      <c r="C58" s="10"/>
      <c r="D58" s="10"/>
      <c r="E58" s="10"/>
      <c r="F58" s="10"/>
      <c r="G58" s="10"/>
      <c r="H58" s="10"/>
      <c r="I58" s="10"/>
    </row>
    <row r="59" ht="44" customHeight="1" spans="1:9">
      <c r="A59" s="11" t="s">
        <v>2453</v>
      </c>
      <c r="B59" s="11"/>
      <c r="C59" s="11"/>
      <c r="D59" s="11"/>
      <c r="E59" s="11"/>
      <c r="F59" s="11"/>
      <c r="G59" s="11"/>
      <c r="H59" s="11"/>
      <c r="I59" s="11"/>
    </row>
    <row r="60" ht="32" customHeight="1" spans="1:9">
      <c r="A60" s="12" t="s">
        <v>2454</v>
      </c>
      <c r="B60" s="12" t="s">
        <v>2455</v>
      </c>
      <c r="C60" s="12" t="s">
        <v>2456</v>
      </c>
      <c r="D60" s="12" t="s">
        <v>2457</v>
      </c>
      <c r="E60" s="12" t="s">
        <v>1856</v>
      </c>
      <c r="F60" s="12" t="s">
        <v>2458</v>
      </c>
      <c r="G60" s="12" t="s">
        <v>2459</v>
      </c>
      <c r="H60" s="12" t="s">
        <v>2460</v>
      </c>
      <c r="I60" s="12" t="s">
        <v>2461</v>
      </c>
    </row>
    <row r="61" ht="60" customHeight="1" spans="1:9">
      <c r="A61" s="13" t="s">
        <v>2462</v>
      </c>
      <c r="B61" s="13" t="s">
        <v>1889</v>
      </c>
      <c r="C61" s="13" t="s">
        <v>1890</v>
      </c>
      <c r="D61" s="13" t="s">
        <v>1884</v>
      </c>
      <c r="E61" s="13" t="s">
        <v>1878</v>
      </c>
      <c r="F61" s="13" t="s">
        <v>671</v>
      </c>
      <c r="G61" s="13" t="s">
        <v>2463</v>
      </c>
      <c r="H61" s="13" t="s">
        <v>2464</v>
      </c>
      <c r="I61" s="13" t="s">
        <v>2465</v>
      </c>
    </row>
    <row r="62" ht="60" customHeight="1" spans="1:9">
      <c r="A62" s="13" t="s">
        <v>2466</v>
      </c>
      <c r="B62" s="13" t="s">
        <v>1897</v>
      </c>
      <c r="C62" s="13" t="s">
        <v>1898</v>
      </c>
      <c r="D62" s="13" t="s">
        <v>1884</v>
      </c>
      <c r="E62" s="13" t="s">
        <v>1878</v>
      </c>
      <c r="F62" s="13" t="s">
        <v>671</v>
      </c>
      <c r="G62" s="13" t="s">
        <v>2463</v>
      </c>
      <c r="H62" s="13" t="s">
        <v>2464</v>
      </c>
      <c r="I62" s="13" t="s">
        <v>2465</v>
      </c>
    </row>
    <row r="63" ht="60" customHeight="1" spans="1:9">
      <c r="A63" s="13" t="s">
        <v>2467</v>
      </c>
      <c r="B63" s="13" t="s">
        <v>1900</v>
      </c>
      <c r="C63" s="13" t="s">
        <v>1901</v>
      </c>
      <c r="D63" s="13" t="s">
        <v>1884</v>
      </c>
      <c r="E63" s="13" t="s">
        <v>1878</v>
      </c>
      <c r="F63" s="13" t="s">
        <v>532</v>
      </c>
      <c r="G63" s="13" t="s">
        <v>2463</v>
      </c>
      <c r="H63" s="13" t="s">
        <v>2468</v>
      </c>
      <c r="I63" s="13" t="s">
        <v>2465</v>
      </c>
    </row>
    <row r="64" ht="60" customHeight="1" spans="1:9">
      <c r="A64" s="13" t="s">
        <v>2469</v>
      </c>
      <c r="B64" s="13" t="s">
        <v>1903</v>
      </c>
      <c r="C64" s="13" t="s">
        <v>1904</v>
      </c>
      <c r="D64" s="13" t="s">
        <v>1884</v>
      </c>
      <c r="E64" s="13" t="s">
        <v>1878</v>
      </c>
      <c r="F64" s="13" t="s">
        <v>671</v>
      </c>
      <c r="G64" s="13" t="s">
        <v>2463</v>
      </c>
      <c r="H64" s="13" t="s">
        <v>2470</v>
      </c>
      <c r="I64" s="13" t="s">
        <v>2465</v>
      </c>
    </row>
    <row r="65" ht="60" customHeight="1" spans="1:9">
      <c r="A65" s="13" t="s">
        <v>2471</v>
      </c>
      <c r="B65" s="13" t="s">
        <v>1907</v>
      </c>
      <c r="C65" s="13" t="s">
        <v>1908</v>
      </c>
      <c r="D65" s="13" t="s">
        <v>1884</v>
      </c>
      <c r="E65" s="13" t="s">
        <v>1878</v>
      </c>
      <c r="F65" s="13" t="s">
        <v>671</v>
      </c>
      <c r="G65" s="13" t="s">
        <v>2463</v>
      </c>
      <c r="H65" s="13" t="s">
        <v>2472</v>
      </c>
      <c r="I65" s="13" t="s">
        <v>2465</v>
      </c>
    </row>
    <row r="66" ht="60" customHeight="1" spans="1:9">
      <c r="A66" s="13" t="s">
        <v>2473</v>
      </c>
      <c r="B66" s="13" t="s">
        <v>1912</v>
      </c>
      <c r="C66" s="13" t="s">
        <v>1913</v>
      </c>
      <c r="D66" s="13" t="s">
        <v>1884</v>
      </c>
      <c r="E66" s="13" t="s">
        <v>1878</v>
      </c>
      <c r="F66" s="13" t="s">
        <v>671</v>
      </c>
      <c r="G66" s="13" t="s">
        <v>2463</v>
      </c>
      <c r="H66" s="13" t="s">
        <v>2464</v>
      </c>
      <c r="I66" s="13" t="s">
        <v>2465</v>
      </c>
    </row>
    <row r="67" ht="60" customHeight="1" spans="1:9">
      <c r="A67" s="13" t="s">
        <v>2474</v>
      </c>
      <c r="B67" s="13" t="s">
        <v>1914</v>
      </c>
      <c r="C67" s="13" t="s">
        <v>1915</v>
      </c>
      <c r="D67" s="13" t="s">
        <v>1884</v>
      </c>
      <c r="E67" s="13" t="s">
        <v>1878</v>
      </c>
      <c r="F67" s="13" t="s">
        <v>1628</v>
      </c>
      <c r="G67" s="13" t="s">
        <v>2463</v>
      </c>
      <c r="H67" s="13" t="s">
        <v>2470</v>
      </c>
      <c r="I67" s="13" t="s">
        <v>2465</v>
      </c>
    </row>
    <row r="68" ht="60" customHeight="1" spans="1:9">
      <c r="A68" s="13" t="s">
        <v>2475</v>
      </c>
      <c r="B68" s="13" t="s">
        <v>1889</v>
      </c>
      <c r="C68" s="13" t="s">
        <v>1917</v>
      </c>
      <c r="D68" s="13" t="s">
        <v>1884</v>
      </c>
      <c r="E68" s="13" t="s">
        <v>1878</v>
      </c>
      <c r="F68" s="13" t="s">
        <v>671</v>
      </c>
      <c r="G68" s="13" t="s">
        <v>2463</v>
      </c>
      <c r="H68" s="13" t="s">
        <v>2464</v>
      </c>
      <c r="I68" s="13" t="s">
        <v>2465</v>
      </c>
    </row>
    <row r="69" ht="60" customHeight="1" spans="1:9">
      <c r="A69" s="13" t="s">
        <v>2476</v>
      </c>
      <c r="B69" s="13" t="s">
        <v>1889</v>
      </c>
      <c r="C69" s="13" t="s">
        <v>1918</v>
      </c>
      <c r="D69" s="13" t="s">
        <v>1884</v>
      </c>
      <c r="E69" s="13" t="s">
        <v>1878</v>
      </c>
      <c r="F69" s="13" t="s">
        <v>671</v>
      </c>
      <c r="G69" s="13" t="s">
        <v>2463</v>
      </c>
      <c r="H69" s="13" t="s">
        <v>2464</v>
      </c>
      <c r="I69" s="13" t="s">
        <v>2465</v>
      </c>
    </row>
    <row r="70" ht="60" customHeight="1" spans="1:9">
      <c r="A70" s="13" t="s">
        <v>2477</v>
      </c>
      <c r="B70" s="13" t="s">
        <v>1919</v>
      </c>
      <c r="C70" s="13" t="s">
        <v>1920</v>
      </c>
      <c r="D70" s="13" t="s">
        <v>1884</v>
      </c>
      <c r="E70" s="13" t="s">
        <v>1878</v>
      </c>
      <c r="F70" s="13" t="s">
        <v>671</v>
      </c>
      <c r="G70" s="13" t="s">
        <v>2463</v>
      </c>
      <c r="H70" s="13" t="s">
        <v>2468</v>
      </c>
      <c r="I70" s="13" t="s">
        <v>2465</v>
      </c>
    </row>
    <row r="71" ht="60" customHeight="1" spans="1:9">
      <c r="A71" s="13" t="s">
        <v>2478</v>
      </c>
      <c r="B71" s="13" t="s">
        <v>1922</v>
      </c>
      <c r="C71" s="13" t="s">
        <v>1923</v>
      </c>
      <c r="D71" s="13" t="s">
        <v>1884</v>
      </c>
      <c r="E71" s="13" t="s">
        <v>1878</v>
      </c>
      <c r="F71" s="13" t="s">
        <v>671</v>
      </c>
      <c r="G71" s="13" t="s">
        <v>2463</v>
      </c>
      <c r="H71" s="13" t="s">
        <v>2464</v>
      </c>
      <c r="I71" s="13" t="s">
        <v>2465</v>
      </c>
    </row>
    <row r="72" ht="60" customHeight="1" spans="1:9">
      <c r="A72" s="13" t="s">
        <v>2479</v>
      </c>
      <c r="B72" s="13" t="s">
        <v>1924</v>
      </c>
      <c r="C72" s="13" t="s">
        <v>1925</v>
      </c>
      <c r="D72" s="13" t="s">
        <v>1884</v>
      </c>
      <c r="E72" s="13" t="s">
        <v>1878</v>
      </c>
      <c r="F72" s="13" t="s">
        <v>671</v>
      </c>
      <c r="G72" s="13" t="s">
        <v>2480</v>
      </c>
      <c r="H72" s="13" t="s">
        <v>1927</v>
      </c>
      <c r="I72" s="13" t="s">
        <v>2481</v>
      </c>
    </row>
    <row r="73" ht="60" customHeight="1" spans="1:9">
      <c r="A73" s="13" t="s">
        <v>2482</v>
      </c>
      <c r="B73" s="13" t="s">
        <v>1932</v>
      </c>
      <c r="C73" s="13" t="s">
        <v>1933</v>
      </c>
      <c r="D73" s="13" t="s">
        <v>1884</v>
      </c>
      <c r="E73" s="13" t="s">
        <v>1878</v>
      </c>
      <c r="F73" s="13" t="s">
        <v>671</v>
      </c>
      <c r="G73" s="13" t="s">
        <v>2463</v>
      </c>
      <c r="H73" s="13" t="s">
        <v>2464</v>
      </c>
      <c r="I73" s="13" t="s">
        <v>2465</v>
      </c>
    </row>
    <row r="74" ht="60" customHeight="1" spans="1:9">
      <c r="A74" s="13" t="s">
        <v>2483</v>
      </c>
      <c r="B74" s="13" t="s">
        <v>1934</v>
      </c>
      <c r="C74" s="13" t="s">
        <v>1935</v>
      </c>
      <c r="D74" s="13" t="s">
        <v>1884</v>
      </c>
      <c r="E74" s="13" t="s">
        <v>1878</v>
      </c>
      <c r="F74" s="13" t="s">
        <v>671</v>
      </c>
      <c r="G74" s="13" t="s">
        <v>2463</v>
      </c>
      <c r="H74" s="13" t="s">
        <v>2464</v>
      </c>
      <c r="I74" s="13" t="s">
        <v>2465</v>
      </c>
    </row>
    <row r="75" ht="60" customHeight="1" spans="1:9">
      <c r="A75" s="13" t="s">
        <v>2484</v>
      </c>
      <c r="B75" s="13" t="s">
        <v>1936</v>
      </c>
      <c r="C75" s="13" t="s">
        <v>1937</v>
      </c>
      <c r="D75" s="13" t="s">
        <v>1884</v>
      </c>
      <c r="E75" s="13" t="s">
        <v>1878</v>
      </c>
      <c r="F75" s="13" t="s">
        <v>671</v>
      </c>
      <c r="G75" s="13" t="s">
        <v>2485</v>
      </c>
      <c r="H75" s="13" t="s">
        <v>1909</v>
      </c>
      <c r="I75" s="13" t="s">
        <v>2486</v>
      </c>
    </row>
    <row r="76" ht="60" customHeight="1" spans="1:9">
      <c r="A76" s="13" t="s">
        <v>2487</v>
      </c>
      <c r="B76" s="13" t="s">
        <v>1939</v>
      </c>
      <c r="C76" s="13" t="s">
        <v>1940</v>
      </c>
      <c r="D76" s="13" t="s">
        <v>1884</v>
      </c>
      <c r="E76" s="13" t="s">
        <v>1878</v>
      </c>
      <c r="F76" s="13" t="s">
        <v>671</v>
      </c>
      <c r="G76" s="13" t="s">
        <v>2485</v>
      </c>
      <c r="H76" s="13" t="s">
        <v>1941</v>
      </c>
      <c r="I76" s="13" t="s">
        <v>2486</v>
      </c>
    </row>
    <row r="77" ht="60" customHeight="1" spans="1:9">
      <c r="A77" s="13" t="s">
        <v>2488</v>
      </c>
      <c r="B77" s="13" t="s">
        <v>1953</v>
      </c>
      <c r="C77" s="13" t="s">
        <v>1954</v>
      </c>
      <c r="D77" s="13" t="s">
        <v>1884</v>
      </c>
      <c r="E77" s="13" t="s">
        <v>1878</v>
      </c>
      <c r="F77" s="13" t="s">
        <v>671</v>
      </c>
      <c r="G77" s="13" t="s">
        <v>2485</v>
      </c>
      <c r="H77" s="13" t="s">
        <v>1756</v>
      </c>
      <c r="I77" s="13" t="s">
        <v>2486</v>
      </c>
    </row>
    <row r="78" ht="60" customHeight="1" spans="1:9">
      <c r="A78" s="13" t="s">
        <v>2489</v>
      </c>
      <c r="B78" s="13" t="s">
        <v>1956</v>
      </c>
      <c r="C78" s="13" t="s">
        <v>1957</v>
      </c>
      <c r="D78" s="13" t="s">
        <v>1884</v>
      </c>
      <c r="E78" s="13" t="s">
        <v>1878</v>
      </c>
      <c r="F78" s="13" t="s">
        <v>671</v>
      </c>
      <c r="G78" s="13" t="s">
        <v>2485</v>
      </c>
      <c r="H78" s="13" t="s">
        <v>1941</v>
      </c>
      <c r="I78" s="13" t="s">
        <v>2486</v>
      </c>
    </row>
    <row r="79" ht="60" customHeight="1" spans="1:9">
      <c r="A79" s="13" t="s">
        <v>2490</v>
      </c>
      <c r="B79" s="13" t="s">
        <v>1959</v>
      </c>
      <c r="C79" s="13" t="s">
        <v>1960</v>
      </c>
      <c r="D79" s="13" t="s">
        <v>1884</v>
      </c>
      <c r="E79" s="13" t="s">
        <v>1878</v>
      </c>
      <c r="F79" s="13" t="s">
        <v>671</v>
      </c>
      <c r="G79" s="13" t="s">
        <v>2485</v>
      </c>
      <c r="H79" s="13" t="s">
        <v>1891</v>
      </c>
      <c r="I79" s="13" t="s">
        <v>2486</v>
      </c>
    </row>
    <row r="80" ht="60" customHeight="1" spans="1:9">
      <c r="A80" s="13" t="s">
        <v>2491</v>
      </c>
      <c r="B80" s="13" t="s">
        <v>1987</v>
      </c>
      <c r="C80" s="13" t="s">
        <v>1988</v>
      </c>
      <c r="D80" s="13" t="s">
        <v>1975</v>
      </c>
      <c r="E80" s="13" t="s">
        <v>1971</v>
      </c>
      <c r="F80" s="13" t="s">
        <v>671</v>
      </c>
      <c r="G80" s="13" t="s">
        <v>2485</v>
      </c>
      <c r="H80" s="13" t="s">
        <v>1756</v>
      </c>
      <c r="I80" s="13" t="s">
        <v>2486</v>
      </c>
    </row>
    <row r="81" ht="60" customHeight="1" spans="1:9">
      <c r="A81" s="13" t="s">
        <v>2492</v>
      </c>
      <c r="B81" s="13" t="s">
        <v>2031</v>
      </c>
      <c r="C81" s="13" t="s">
        <v>2034</v>
      </c>
      <c r="D81" s="13" t="s">
        <v>2035</v>
      </c>
      <c r="E81" s="13" t="s">
        <v>2032</v>
      </c>
      <c r="F81" s="13" t="s">
        <v>671</v>
      </c>
      <c r="G81" s="13" t="s">
        <v>2480</v>
      </c>
      <c r="H81" s="13" t="s">
        <v>1927</v>
      </c>
      <c r="I81" s="13" t="s">
        <v>2493</v>
      </c>
    </row>
    <row r="82" ht="60" customHeight="1" spans="1:9">
      <c r="A82" s="13" t="s">
        <v>2494</v>
      </c>
      <c r="B82" s="13" t="s">
        <v>2104</v>
      </c>
      <c r="C82" s="13" t="s">
        <v>2105</v>
      </c>
      <c r="D82" s="13" t="s">
        <v>2101</v>
      </c>
      <c r="E82" s="13" t="s">
        <v>2015</v>
      </c>
      <c r="F82" s="13" t="s">
        <v>629</v>
      </c>
      <c r="G82" s="13" t="s">
        <v>2495</v>
      </c>
      <c r="H82" s="13" t="s">
        <v>1927</v>
      </c>
      <c r="I82" s="13" t="s">
        <v>2496</v>
      </c>
    </row>
    <row r="83" spans="1:9">
      <c r="A83" s="14"/>
      <c r="B83" s="14"/>
      <c r="C83" s="14"/>
      <c r="D83" s="14"/>
      <c r="E83" s="14"/>
      <c r="F83" s="14"/>
      <c r="G83" s="14"/>
      <c r="H83" s="14"/>
      <c r="I83" s="14"/>
    </row>
    <row r="84" spans="1:9">
      <c r="A84" s="14"/>
      <c r="B84" s="14"/>
      <c r="C84" s="14"/>
      <c r="D84" s="14"/>
      <c r="E84" s="14"/>
      <c r="F84" s="14"/>
      <c r="G84" s="14"/>
      <c r="H84" s="14"/>
      <c r="I84" s="14"/>
    </row>
    <row r="85" ht="26" customHeight="1" spans="1:9">
      <c r="A85" s="10" t="s">
        <v>2497</v>
      </c>
      <c r="B85" s="10"/>
      <c r="C85" s="10"/>
      <c r="D85" s="10"/>
      <c r="E85" s="10"/>
      <c r="F85" s="10"/>
      <c r="G85" s="10"/>
      <c r="H85" s="10"/>
      <c r="I85" s="10"/>
    </row>
    <row r="86" ht="32" customHeight="1" spans="1:9">
      <c r="A86" s="12" t="s">
        <v>2498</v>
      </c>
      <c r="B86" s="12" t="s">
        <v>2499</v>
      </c>
      <c r="C86" s="12" t="s">
        <v>2500</v>
      </c>
      <c r="D86" s="12" t="s">
        <v>2501</v>
      </c>
      <c r="E86" s="12" t="s">
        <v>2502</v>
      </c>
      <c r="F86" s="12" t="s">
        <v>2503</v>
      </c>
      <c r="G86" s="12" t="s">
        <v>2504</v>
      </c>
      <c r="H86" s="12" t="s">
        <v>2505</v>
      </c>
      <c r="I86" s="12" t="s">
        <v>2506</v>
      </c>
    </row>
    <row r="87" ht="52" customHeight="1" spans="1:9">
      <c r="A87" s="13" t="s">
        <v>2192</v>
      </c>
      <c r="B87" s="13" t="s">
        <v>2507</v>
      </c>
      <c r="C87" s="13" t="s">
        <v>2027</v>
      </c>
      <c r="D87" s="13" t="s">
        <v>2191</v>
      </c>
      <c r="E87" s="13" t="s">
        <v>2508</v>
      </c>
      <c r="F87" s="13" t="s">
        <v>2509</v>
      </c>
      <c r="G87" s="13" t="s">
        <v>1979</v>
      </c>
      <c r="H87" s="13" t="s">
        <v>2510</v>
      </c>
      <c r="I87" s="13" t="s">
        <v>2511</v>
      </c>
    </row>
    <row r="88" ht="52" customHeight="1" spans="1:9">
      <c r="A88" s="13" t="s">
        <v>2512</v>
      </c>
      <c r="B88" s="13" t="s">
        <v>2513</v>
      </c>
      <c r="C88" s="13" t="s">
        <v>2077</v>
      </c>
      <c r="D88" s="13" t="s">
        <v>2191</v>
      </c>
      <c r="E88" s="13" t="s">
        <v>2508</v>
      </c>
      <c r="F88" s="13" t="s">
        <v>2514</v>
      </c>
      <c r="G88" s="13" t="s">
        <v>1979</v>
      </c>
      <c r="H88" s="13" t="s">
        <v>2515</v>
      </c>
      <c r="I88" s="13" t="s">
        <v>2516</v>
      </c>
    </row>
    <row r="89" spans="1:9">
      <c r="A89" s="14"/>
      <c r="B89" s="14"/>
      <c r="C89" s="14"/>
      <c r="D89" s="14"/>
      <c r="E89" s="14"/>
      <c r="F89" s="14"/>
      <c r="G89" s="14"/>
      <c r="H89" s="14"/>
      <c r="I89" s="14"/>
    </row>
    <row r="90" spans="1:9">
      <c r="A90" s="14"/>
      <c r="B90" s="14"/>
      <c r="C90" s="14"/>
      <c r="D90" s="14"/>
      <c r="E90" s="14"/>
      <c r="F90" s="14"/>
      <c r="G90" s="14"/>
      <c r="H90" s="14"/>
      <c r="I90" s="14"/>
    </row>
    <row r="91" spans="1:9">
      <c r="A91" s="14"/>
      <c r="B91" s="14"/>
      <c r="C91" s="14"/>
      <c r="D91" s="14"/>
      <c r="E91" s="14"/>
      <c r="F91" s="14"/>
      <c r="G91" s="14"/>
      <c r="H91" s="14"/>
      <c r="I91" s="14"/>
    </row>
    <row r="92" spans="1:9">
      <c r="A92" s="14"/>
      <c r="B92" s="14"/>
      <c r="C92" s="14"/>
      <c r="D92" s="14"/>
      <c r="E92" s="14"/>
      <c r="F92" s="14"/>
      <c r="G92" s="14"/>
      <c r="H92" s="14"/>
      <c r="I92" s="14"/>
    </row>
    <row r="93" spans="1:9">
      <c r="A93" s="14"/>
      <c r="B93" s="14"/>
      <c r="C93" s="14"/>
      <c r="D93" s="14"/>
      <c r="E93" s="14"/>
      <c r="F93" s="14"/>
      <c r="G93" s="14"/>
      <c r="H93" s="14"/>
      <c r="I93" s="14"/>
    </row>
    <row r="94" spans="1:9">
      <c r="A94" s="14"/>
      <c r="B94" s="14"/>
      <c r="C94" s="14"/>
      <c r="D94" s="14"/>
      <c r="E94" s="14"/>
      <c r="F94" s="14"/>
      <c r="G94" s="14"/>
      <c r="H94" s="14"/>
      <c r="I94" s="14"/>
    </row>
    <row r="95" spans="1:9">
      <c r="A95" s="14"/>
      <c r="B95" s="14"/>
      <c r="C95" s="14"/>
      <c r="D95" s="14"/>
      <c r="E95" s="14"/>
      <c r="F95" s="14"/>
      <c r="G95" s="14"/>
      <c r="H95" s="14"/>
      <c r="I95" s="14"/>
    </row>
    <row r="96" spans="1:9">
      <c r="A96" s="14"/>
      <c r="B96" s="14"/>
      <c r="C96" s="14"/>
      <c r="D96" s="14"/>
      <c r="E96" s="14"/>
      <c r="F96" s="14"/>
      <c r="G96" s="14"/>
      <c r="H96" s="14"/>
      <c r="I96" s="14"/>
    </row>
    <row r="97" spans="1:9">
      <c r="A97" s="14"/>
      <c r="B97" s="14"/>
      <c r="C97" s="14"/>
      <c r="D97" s="14"/>
      <c r="E97" s="14"/>
      <c r="F97" s="14"/>
      <c r="G97" s="14"/>
      <c r="H97" s="14"/>
      <c r="I97" s="14"/>
    </row>
    <row r="98" spans="1:9">
      <c r="A98" s="14"/>
      <c r="B98" s="14"/>
      <c r="C98" s="14"/>
      <c r="D98" s="14"/>
      <c r="E98" s="14"/>
      <c r="F98" s="14"/>
      <c r="G98" s="14"/>
      <c r="H98" s="14"/>
      <c r="I98" s="14"/>
    </row>
    <row r="99" spans="1:9">
      <c r="A99" s="14"/>
      <c r="B99" s="14"/>
      <c r="C99" s="14"/>
      <c r="D99" s="14"/>
      <c r="E99" s="14"/>
      <c r="F99" s="14"/>
      <c r="G99" s="14"/>
      <c r="H99" s="14"/>
      <c r="I99" s="14"/>
    </row>
    <row r="100" spans="1:9">
      <c r="A100" s="14"/>
      <c r="B100" s="14"/>
      <c r="C100" s="14"/>
      <c r="D100" s="14"/>
      <c r="E100" s="14"/>
      <c r="F100" s="14"/>
      <c r="G100" s="14"/>
      <c r="H100" s="14"/>
      <c r="I100" s="14"/>
    </row>
  </sheetData>
  <mergeCells count="7">
    <mergeCell ref="A1:I1"/>
    <mergeCell ref="A2:I2"/>
    <mergeCell ref="A15:I15"/>
    <mergeCell ref="A58:I58"/>
    <mergeCell ref="A59:I59"/>
    <mergeCell ref="A85:I85"/>
    <mergeCell ref="A59:I6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15人分工总表</vt:lpstr>
      <vt:lpstr>全部监测链接明细</vt:lpstr>
      <vt:lpstr>关键词与检索式</vt:lpstr>
      <vt:lpstr>舆情采集记录模板</vt:lpstr>
      <vt:lpstr>完整性与使用说明</vt:lpstr>
      <vt:lpstr>民族语言关键词参考</vt:lpstr>
      <vt:lpstr>补充统计与重点复核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2026-08-11T06:02:32Z</dcterms:created>
  <dcterms:modified xsi:type="dcterms:W3CDTF">2026-08-11T06:02:36Z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8D1C4372BC5548ABBC051F2D132251FA_13</vt:lpwstr>
  </property>
  <property fmtid="{D5CDD505-2E9C-101B-9397-08002B2CF9AE}" pid="3" name="KSOProductBuildVer">
    <vt:lpwstr>2052-12.1.0.28043</vt:lpwstr>
  </property>
  <property fmtid="{D5CDD505-2E9C-101B-9397-08002B2CF9AE}" pid="4" name="CalculationRule">
    <vt:i4>0</vt:i4>
  </property>
</Properties>
</file>