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 firstSheet="3" activeTab="5"/>
  </bookViews>
  <sheets>
    <sheet name="Sheet5" sheetId="5" r:id="rId1"/>
    <sheet name="Raw Data" sheetId="1" r:id="rId2"/>
    <sheet name="2013 Log Standings" sheetId="2" r:id="rId3"/>
    <sheet name="2014 Log Standings" sheetId="3" r:id="rId4"/>
    <sheet name="2015 Log standings" sheetId="8" r:id="rId5"/>
    <sheet name="Analyses" sheetId="7" r:id="rId6"/>
    <sheet name="2014 Graph" sheetId="6" r:id="rId7"/>
    <sheet name="2015 Graph" sheetId="9" r:id="rId8"/>
    <sheet name="Sheet1" sheetId="10" r:id="rId9"/>
    <sheet name="Sheet2" sheetId="11" r:id="rId10"/>
    <sheet name="Sheet3" sheetId="12" r:id="rId11"/>
    <sheet name="Sheet4" sheetId="13" r:id="rId12"/>
  </sheet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2" i="9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2" i="6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4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26" i="7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3" i="7"/>
  <c r="B47" i="10" l="1"/>
  <c r="A47" i="10"/>
  <c r="G64" i="7" l="1"/>
  <c r="D64" i="7"/>
  <c r="C64" i="7"/>
  <c r="B64" i="7"/>
  <c r="D65" i="7"/>
  <c r="C65" i="7"/>
  <c r="B65" i="7"/>
  <c r="B69" i="7"/>
  <c r="D67" i="7"/>
  <c r="C67" i="7"/>
  <c r="B67" i="7"/>
  <c r="D66" i="7"/>
  <c r="C66" i="7"/>
  <c r="B66" i="7"/>
  <c r="F47" i="7" l="1"/>
  <c r="F48" i="7"/>
  <c r="F49" i="7"/>
  <c r="F50" i="7"/>
  <c r="I50" i="7" s="1"/>
  <c r="F51" i="7"/>
  <c r="F52" i="7"/>
  <c r="F53" i="7"/>
  <c r="F54" i="7"/>
  <c r="I54" i="7" s="1"/>
  <c r="F55" i="7"/>
  <c r="F56" i="7"/>
  <c r="F57" i="7"/>
  <c r="F58" i="7"/>
  <c r="I58" i="7" s="1"/>
  <c r="F59" i="7"/>
  <c r="F60" i="7"/>
  <c r="F46" i="7"/>
  <c r="I46" i="7" s="1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26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3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4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26" i="7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9" i="1"/>
  <c r="F17" i="9"/>
  <c r="I17" i="9" s="1"/>
  <c r="F16" i="9"/>
  <c r="I16" i="9" s="1"/>
  <c r="E16" i="9"/>
  <c r="F15" i="9"/>
  <c r="I15" i="9" s="1"/>
  <c r="E15" i="9"/>
  <c r="F14" i="9"/>
  <c r="I14" i="9" s="1"/>
  <c r="E14" i="9"/>
  <c r="F13" i="9"/>
  <c r="I13" i="9" s="1"/>
  <c r="E13" i="9"/>
  <c r="F12" i="9"/>
  <c r="I12" i="9" s="1"/>
  <c r="E12" i="9"/>
  <c r="F11" i="9"/>
  <c r="I11" i="9" s="1"/>
  <c r="E11" i="9"/>
  <c r="F10" i="9"/>
  <c r="I10" i="9" s="1"/>
  <c r="E10" i="9"/>
  <c r="F9" i="9"/>
  <c r="I9" i="9" s="1"/>
  <c r="E9" i="9"/>
  <c r="F8" i="9"/>
  <c r="I8" i="9" s="1"/>
  <c r="E8" i="9"/>
  <c r="F7" i="9"/>
  <c r="I7" i="9" s="1"/>
  <c r="E7" i="9"/>
  <c r="F6" i="9"/>
  <c r="I6" i="9" s="1"/>
  <c r="E6" i="9"/>
  <c r="F5" i="9"/>
  <c r="I5" i="9" s="1"/>
  <c r="E5" i="9"/>
  <c r="F4" i="9"/>
  <c r="I4" i="9" s="1"/>
  <c r="E4" i="9"/>
  <c r="F3" i="9"/>
  <c r="I3" i="9" s="1"/>
  <c r="E3" i="9"/>
  <c r="F2" i="9"/>
  <c r="I2" i="9" s="1"/>
  <c r="E2" i="9"/>
  <c r="F61" i="7"/>
  <c r="A61" i="7" s="1"/>
  <c r="I60" i="7"/>
  <c r="E60" i="7"/>
  <c r="I47" i="7"/>
  <c r="E47" i="7"/>
  <c r="I48" i="7"/>
  <c r="E48" i="7"/>
  <c r="I56" i="7"/>
  <c r="E56" i="7"/>
  <c r="I57" i="7"/>
  <c r="E57" i="7"/>
  <c r="I55" i="7"/>
  <c r="E55" i="7"/>
  <c r="I52" i="7"/>
  <c r="E52" i="7"/>
  <c r="E46" i="7"/>
  <c r="E50" i="7"/>
  <c r="I53" i="7"/>
  <c r="E53" i="7"/>
  <c r="I49" i="7"/>
  <c r="E49" i="7"/>
  <c r="E58" i="7"/>
  <c r="E54" i="7"/>
  <c r="I51" i="7"/>
  <c r="E51" i="7"/>
  <c r="I59" i="7"/>
  <c r="E59" i="7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32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A17" i="9" l="1"/>
  <c r="I61" i="7"/>
  <c r="F41" i="7"/>
  <c r="I41" i="7" s="1"/>
  <c r="I40" i="7"/>
  <c r="E40" i="7"/>
  <c r="I39" i="7"/>
  <c r="E39" i="7"/>
  <c r="I38" i="7"/>
  <c r="E38" i="7"/>
  <c r="I37" i="7"/>
  <c r="E37" i="7"/>
  <c r="I36" i="7"/>
  <c r="E36" i="7"/>
  <c r="I35" i="7"/>
  <c r="E35" i="7"/>
  <c r="I34" i="7"/>
  <c r="E34" i="7"/>
  <c r="I33" i="7"/>
  <c r="E33" i="7"/>
  <c r="I32" i="7"/>
  <c r="E32" i="7"/>
  <c r="I31" i="7"/>
  <c r="E31" i="7"/>
  <c r="I30" i="7"/>
  <c r="E30" i="7"/>
  <c r="I29" i="7"/>
  <c r="E29" i="7"/>
  <c r="I28" i="7"/>
  <c r="E28" i="7"/>
  <c r="I27" i="7"/>
  <c r="E27" i="7"/>
  <c r="I26" i="7"/>
  <c r="E26" i="7"/>
  <c r="F16" i="6"/>
  <c r="I16" i="6" s="1"/>
  <c r="E16" i="6"/>
  <c r="F15" i="6"/>
  <c r="I15" i="6" s="1"/>
  <c r="E15" i="6"/>
  <c r="F14" i="6"/>
  <c r="I14" i="6" s="1"/>
  <c r="E14" i="6"/>
  <c r="F13" i="6"/>
  <c r="I13" i="6" s="1"/>
  <c r="E13" i="6"/>
  <c r="F12" i="6"/>
  <c r="I12" i="6" s="1"/>
  <c r="E12" i="6"/>
  <c r="F11" i="6"/>
  <c r="I11" i="6" s="1"/>
  <c r="E11" i="6"/>
  <c r="F10" i="6"/>
  <c r="I10" i="6" s="1"/>
  <c r="E10" i="6"/>
  <c r="F9" i="6"/>
  <c r="I9" i="6" s="1"/>
  <c r="E9" i="6"/>
  <c r="F8" i="6"/>
  <c r="I8" i="6" s="1"/>
  <c r="E8" i="6"/>
  <c r="F7" i="6"/>
  <c r="I7" i="6" s="1"/>
  <c r="E7" i="6"/>
  <c r="F6" i="6"/>
  <c r="I6" i="6" s="1"/>
  <c r="E6" i="6"/>
  <c r="F5" i="6"/>
  <c r="I5" i="6" s="1"/>
  <c r="E5" i="6"/>
  <c r="F4" i="6"/>
  <c r="I4" i="6" s="1"/>
  <c r="E4" i="6"/>
  <c r="F3" i="6"/>
  <c r="I3" i="6" s="1"/>
  <c r="E3" i="6"/>
  <c r="F2" i="6"/>
  <c r="I2" i="6" s="1"/>
  <c r="E2" i="6"/>
  <c r="F18" i="7"/>
  <c r="I18" i="7" s="1"/>
  <c r="I17" i="7"/>
  <c r="E17" i="7"/>
  <c r="I16" i="7"/>
  <c r="E16" i="7"/>
  <c r="I15" i="7"/>
  <c r="E15" i="7"/>
  <c r="I14" i="7"/>
  <c r="E14" i="7"/>
  <c r="I13" i="7"/>
  <c r="E13" i="7"/>
  <c r="I12" i="7"/>
  <c r="E12" i="7"/>
  <c r="I11" i="7"/>
  <c r="E11" i="7"/>
  <c r="I10" i="7"/>
  <c r="E10" i="7"/>
  <c r="I9" i="7"/>
  <c r="E9" i="7"/>
  <c r="I8" i="7"/>
  <c r="E8" i="7"/>
  <c r="I7" i="7"/>
  <c r="E7" i="7"/>
  <c r="I6" i="7"/>
  <c r="E6" i="7"/>
  <c r="I5" i="7"/>
  <c r="E5" i="7"/>
  <c r="I4" i="7"/>
  <c r="E4" i="7"/>
  <c r="I3" i="7"/>
  <c r="E3" i="7"/>
  <c r="F17" i="6"/>
  <c r="I17" i="6" s="1"/>
  <c r="U3" i="1"/>
  <c r="U4" i="1"/>
  <c r="U5" i="1"/>
  <c r="U6" i="1"/>
  <c r="U7" i="1"/>
  <c r="U8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D30" i="1"/>
  <c r="AA18" i="1"/>
  <c r="AB18" i="1" s="1"/>
  <c r="AA19" i="1"/>
  <c r="AB19" i="1" s="1"/>
  <c r="AA20" i="1"/>
  <c r="AB20" i="1" s="1"/>
  <c r="AA21" i="1"/>
  <c r="AC21" i="1" s="1"/>
  <c r="AA22" i="1"/>
  <c r="AC22" i="1" s="1"/>
  <c r="AA23" i="1"/>
  <c r="AB23" i="1" s="1"/>
  <c r="AA24" i="1"/>
  <c r="AB24" i="1" s="1"/>
  <c r="AA25" i="1"/>
  <c r="AC25" i="1" s="1"/>
  <c r="AA26" i="1"/>
  <c r="AB26" i="1" s="1"/>
  <c r="AA27" i="1"/>
  <c r="AB27" i="1" s="1"/>
  <c r="AA28" i="1"/>
  <c r="AB28" i="1" s="1"/>
  <c r="AA29" i="1"/>
  <c r="AC29" i="1" s="1"/>
  <c r="AA30" i="1"/>
  <c r="AC30" i="1" s="1"/>
  <c r="AA31" i="1"/>
  <c r="AB31" i="1" s="1"/>
  <c r="AA17" i="1"/>
  <c r="AC17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C31" i="1"/>
  <c r="D31" i="1" s="1"/>
  <c r="AA3" i="1"/>
  <c r="AC3" i="1" s="1"/>
  <c r="AA4" i="1"/>
  <c r="AC4" i="1" s="1"/>
  <c r="AA5" i="1"/>
  <c r="AC5" i="1" s="1"/>
  <c r="AA6" i="1"/>
  <c r="AB6" i="1" s="1"/>
  <c r="AA7" i="1"/>
  <c r="AC7" i="1" s="1"/>
  <c r="AA8" i="1"/>
  <c r="AC8" i="1" s="1"/>
  <c r="AA9" i="1"/>
  <c r="AC9" i="1" s="1"/>
  <c r="AA10" i="1"/>
  <c r="AB10" i="1" s="1"/>
  <c r="AA11" i="1"/>
  <c r="AC11" i="1" s="1"/>
  <c r="AA12" i="1"/>
  <c r="AB12" i="1" s="1"/>
  <c r="AA13" i="1"/>
  <c r="AC13" i="1" s="1"/>
  <c r="AA14" i="1"/>
  <c r="AB14" i="1" s="1"/>
  <c r="AA15" i="1"/>
  <c r="AC15" i="1" s="1"/>
  <c r="AA16" i="1"/>
  <c r="AB16" i="1" s="1"/>
  <c r="AA2" i="1"/>
  <c r="AC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" i="1"/>
  <c r="D2" i="1" s="1"/>
  <c r="A17" i="6" l="1"/>
  <c r="A41" i="7"/>
  <c r="A18" i="7"/>
  <c r="AB15" i="1"/>
  <c r="AB7" i="1"/>
  <c r="AB5" i="1"/>
  <c r="AB13" i="1"/>
  <c r="AB9" i="1"/>
  <c r="AB2" i="1"/>
  <c r="AC24" i="1"/>
  <c r="AB30" i="1"/>
  <c r="AB22" i="1"/>
  <c r="AC28" i="1"/>
  <c r="AC20" i="1"/>
  <c r="AB11" i="1"/>
  <c r="AC26" i="1"/>
  <c r="AC18" i="1"/>
  <c r="AB17" i="1"/>
  <c r="AC16" i="1"/>
  <c r="AC12" i="1"/>
  <c r="AC14" i="1"/>
  <c r="AC10" i="1"/>
  <c r="AC6" i="1"/>
  <c r="AB8" i="1"/>
  <c r="AB29" i="1"/>
  <c r="AB25" i="1"/>
  <c r="AB21" i="1"/>
  <c r="AC31" i="1"/>
  <c r="AC27" i="1"/>
  <c r="AC23" i="1"/>
  <c r="AC19" i="1"/>
</calcChain>
</file>

<file path=xl/sharedStrings.xml><?xml version="1.0" encoding="utf-8"?>
<sst xmlns="http://schemas.openxmlformats.org/spreadsheetml/2006/main" count="423" uniqueCount="109">
  <si>
    <t>Tackles</t>
  </si>
  <si>
    <t>L/O Wins</t>
  </si>
  <si>
    <t>Scrum Wins</t>
  </si>
  <si>
    <t>T/overs Forced</t>
  </si>
  <si>
    <t>Inv</t>
  </si>
  <si>
    <t>Team</t>
  </si>
  <si>
    <t>Mat</t>
  </si>
  <si>
    <t>Blues</t>
  </si>
  <si>
    <t>Brumbies</t>
  </si>
  <si>
    <t>Bulls</t>
  </si>
  <si>
    <t>Cheetahs</t>
  </si>
  <si>
    <t>Chiefs</t>
  </si>
  <si>
    <t>Crusaders</t>
  </si>
  <si>
    <t>Highlanders</t>
  </si>
  <si>
    <t>Hurricanes</t>
  </si>
  <si>
    <t>Rebels</t>
  </si>
  <si>
    <t>Reds</t>
  </si>
  <si>
    <t>Sharks</t>
  </si>
  <si>
    <t>Southern Kings</t>
  </si>
  <si>
    <t>Stormers</t>
  </si>
  <si>
    <t>Waratahs</t>
  </si>
  <si>
    <t>Western Force</t>
  </si>
  <si>
    <t>Total tackles attempted</t>
  </si>
  <si>
    <t>Year</t>
  </si>
  <si>
    <t>Log Position</t>
  </si>
  <si>
    <t>Final Position</t>
  </si>
  <si>
    <t>Position Score</t>
  </si>
  <si>
    <t>Pos</t>
  </si>
  <si>
    <t>Rnd</t>
  </si>
  <si>
    <t>W</t>
  </si>
  <si>
    <t>D</t>
  </si>
  <si>
    <t>L</t>
  </si>
  <si>
    <t>Bye</t>
  </si>
  <si>
    <t>PF</t>
  </si>
  <si>
    <t>PA</t>
  </si>
  <si>
    <t>PD</t>
  </si>
  <si>
    <t>TF</t>
  </si>
  <si>
    <t>TA</t>
  </si>
  <si>
    <t>TB</t>
  </si>
  <si>
    <t>LB</t>
  </si>
  <si>
    <t>Pts</t>
  </si>
  <si>
    <t>−17</t>
  </si>
  <si>
    <t>−71</t>
  </si>
  <si>
    <t>−133</t>
  </si>
  <si>
    <t>−99</t>
  </si>
  <si>
    <t>−122</t>
  </si>
  <si>
    <t>−266</t>
  </si>
  <si>
    <t>Lions</t>
  </si>
  <si>
    <t>−41</t>
  </si>
  <si>
    <t>−50</t>
  </si>
  <si>
    <t>−36</t>
  </si>
  <si>
    <t>−46</t>
  </si>
  <si>
    <t>−119</t>
  </si>
  <si>
    <t>−155</t>
  </si>
  <si>
    <t>−157</t>
  </si>
  <si>
    <r>
      <t xml:space="preserve">Western </t>
    </r>
    <r>
      <rPr>
        <sz val="11"/>
        <color rgb="FF0B0080"/>
        <rFont val="Arial"/>
        <family val="2"/>
      </rPr>
      <t>Force</t>
    </r>
  </si>
  <si>
    <t>Avg Tackles per Match</t>
  </si>
  <si>
    <t>Tackles Made</t>
  </si>
  <si>
    <t>Tackles Miss</t>
  </si>
  <si>
    <t>Tackles 1st</t>
  </si>
  <si>
    <t>Tackles Assists</t>
  </si>
  <si>
    <t>Tackles 1st %</t>
  </si>
  <si>
    <t>Tackles Made %</t>
  </si>
  <si>
    <t>Contest Dom</t>
  </si>
  <si>
    <t>Contest Neut</t>
  </si>
  <si>
    <t>Contest Pass</t>
  </si>
  <si>
    <t>Contest D %</t>
  </si>
  <si>
    <t>Rucks Inv</t>
  </si>
  <si>
    <t>Rucks T/O Frc</t>
  </si>
  <si>
    <t>Penalties / Frees Att</t>
  </si>
  <si>
    <t>Penalties / Frees Def</t>
  </si>
  <si>
    <t>Penalties / FreesTot</t>
  </si>
  <si>
    <t>Avg Rucks T/O per match</t>
  </si>
  <si>
    <t>Grand Total</t>
  </si>
  <si>
    <t>Average of Avg Tackles per Match</t>
  </si>
  <si>
    <t>Average of Position Score</t>
  </si>
  <si>
    <t>T/O</t>
  </si>
  <si>
    <t>Position</t>
  </si>
  <si>
    <t>Score</t>
  </si>
  <si>
    <t>Avg T/O per match (all rucks inc.)</t>
  </si>
  <si>
    <t>Average of Avg T/O per match (all rucks inc.)</t>
  </si>
  <si>
    <t>HF Index</t>
  </si>
  <si>
    <t>Size</t>
  </si>
  <si>
    <t>Green</t>
  </si>
  <si>
    <t>Orange</t>
  </si>
  <si>
    <t>Red</t>
  </si>
  <si>
    <t>Colour</t>
  </si>
  <si>
    <t>Bubble size adjuster</t>
  </si>
  <si>
    <t>2014 Super Rugby Season</t>
  </si>
  <si>
    <t>2013 Super Rugby Season</t>
  </si>
  <si>
    <t xml:space="preserve">Green Teams </t>
  </si>
  <si>
    <t>Top 6</t>
  </si>
  <si>
    <t>Orange Teams</t>
  </si>
  <si>
    <t>Nr 6 to 12</t>
  </si>
  <si>
    <t>Red Teams</t>
  </si>
  <si>
    <t>Bottom 3</t>
  </si>
  <si>
    <t>Ave Tries per Match from T/O</t>
  </si>
  <si>
    <t>−22</t>
  </si>
  <si>
    <t>−33</t>
  </si>
  <si>
    <t>−85</t>
  </si>
  <si>
    <t>−161</t>
  </si>
  <si>
    <t>−187</t>
  </si>
  <si>
    <t>−109</t>
  </si>
  <si>
    <t>−141</t>
  </si>
  <si>
    <t>P</t>
  </si>
  <si>
    <t>2015 Super Rugby Season</t>
  </si>
  <si>
    <t>Average Tackles per Match</t>
  </si>
  <si>
    <t>Log Position after end of regular season</t>
  </si>
  <si>
    <t>Average Turnovers (T/O) inflicted per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</si>
</sst>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charset val="1"/>
    </font>
    <font>
      <sz val="8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B008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0E0FF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8FFEB"/>
        <bgColor indexed="64"/>
      </patternFill>
    </fill>
    <fill>
      <patternFill patternType="solid">
        <fgColor rgb="FFFFE6BD"/>
        <bgColor indexed="64"/>
      </patternFill>
    </fill>
    <fill>
      <patternFill patternType="solid">
        <fgColor rgb="FFE8FFD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3" fillId="2" borderId="0" xfId="0" applyNumberFormat="1" applyFont="1" applyFill="1" applyBorder="1" applyAlignment="1" applyProtection="1">
      <alignment horizontal="left" wrapText="1" shrinkToFit="1"/>
    </xf>
    <xf numFmtId="0" fontId="3" fillId="2" borderId="0" xfId="0" applyNumberFormat="1" applyFont="1" applyFill="1" applyBorder="1" applyAlignment="1" applyProtection="1">
      <alignment horizontal="right" wrapText="1" shrinkToFit="1"/>
    </xf>
    <xf numFmtId="0" fontId="4" fillId="2" borderId="0" xfId="0" applyNumberFormat="1" applyFont="1" applyFill="1" applyBorder="1" applyAlignment="1" applyProtection="1">
      <alignment horizontal="left" vertical="center" wrapText="1" shrinkToFit="1"/>
    </xf>
    <xf numFmtId="0" fontId="4" fillId="2" borderId="0" xfId="0" applyNumberFormat="1" applyFont="1" applyFill="1" applyBorder="1" applyAlignment="1" applyProtection="1">
      <alignment horizontal="right" vertical="center" wrapText="1" shrinkToFit="1"/>
    </xf>
    <xf numFmtId="0" fontId="4" fillId="3" borderId="0" xfId="0" applyNumberFormat="1" applyFont="1" applyFill="1" applyBorder="1" applyAlignment="1" applyProtection="1">
      <alignment horizontal="left" vertical="center" wrapText="1" shrinkToFit="1"/>
    </xf>
    <xf numFmtId="0" fontId="4" fillId="3" borderId="0" xfId="0" applyNumberFormat="1" applyFont="1" applyFill="1" applyBorder="1" applyAlignment="1" applyProtection="1">
      <alignment horizontal="right" vertical="center" wrapText="1" shrinkToFit="1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right" vertical="center" wrapText="1"/>
    </xf>
    <xf numFmtId="0" fontId="6" fillId="7" borderId="1" xfId="0" applyFont="1" applyFill="1" applyBorder="1" applyAlignment="1">
      <alignment horizontal="right" vertical="center" wrapText="1"/>
    </xf>
    <xf numFmtId="0" fontId="5" fillId="7" borderId="1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8" fillId="2" borderId="0" xfId="0" applyNumberFormat="1" applyFont="1" applyFill="1" applyBorder="1" applyAlignment="1" applyProtection="1">
      <alignment horizontal="left" vertical="center" wrapText="1" shrinkToFit="1"/>
    </xf>
    <xf numFmtId="0" fontId="8" fillId="2" borderId="0" xfId="0" applyNumberFormat="1" applyFont="1" applyFill="1" applyBorder="1" applyAlignment="1" applyProtection="1">
      <alignment horizontal="right" vertical="center" wrapText="1" shrinkToFit="1"/>
    </xf>
    <xf numFmtId="0" fontId="8" fillId="3" borderId="0" xfId="0" applyNumberFormat="1" applyFont="1" applyFill="1" applyBorder="1" applyAlignment="1" applyProtection="1">
      <alignment horizontal="left" vertical="center" wrapText="1" shrinkToFit="1"/>
    </xf>
    <xf numFmtId="0" fontId="8" fillId="3" borderId="0" xfId="0" applyNumberFormat="1" applyFont="1" applyFill="1" applyBorder="1" applyAlignment="1" applyProtection="1">
      <alignment horizontal="right" vertical="center" wrapText="1" shrinkToFit="1"/>
    </xf>
    <xf numFmtId="0" fontId="6" fillId="8" borderId="1" xfId="0" applyFont="1" applyFill="1" applyBorder="1" applyAlignment="1">
      <alignment horizontal="right" vertical="center" wrapText="1"/>
    </xf>
    <xf numFmtId="0" fontId="5" fillId="8" borderId="1" xfId="0" applyFont="1" applyFill="1" applyBorder="1" applyAlignment="1">
      <alignment horizontal="right" vertical="center" wrapText="1"/>
    </xf>
    <xf numFmtId="0" fontId="7" fillId="8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9" fillId="2" borderId="0" xfId="0" applyNumberFormat="1" applyFont="1" applyFill="1" applyBorder="1" applyAlignment="1" applyProtection="1">
      <alignment horizontal="right" wrapText="1" shrinkToFit="1"/>
    </xf>
    <xf numFmtId="2" fontId="4" fillId="2" borderId="0" xfId="0" applyNumberFormat="1" applyFont="1" applyFill="1" applyBorder="1" applyAlignment="1" applyProtection="1">
      <alignment horizontal="right" vertical="center" wrapText="1" shrinkToFit="1"/>
    </xf>
    <xf numFmtId="164" fontId="4" fillId="2" borderId="0" xfId="0" applyNumberFormat="1" applyFont="1" applyFill="1" applyBorder="1" applyAlignment="1" applyProtection="1">
      <alignment horizontal="right" vertical="center" wrapText="1" shrinkToFit="1"/>
    </xf>
    <xf numFmtId="0" fontId="3" fillId="2" borderId="0" xfId="0" applyNumberFormat="1" applyFont="1" applyFill="1" applyBorder="1" applyAlignment="1" applyProtection="1">
      <alignment wrapText="1" shrinkToFit="1"/>
    </xf>
    <xf numFmtId="0" fontId="9" fillId="2" borderId="0" xfId="0" applyNumberFormat="1" applyFont="1" applyFill="1" applyBorder="1" applyAlignment="1" applyProtection="1">
      <alignment wrapText="1" shrinkToFi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9" borderId="2" xfId="0" applyFont="1" applyFill="1" applyBorder="1"/>
    <xf numFmtId="2" fontId="0" fillId="0" borderId="0" xfId="0" applyNumberFormat="1"/>
    <xf numFmtId="0" fontId="2" fillId="9" borderId="0" xfId="0" applyFont="1" applyFill="1" applyBorder="1"/>
    <xf numFmtId="2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" fontId="2" fillId="0" borderId="0" xfId="0" applyNumberFormat="1" applyFont="1"/>
    <xf numFmtId="0" fontId="6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wrapText="1"/>
    </xf>
    <xf numFmtId="0" fontId="2" fillId="9" borderId="0" xfId="0" applyFont="1" applyFill="1" applyBorder="1" applyAlignment="1">
      <alignment wrapText="1"/>
    </xf>
    <xf numFmtId="2" fontId="10" fillId="2" borderId="0" xfId="0" applyNumberFormat="1" applyFont="1" applyFill="1" applyBorder="1" applyAlignment="1" applyProtection="1">
      <alignment horizontal="right" vertical="center" wrapText="1" shrinkToFit="1"/>
    </xf>
  </cellXfs>
  <cellStyles count="2">
    <cellStyle name="Normal" xfId="0" builtinId="0"/>
    <cellStyle name="Percent" xfId="1" builtinId="5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2013 Super Rugby</a:t>
            </a:r>
            <a:r>
              <a:rPr lang="en-GB" baseline="0"/>
              <a:t> Season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Analyses!$A$3</c:f>
              <c:strCache>
                <c:ptCount val="1"/>
                <c:pt idx="0">
                  <c:v>Chiefs
[1, 0.66]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Analyses!$C$3</c:f>
              <c:numCache>
                <c:formatCode>0.00</c:formatCode>
                <c:ptCount val="1"/>
                <c:pt idx="0">
                  <c:v>15.888888888888889</c:v>
                </c:pt>
              </c:numCache>
            </c:numRef>
          </c:xVal>
          <c:yVal>
            <c:numRef>
              <c:f>Analyses!$B$3</c:f>
              <c:numCache>
                <c:formatCode>0.00</c:formatCode>
                <c:ptCount val="1"/>
                <c:pt idx="0">
                  <c:v>161.55555555555554</c:v>
                </c:pt>
              </c:numCache>
            </c:numRef>
          </c:yVal>
          <c:bubbleSize>
            <c:numRef>
              <c:f>Analyses!$G$3</c:f>
              <c:numCache>
                <c:formatCode>0.00</c:formatCode>
                <c:ptCount val="1"/>
                <c:pt idx="0">
                  <c:v>6.6666666666666661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Analyses!$A$4</c:f>
              <c:strCache>
                <c:ptCount val="1"/>
                <c:pt idx="0">
                  <c:v>Bulls
[2, 0.64]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Analyses!$C$4</c:f>
              <c:numCache>
                <c:formatCode>0.00</c:formatCode>
                <c:ptCount val="1"/>
                <c:pt idx="0">
                  <c:v>14.941176470588236</c:v>
                </c:pt>
              </c:numCache>
            </c:numRef>
          </c:xVal>
          <c:yVal>
            <c:numRef>
              <c:f>Analyses!$B$4</c:f>
              <c:numCache>
                <c:formatCode>0.00</c:formatCode>
                <c:ptCount val="1"/>
                <c:pt idx="0">
                  <c:v>141.41176470588235</c:v>
                </c:pt>
              </c:numCache>
            </c:numRef>
          </c:yVal>
          <c:bubbleSize>
            <c:numRef>
              <c:f>Analyses!$G$4</c:f>
              <c:numCache>
                <c:formatCode>0.00</c:formatCode>
                <c:ptCount val="1"/>
                <c:pt idx="0">
                  <c:v>6.4705882352941178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Analyses!$A$5</c:f>
              <c:strCache>
                <c:ptCount val="1"/>
                <c:pt idx="0">
                  <c:v>Brumbies
[3, 0.73]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Analyses!$C$5</c:f>
              <c:numCache>
                <c:formatCode>0.00</c:formatCode>
                <c:ptCount val="1"/>
                <c:pt idx="0">
                  <c:v>15.315789473684211</c:v>
                </c:pt>
              </c:numCache>
            </c:numRef>
          </c:xVal>
          <c:yVal>
            <c:numRef>
              <c:f>Analyses!$B$5</c:f>
              <c:numCache>
                <c:formatCode>0.00</c:formatCode>
                <c:ptCount val="1"/>
                <c:pt idx="0">
                  <c:v>135.52631578947367</c:v>
                </c:pt>
              </c:numCache>
            </c:numRef>
          </c:yVal>
          <c:bubbleSize>
            <c:numRef>
              <c:f>Analyses!$G$5</c:f>
              <c:numCache>
                <c:formatCode>0.00</c:formatCode>
                <c:ptCount val="1"/>
                <c:pt idx="0">
                  <c:v>7.3684210526315788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Analyses!$A$6</c:f>
              <c:strCache>
                <c:ptCount val="1"/>
                <c:pt idx="0">
                  <c:v>Crusaders
[4, 0.72]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Analyses!$C$6</c:f>
              <c:numCache>
                <c:formatCode>0.00</c:formatCode>
                <c:ptCount val="1"/>
                <c:pt idx="0">
                  <c:v>15.944444444444445</c:v>
                </c:pt>
              </c:numCache>
            </c:numRef>
          </c:xVal>
          <c:yVal>
            <c:numRef>
              <c:f>Analyses!$B$6</c:f>
              <c:numCache>
                <c:formatCode>0.00</c:formatCode>
                <c:ptCount val="1"/>
                <c:pt idx="0">
                  <c:v>153.61111111111111</c:v>
                </c:pt>
              </c:numCache>
            </c:numRef>
          </c:yVal>
          <c:bubbleSize>
            <c:numRef>
              <c:f>Analyses!$G$6</c:f>
              <c:numCache>
                <c:formatCode>0.00</c:formatCode>
                <c:ptCount val="1"/>
                <c:pt idx="0">
                  <c:v>7.2222222222222223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Analyses!$A$7</c:f>
              <c:strCache>
                <c:ptCount val="1"/>
                <c:pt idx="0">
                  <c:v>Reds
[5, 0.52]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Analyses!$C$7</c:f>
              <c:numCache>
                <c:formatCode>0.00</c:formatCode>
                <c:ptCount val="1"/>
                <c:pt idx="0">
                  <c:v>14.529411764705882</c:v>
                </c:pt>
              </c:numCache>
            </c:numRef>
          </c:xVal>
          <c:yVal>
            <c:numRef>
              <c:f>Analyses!$B$7</c:f>
              <c:numCache>
                <c:formatCode>0.00</c:formatCode>
                <c:ptCount val="1"/>
                <c:pt idx="0">
                  <c:v>147.1764705882353</c:v>
                </c:pt>
              </c:numCache>
            </c:numRef>
          </c:yVal>
          <c:bubbleSize>
            <c:numRef>
              <c:f>Analyses!$G$7</c:f>
              <c:numCache>
                <c:formatCode>0.00</c:formatCode>
                <c:ptCount val="1"/>
                <c:pt idx="0">
                  <c:v>5.2941176470588234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Analyses!$A$8</c:f>
              <c:strCache>
                <c:ptCount val="1"/>
                <c:pt idx="0">
                  <c:v>Cheetahs
[6, 0.88]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Analyses!$C$8</c:f>
              <c:numCache>
                <c:formatCode>0.00</c:formatCode>
                <c:ptCount val="1"/>
                <c:pt idx="0">
                  <c:v>16.764705882352942</c:v>
                </c:pt>
              </c:numCache>
            </c:numRef>
          </c:xVal>
          <c:yVal>
            <c:numRef>
              <c:f>Analyses!$B$8</c:f>
              <c:numCache>
                <c:formatCode>0.00</c:formatCode>
                <c:ptCount val="1"/>
                <c:pt idx="0">
                  <c:v>155.64705882352942</c:v>
                </c:pt>
              </c:numCache>
            </c:numRef>
          </c:yVal>
          <c:bubbleSize>
            <c:numRef>
              <c:f>Analyses!$G$8</c:f>
              <c:numCache>
                <c:formatCode>0.00</c:formatCode>
                <c:ptCount val="1"/>
                <c:pt idx="0">
                  <c:v>8.8235294117647065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Analyses!$A$9</c:f>
              <c:strCache>
                <c:ptCount val="1"/>
                <c:pt idx="0">
                  <c:v>Stormers
[7, 0.25]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Analyses!$C$9</c:f>
              <c:numCache>
                <c:formatCode>0.00</c:formatCode>
                <c:ptCount val="1"/>
                <c:pt idx="0">
                  <c:v>14.75</c:v>
                </c:pt>
              </c:numCache>
            </c:numRef>
          </c:xVal>
          <c:yVal>
            <c:numRef>
              <c:f>Analyses!$B$9</c:f>
              <c:numCache>
                <c:formatCode>0.00</c:formatCode>
                <c:ptCount val="1"/>
                <c:pt idx="0">
                  <c:v>157.0625</c:v>
                </c:pt>
              </c:numCache>
            </c:numRef>
          </c:yVal>
          <c:bubbleSize>
            <c:numRef>
              <c:f>Analyses!$G$9</c:f>
              <c:numCache>
                <c:formatCode>0.00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Analyses!$A$10</c:f>
              <c:strCache>
                <c:ptCount val="1"/>
                <c:pt idx="0">
                  <c:v>Sharks
[8, 0.5]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Analyses!$C$10</c:f>
              <c:numCache>
                <c:formatCode>0.00</c:formatCode>
                <c:ptCount val="1"/>
                <c:pt idx="0">
                  <c:v>13.3125</c:v>
                </c:pt>
              </c:numCache>
            </c:numRef>
          </c:xVal>
          <c:yVal>
            <c:numRef>
              <c:f>Analyses!$B$10</c:f>
              <c:numCache>
                <c:formatCode>0.00</c:formatCode>
                <c:ptCount val="1"/>
                <c:pt idx="0">
                  <c:v>129.5</c:v>
                </c:pt>
              </c:numCache>
            </c:numRef>
          </c:yVal>
          <c:bubbleSize>
            <c:numRef>
              <c:f>Analyses!$G$10</c:f>
              <c:numCache>
                <c:formatCode>0.00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Analyses!$A$11</c:f>
              <c:strCache>
                <c:ptCount val="1"/>
                <c:pt idx="0">
                  <c:v>Waratahs
[9, 0.5]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Analyses!$C$11</c:f>
              <c:numCache>
                <c:formatCode>0.00</c:formatCode>
                <c:ptCount val="1"/>
                <c:pt idx="0">
                  <c:v>13.5625</c:v>
                </c:pt>
              </c:numCache>
            </c:numRef>
          </c:xVal>
          <c:yVal>
            <c:numRef>
              <c:f>Analyses!$B$11</c:f>
              <c:numCache>
                <c:formatCode>0.00</c:formatCode>
                <c:ptCount val="1"/>
                <c:pt idx="0">
                  <c:v>145.75</c:v>
                </c:pt>
              </c:numCache>
            </c:numRef>
          </c:yVal>
          <c:bubbleSize>
            <c:numRef>
              <c:f>Analyses!$G$11</c:f>
              <c:numCache>
                <c:formatCode>0.00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Analyses!$A$12</c:f>
              <c:strCache>
                <c:ptCount val="1"/>
                <c:pt idx="0">
                  <c:v>Blues
[10, 0.75]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Analyses!$C$12</c:f>
              <c:numCache>
                <c:formatCode>0.00</c:formatCode>
                <c:ptCount val="1"/>
                <c:pt idx="0">
                  <c:v>14</c:v>
                </c:pt>
              </c:numCache>
            </c:numRef>
          </c:xVal>
          <c:yVal>
            <c:numRef>
              <c:f>Analyses!$B$12</c:f>
              <c:numCache>
                <c:formatCode>0.00</c:formatCode>
                <c:ptCount val="1"/>
                <c:pt idx="0">
                  <c:v>150.625</c:v>
                </c:pt>
              </c:numCache>
            </c:numRef>
          </c:yVal>
          <c:bubbleSize>
            <c:numRef>
              <c:f>Analyses!$G$12</c:f>
              <c:numCache>
                <c:formatCode>0.00</c:formatCode>
                <c:ptCount val="1"/>
                <c:pt idx="0">
                  <c:v>7.5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Analyses!$A$13</c:f>
              <c:strCache>
                <c:ptCount val="1"/>
                <c:pt idx="0">
                  <c:v>Hurricanes
[11, 0.75]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Analyses!$C$13</c:f>
              <c:numCache>
                <c:formatCode>0.00</c:formatCode>
                <c:ptCount val="1"/>
                <c:pt idx="0">
                  <c:v>13.25</c:v>
                </c:pt>
              </c:numCache>
            </c:numRef>
          </c:xVal>
          <c:yVal>
            <c:numRef>
              <c:f>Analyses!$B$13</c:f>
              <c:numCache>
                <c:formatCode>0.00</c:formatCode>
                <c:ptCount val="1"/>
                <c:pt idx="0">
                  <c:v>144.6875</c:v>
                </c:pt>
              </c:numCache>
            </c:numRef>
          </c:yVal>
          <c:bubbleSize>
            <c:numRef>
              <c:f>Analyses!$G$13</c:f>
              <c:numCache>
                <c:formatCode>0.00</c:formatCode>
                <c:ptCount val="1"/>
                <c:pt idx="0">
                  <c:v>7.5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Analyses!$A$14</c:f>
              <c:strCache>
                <c:ptCount val="1"/>
                <c:pt idx="0">
                  <c:v>Rebels
[12, 0.81]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Analyses!$C$14</c:f>
              <c:numCache>
                <c:formatCode>0.00</c:formatCode>
                <c:ptCount val="1"/>
                <c:pt idx="0">
                  <c:v>12.5</c:v>
                </c:pt>
              </c:numCache>
            </c:numRef>
          </c:xVal>
          <c:yVal>
            <c:numRef>
              <c:f>Analyses!$B$14</c:f>
              <c:numCache>
                <c:formatCode>0.00</c:formatCode>
                <c:ptCount val="1"/>
                <c:pt idx="0">
                  <c:v>161.25</c:v>
                </c:pt>
              </c:numCache>
            </c:numRef>
          </c:yVal>
          <c:bubbleSize>
            <c:numRef>
              <c:f>Analyses!$G$14</c:f>
              <c:numCache>
                <c:formatCode>0.00</c:formatCode>
                <c:ptCount val="1"/>
                <c:pt idx="0">
                  <c:v>8.125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Analyses!$A$15</c:f>
              <c:strCache>
                <c:ptCount val="1"/>
                <c:pt idx="0">
                  <c:v>Western Force
[13, 0.31]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Analyses!$C$15</c:f>
              <c:numCache>
                <c:formatCode>0.00</c:formatCode>
                <c:ptCount val="1"/>
                <c:pt idx="0">
                  <c:v>13.625</c:v>
                </c:pt>
              </c:numCache>
            </c:numRef>
          </c:xVal>
          <c:yVal>
            <c:numRef>
              <c:f>Analyses!$B$15</c:f>
              <c:numCache>
                <c:formatCode>0.00</c:formatCode>
                <c:ptCount val="1"/>
                <c:pt idx="0">
                  <c:v>138.25</c:v>
                </c:pt>
              </c:numCache>
            </c:numRef>
          </c:yVal>
          <c:bubbleSize>
            <c:numRef>
              <c:f>Analyses!$G$15</c:f>
              <c:numCache>
                <c:formatCode>0.00</c:formatCode>
                <c:ptCount val="1"/>
                <c:pt idx="0">
                  <c:v>3.125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Analyses!$A$16</c:f>
              <c:strCache>
                <c:ptCount val="1"/>
                <c:pt idx="0">
                  <c:v>Highlanders
[14, 0.56]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Analyses!$C$16</c:f>
              <c:numCache>
                <c:formatCode>0.00</c:formatCode>
                <c:ptCount val="1"/>
                <c:pt idx="0">
                  <c:v>13.75</c:v>
                </c:pt>
              </c:numCache>
            </c:numRef>
          </c:xVal>
          <c:yVal>
            <c:numRef>
              <c:f>Analyses!$B$16</c:f>
              <c:numCache>
                <c:formatCode>0.00</c:formatCode>
                <c:ptCount val="1"/>
                <c:pt idx="0">
                  <c:v>161.1875</c:v>
                </c:pt>
              </c:numCache>
            </c:numRef>
          </c:yVal>
          <c:bubbleSize>
            <c:numRef>
              <c:f>Analyses!$G$16</c:f>
              <c:numCache>
                <c:formatCode>0.00</c:formatCode>
                <c:ptCount val="1"/>
                <c:pt idx="0">
                  <c:v>5.625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Analyses!$A$17</c:f>
              <c:strCache>
                <c:ptCount val="1"/>
                <c:pt idx="0">
                  <c:v>Southern Kings
[15, 0.37]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Analyses!$C$17</c:f>
              <c:numCache>
                <c:formatCode>General</c:formatCode>
                <c:ptCount val="1"/>
                <c:pt idx="0">
                  <c:v>11.1875</c:v>
                </c:pt>
              </c:numCache>
            </c:numRef>
          </c:xVal>
          <c:yVal>
            <c:numRef>
              <c:f>Analyses!$B$17</c:f>
              <c:numCache>
                <c:formatCode>0.00</c:formatCode>
                <c:ptCount val="1"/>
                <c:pt idx="0">
                  <c:v>166.5</c:v>
                </c:pt>
              </c:numCache>
            </c:numRef>
          </c:yVal>
          <c:bubbleSize>
            <c:numRef>
              <c:f>Analyses!$G$17</c:f>
              <c:numCache>
                <c:formatCode>0.00</c:formatCode>
                <c:ptCount val="1"/>
                <c:pt idx="0">
                  <c:v>3.75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Analyses!$A$18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Analyses!$C$18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Analyses!$B$18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Analyses!$G$18</c:f>
              <c:numCache>
                <c:formatCode>0.00</c:formatCode>
                <c:ptCount val="1"/>
                <c:pt idx="0">
                  <c:v>100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8135680"/>
        <c:axId val="168170240"/>
      </c:bubbleChart>
      <c:valAx>
        <c:axId val="168135680"/>
        <c:scaling>
          <c:orientation val="minMax"/>
          <c:max val="17.5"/>
          <c:min val="11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8170240"/>
        <c:crossesAt val="110"/>
        <c:crossBetween val="midCat"/>
        <c:majorUnit val="1"/>
        <c:minorUnit val="0.5"/>
      </c:valAx>
      <c:valAx>
        <c:axId val="168170240"/>
        <c:scaling>
          <c:orientation val="maxMin"/>
          <c:max val="21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168135680"/>
        <c:crossesAt val="10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2014 Super Rugby</a:t>
            </a:r>
            <a:r>
              <a:rPr lang="en-GB" baseline="0"/>
              <a:t> Season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'2014 Graph'!$A$2</c:f>
              <c:strCache>
                <c:ptCount val="1"/>
                <c:pt idx="0">
                  <c:v>Waratahs
[1, 0.66]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Graph'!$C$2</c:f>
              <c:numCache>
                <c:formatCode>0.00</c:formatCode>
                <c:ptCount val="1"/>
                <c:pt idx="0">
                  <c:v>16</c:v>
                </c:pt>
              </c:numCache>
            </c:numRef>
          </c:xVal>
          <c:yVal>
            <c:numRef>
              <c:f>'2014 Graph'!$B$2</c:f>
              <c:numCache>
                <c:formatCode>0.00</c:formatCode>
                <c:ptCount val="1"/>
                <c:pt idx="0">
                  <c:v>134.16666666666666</c:v>
                </c:pt>
              </c:numCache>
            </c:numRef>
          </c:yVal>
          <c:bubbleSize>
            <c:numRef>
              <c:f>'2014 Graph'!$G$2</c:f>
              <c:numCache>
                <c:formatCode>0.00</c:formatCode>
                <c:ptCount val="1"/>
                <c:pt idx="0">
                  <c:v>6.6666666666666661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'2014 Graph'!$A$3</c:f>
              <c:strCache>
                <c:ptCount val="1"/>
                <c:pt idx="0">
                  <c:v>Crusaders
[2, 0.55]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Graph'!$C$3</c:f>
              <c:numCache>
                <c:formatCode>0.00</c:formatCode>
                <c:ptCount val="1"/>
                <c:pt idx="0">
                  <c:v>15.833333333333334</c:v>
                </c:pt>
              </c:numCache>
            </c:numRef>
          </c:xVal>
          <c:yVal>
            <c:numRef>
              <c:f>'2014 Graph'!$B$3</c:f>
              <c:numCache>
                <c:formatCode>0.00</c:formatCode>
                <c:ptCount val="1"/>
                <c:pt idx="0">
                  <c:v>155.66666666666666</c:v>
                </c:pt>
              </c:numCache>
            </c:numRef>
          </c:yVal>
          <c:bubbleSize>
            <c:numRef>
              <c:f>'2014 Graph'!$G$3</c:f>
              <c:numCache>
                <c:formatCode>0.00</c:formatCode>
                <c:ptCount val="1"/>
                <c:pt idx="0">
                  <c:v>5.5555555555555554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'2014 Graph'!$A$4</c:f>
              <c:strCache>
                <c:ptCount val="1"/>
                <c:pt idx="0">
                  <c:v>Sharks
[3, 0.61]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Graph'!$C$4</c:f>
              <c:numCache>
                <c:formatCode>0.00</c:formatCode>
                <c:ptCount val="1"/>
                <c:pt idx="0">
                  <c:v>16.444444444444443</c:v>
                </c:pt>
              </c:numCache>
            </c:numRef>
          </c:xVal>
          <c:yVal>
            <c:numRef>
              <c:f>'2014 Graph'!$B$4</c:f>
              <c:numCache>
                <c:formatCode>0.00</c:formatCode>
                <c:ptCount val="1"/>
                <c:pt idx="0">
                  <c:v>124.94444444444444</c:v>
                </c:pt>
              </c:numCache>
            </c:numRef>
          </c:yVal>
          <c:bubbleSize>
            <c:numRef>
              <c:f>'2014 Graph'!$G$4</c:f>
              <c:numCache>
                <c:formatCode>0.00</c:formatCode>
                <c:ptCount val="1"/>
                <c:pt idx="0">
                  <c:v>6.1111111111111116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'2014 Graph'!$A$5</c:f>
              <c:strCache>
                <c:ptCount val="1"/>
                <c:pt idx="0">
                  <c:v>Brumbies
[4, 0.44]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Graph'!$C$5</c:f>
              <c:numCache>
                <c:formatCode>0.00</c:formatCode>
                <c:ptCount val="1"/>
                <c:pt idx="0">
                  <c:v>12.888888888888889</c:v>
                </c:pt>
              </c:numCache>
            </c:numRef>
          </c:xVal>
          <c:yVal>
            <c:numRef>
              <c:f>'2014 Graph'!$B$5</c:f>
              <c:numCache>
                <c:formatCode>0.00</c:formatCode>
                <c:ptCount val="1"/>
                <c:pt idx="0">
                  <c:v>158.5</c:v>
                </c:pt>
              </c:numCache>
            </c:numRef>
          </c:yVal>
          <c:bubbleSize>
            <c:numRef>
              <c:f>'2014 Graph'!$G$5</c:f>
              <c:numCache>
                <c:formatCode>0.00</c:formatCode>
                <c:ptCount val="1"/>
                <c:pt idx="0">
                  <c:v>4.4444444444444446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'2014 Graph'!$A$6</c:f>
              <c:strCache>
                <c:ptCount val="1"/>
                <c:pt idx="0">
                  <c:v>Chiefs
[5, 0.76]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Graph'!$C$6</c:f>
              <c:numCache>
                <c:formatCode>0.00</c:formatCode>
                <c:ptCount val="1"/>
                <c:pt idx="0">
                  <c:v>15.470588235294118</c:v>
                </c:pt>
              </c:numCache>
            </c:numRef>
          </c:xVal>
          <c:yVal>
            <c:numRef>
              <c:f>'2014 Graph'!$B$6</c:f>
              <c:numCache>
                <c:formatCode>0.00</c:formatCode>
                <c:ptCount val="1"/>
                <c:pt idx="0">
                  <c:v>147.41176470588235</c:v>
                </c:pt>
              </c:numCache>
            </c:numRef>
          </c:yVal>
          <c:bubbleSize>
            <c:numRef>
              <c:f>'2014 Graph'!$G$6</c:f>
              <c:numCache>
                <c:formatCode>0.00</c:formatCode>
                <c:ptCount val="1"/>
                <c:pt idx="0">
                  <c:v>7.6470588235294112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'2014 Graph'!$A$7</c:f>
              <c:strCache>
                <c:ptCount val="1"/>
                <c:pt idx="0">
                  <c:v>Highlanders
[6, 0.35]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Graph'!$C$7</c:f>
              <c:numCache>
                <c:formatCode>0.00</c:formatCode>
                <c:ptCount val="1"/>
                <c:pt idx="0">
                  <c:v>15.588235294117647</c:v>
                </c:pt>
              </c:numCache>
            </c:numRef>
          </c:xVal>
          <c:yVal>
            <c:numRef>
              <c:f>'2014 Graph'!$B$7</c:f>
              <c:numCache>
                <c:formatCode>0.00</c:formatCode>
                <c:ptCount val="1"/>
                <c:pt idx="0">
                  <c:v>197.1764705882353</c:v>
                </c:pt>
              </c:numCache>
            </c:numRef>
          </c:yVal>
          <c:bubbleSize>
            <c:numRef>
              <c:f>'2014 Graph'!$G$7</c:f>
              <c:numCache>
                <c:formatCode>0.00</c:formatCode>
                <c:ptCount val="1"/>
                <c:pt idx="0">
                  <c:v>3.5294117647058827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'2014 Graph'!$A$8</c:f>
              <c:strCache>
                <c:ptCount val="1"/>
                <c:pt idx="0">
                  <c:v>Hurricanes
[7, 0.43]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Graph'!$C$8</c:f>
              <c:numCache>
                <c:formatCode>0.00</c:formatCode>
                <c:ptCount val="1"/>
                <c:pt idx="0">
                  <c:v>16.8125</c:v>
                </c:pt>
              </c:numCache>
            </c:numRef>
          </c:xVal>
          <c:yVal>
            <c:numRef>
              <c:f>'2014 Graph'!$B$8</c:f>
              <c:numCache>
                <c:formatCode>0.00</c:formatCode>
                <c:ptCount val="1"/>
                <c:pt idx="0">
                  <c:v>163.6875</c:v>
                </c:pt>
              </c:numCache>
            </c:numRef>
          </c:yVal>
          <c:bubbleSize>
            <c:numRef>
              <c:f>'2014 Graph'!$G$8</c:f>
              <c:numCache>
                <c:formatCode>0.00</c:formatCode>
                <c:ptCount val="1"/>
                <c:pt idx="0">
                  <c:v>4.375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'2014 Graph'!$A$9</c:f>
              <c:strCache>
                <c:ptCount val="1"/>
                <c:pt idx="0">
                  <c:v>Western Force
[8, 0.56]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Graph'!$C$9</c:f>
              <c:numCache>
                <c:formatCode>0.00</c:formatCode>
                <c:ptCount val="1"/>
                <c:pt idx="0">
                  <c:v>14.75</c:v>
                </c:pt>
              </c:numCache>
            </c:numRef>
          </c:xVal>
          <c:yVal>
            <c:numRef>
              <c:f>'2014 Graph'!$B$9</c:f>
              <c:numCache>
                <c:formatCode>0.00</c:formatCode>
                <c:ptCount val="1"/>
                <c:pt idx="0">
                  <c:v>158.3125</c:v>
                </c:pt>
              </c:numCache>
            </c:numRef>
          </c:yVal>
          <c:bubbleSize>
            <c:numRef>
              <c:f>'2014 Graph'!$G$9</c:f>
              <c:numCache>
                <c:formatCode>0.00</c:formatCode>
                <c:ptCount val="1"/>
                <c:pt idx="0">
                  <c:v>5.625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'2014 Graph'!$A$10</c:f>
              <c:strCache>
                <c:ptCount val="1"/>
                <c:pt idx="0">
                  <c:v>Bulls
[9, 0.25]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Graph'!$C$10</c:f>
              <c:numCache>
                <c:formatCode>0.00</c:formatCode>
                <c:ptCount val="1"/>
                <c:pt idx="0">
                  <c:v>15.5625</c:v>
                </c:pt>
              </c:numCache>
            </c:numRef>
          </c:xVal>
          <c:yVal>
            <c:numRef>
              <c:f>'2014 Graph'!$B$10</c:f>
              <c:numCache>
                <c:formatCode>0.00</c:formatCode>
                <c:ptCount val="1"/>
                <c:pt idx="0">
                  <c:v>159.875</c:v>
                </c:pt>
              </c:numCache>
            </c:numRef>
          </c:yVal>
          <c:bubbleSize>
            <c:numRef>
              <c:f>'2014 Graph'!$G$10</c:f>
              <c:numCache>
                <c:formatCode>0.00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'2014 Graph'!$A$11</c:f>
              <c:strCache>
                <c:ptCount val="1"/>
                <c:pt idx="0">
                  <c:v>Blues
[10, 0.5]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Graph'!$C$11</c:f>
              <c:numCache>
                <c:formatCode>0.00</c:formatCode>
                <c:ptCount val="1"/>
                <c:pt idx="0">
                  <c:v>12.875</c:v>
                </c:pt>
              </c:numCache>
            </c:numRef>
          </c:xVal>
          <c:yVal>
            <c:numRef>
              <c:f>'2014 Graph'!$B$11</c:f>
              <c:numCache>
                <c:formatCode>0.00</c:formatCode>
                <c:ptCount val="1"/>
                <c:pt idx="0">
                  <c:v>147.4375</c:v>
                </c:pt>
              </c:numCache>
            </c:numRef>
          </c:yVal>
          <c:bubbleSize>
            <c:numRef>
              <c:f>'2014 Graph'!$G$11</c:f>
              <c:numCache>
                <c:formatCode>0.00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'2014 Graph'!$A$12</c:f>
              <c:strCache>
                <c:ptCount val="1"/>
                <c:pt idx="0">
                  <c:v>Stormers
[11, 0.25]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Graph'!$C$12</c:f>
              <c:numCache>
                <c:formatCode>0.00</c:formatCode>
                <c:ptCount val="1"/>
                <c:pt idx="0">
                  <c:v>15.9375</c:v>
                </c:pt>
              </c:numCache>
            </c:numRef>
          </c:xVal>
          <c:yVal>
            <c:numRef>
              <c:f>'2014 Graph'!$B$12</c:f>
              <c:numCache>
                <c:formatCode>0.00</c:formatCode>
                <c:ptCount val="1"/>
                <c:pt idx="0">
                  <c:v>156.5625</c:v>
                </c:pt>
              </c:numCache>
            </c:numRef>
          </c:yVal>
          <c:bubbleSize>
            <c:numRef>
              <c:f>'2014 Graph'!$G$12</c:f>
              <c:numCache>
                <c:formatCode>0.00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'2014 Graph'!$A$13</c:f>
              <c:strCache>
                <c:ptCount val="1"/>
                <c:pt idx="0">
                  <c:v>Lions
[12, 0.5]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Graph'!$C$13</c:f>
              <c:numCache>
                <c:formatCode>0.00</c:formatCode>
                <c:ptCount val="1"/>
                <c:pt idx="0">
                  <c:v>15.9375</c:v>
                </c:pt>
              </c:numCache>
            </c:numRef>
          </c:xVal>
          <c:yVal>
            <c:numRef>
              <c:f>'2014 Graph'!$B$13</c:f>
              <c:numCache>
                <c:formatCode>0.00</c:formatCode>
                <c:ptCount val="1"/>
                <c:pt idx="0">
                  <c:v>160.5625</c:v>
                </c:pt>
              </c:numCache>
            </c:numRef>
          </c:yVal>
          <c:bubbleSize>
            <c:numRef>
              <c:f>'2014 Graph'!$G$13</c:f>
              <c:numCache>
                <c:formatCode>0.00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'2014 Graph'!$A$14</c:f>
              <c:strCache>
                <c:ptCount val="1"/>
                <c:pt idx="0">
                  <c:v>Reds
[13, 0.43]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Graph'!$C$14</c:f>
              <c:numCache>
                <c:formatCode>0.00</c:formatCode>
                <c:ptCount val="1"/>
                <c:pt idx="0">
                  <c:v>16.4375</c:v>
                </c:pt>
              </c:numCache>
            </c:numRef>
          </c:xVal>
          <c:yVal>
            <c:numRef>
              <c:f>'2014 Graph'!$B$14</c:f>
              <c:numCache>
                <c:formatCode>0.00</c:formatCode>
                <c:ptCount val="1"/>
                <c:pt idx="0">
                  <c:v>160.3125</c:v>
                </c:pt>
              </c:numCache>
            </c:numRef>
          </c:yVal>
          <c:bubbleSize>
            <c:numRef>
              <c:f>'2014 Graph'!$G$14</c:f>
              <c:numCache>
                <c:formatCode>0.00</c:formatCode>
                <c:ptCount val="1"/>
                <c:pt idx="0">
                  <c:v>4.375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'2014 Graph'!$A$15</c:f>
              <c:strCache>
                <c:ptCount val="1"/>
                <c:pt idx="0">
                  <c:v>Cheetahs
[14, 0.43]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Graph'!$C$15</c:f>
              <c:numCache>
                <c:formatCode>0.00</c:formatCode>
                <c:ptCount val="1"/>
                <c:pt idx="0">
                  <c:v>15.875</c:v>
                </c:pt>
              </c:numCache>
            </c:numRef>
          </c:xVal>
          <c:yVal>
            <c:numRef>
              <c:f>'2014 Graph'!$B$15</c:f>
              <c:numCache>
                <c:formatCode>0.00</c:formatCode>
                <c:ptCount val="1"/>
                <c:pt idx="0">
                  <c:v>162.375</c:v>
                </c:pt>
              </c:numCache>
            </c:numRef>
          </c:yVal>
          <c:bubbleSize>
            <c:numRef>
              <c:f>'2014 Graph'!$G$15</c:f>
              <c:numCache>
                <c:formatCode>0.00</c:formatCode>
                <c:ptCount val="1"/>
                <c:pt idx="0">
                  <c:v>4.375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'2014 Graph'!$A$16</c:f>
              <c:strCache>
                <c:ptCount val="1"/>
                <c:pt idx="0">
                  <c:v>Rebels
[15, 0.56]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Graph'!$C$16</c:f>
              <c:numCache>
                <c:formatCode>0.00</c:formatCode>
                <c:ptCount val="1"/>
                <c:pt idx="0">
                  <c:v>13.875</c:v>
                </c:pt>
              </c:numCache>
            </c:numRef>
          </c:xVal>
          <c:yVal>
            <c:numRef>
              <c:f>'2014 Graph'!$B$16</c:f>
              <c:numCache>
                <c:formatCode>0.00</c:formatCode>
                <c:ptCount val="1"/>
                <c:pt idx="0">
                  <c:v>147.9375</c:v>
                </c:pt>
              </c:numCache>
            </c:numRef>
          </c:yVal>
          <c:bubbleSize>
            <c:numRef>
              <c:f>'2014 Graph'!$G$16</c:f>
              <c:numCache>
                <c:formatCode>0.00</c:formatCode>
                <c:ptCount val="1"/>
                <c:pt idx="0">
                  <c:v>5.625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'2014 Graph'!$A$17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'2014 Graph'!$C$17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'2014 Graph'!$B$17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'2014 Graph'!$G$17</c:f>
              <c:numCache>
                <c:formatCode>0.00</c:formatCode>
                <c:ptCount val="1"/>
                <c:pt idx="0">
                  <c:v>100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8293888"/>
        <c:axId val="168295424"/>
      </c:bubbleChart>
      <c:valAx>
        <c:axId val="168293888"/>
        <c:scaling>
          <c:orientation val="minMax"/>
          <c:max val="17.5"/>
          <c:min val="11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8295424"/>
        <c:crossesAt val="110"/>
        <c:crossBetween val="midCat"/>
        <c:majorUnit val="1"/>
        <c:minorUnit val="0.5"/>
      </c:valAx>
      <c:valAx>
        <c:axId val="168295424"/>
        <c:scaling>
          <c:orientation val="maxMin"/>
          <c:max val="21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168293888"/>
        <c:crossesAt val="10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2015 Super Rugby</a:t>
            </a:r>
            <a:r>
              <a:rPr lang="en-GB" baseline="0"/>
              <a:t> Season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'2015 Graph'!$A$2</c:f>
              <c:strCache>
                <c:ptCount val="1"/>
                <c:pt idx="0">
                  <c:v>Hurricanes
[1, 0.84]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Graph'!$C$2</c:f>
              <c:numCache>
                <c:formatCode>0.00</c:formatCode>
                <c:ptCount val="1"/>
                <c:pt idx="0">
                  <c:v>15.23076923076923</c:v>
                </c:pt>
              </c:numCache>
            </c:numRef>
          </c:xVal>
          <c:yVal>
            <c:numRef>
              <c:f>'2015 Graph'!$B$2</c:f>
              <c:numCache>
                <c:formatCode>0.00</c:formatCode>
                <c:ptCount val="1"/>
                <c:pt idx="0">
                  <c:v>187.92307692307693</c:v>
                </c:pt>
              </c:numCache>
            </c:numRef>
          </c:yVal>
          <c:bubbleSize>
            <c:numRef>
              <c:f>'2015 Graph'!$G$2</c:f>
              <c:numCache>
                <c:formatCode>0.00</c:formatCode>
                <c:ptCount val="1"/>
                <c:pt idx="0">
                  <c:v>8.4615384615384617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'2015 Graph'!$A$3</c:f>
              <c:strCache>
                <c:ptCount val="1"/>
                <c:pt idx="0">
                  <c:v>Waratahs
[2, 0.46]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Graph'!$C$3</c:f>
              <c:numCache>
                <c:formatCode>0.00</c:formatCode>
                <c:ptCount val="1"/>
                <c:pt idx="0">
                  <c:v>12.846153846153847</c:v>
                </c:pt>
              </c:numCache>
            </c:numRef>
          </c:xVal>
          <c:yVal>
            <c:numRef>
              <c:f>'2015 Graph'!$B$3</c:f>
              <c:numCache>
                <c:formatCode>0.00</c:formatCode>
                <c:ptCount val="1"/>
                <c:pt idx="0">
                  <c:v>141.61538461538461</c:v>
                </c:pt>
              </c:numCache>
            </c:numRef>
          </c:yVal>
          <c:bubbleSize>
            <c:numRef>
              <c:f>'2015 Graph'!$G$3</c:f>
              <c:numCache>
                <c:formatCode>0.00</c:formatCode>
                <c:ptCount val="1"/>
                <c:pt idx="0">
                  <c:v>4.6153846153846159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'2015 Graph'!$A$4</c:f>
              <c:strCache>
                <c:ptCount val="1"/>
                <c:pt idx="0">
                  <c:v>Stormers
[3, 0.5]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Graph'!$C$4</c:f>
              <c:numCache>
                <c:formatCode>0.00</c:formatCode>
                <c:ptCount val="1"/>
                <c:pt idx="0">
                  <c:v>13.166666666666666</c:v>
                </c:pt>
              </c:numCache>
            </c:numRef>
          </c:xVal>
          <c:yVal>
            <c:numRef>
              <c:f>'2015 Graph'!$B$4</c:f>
              <c:numCache>
                <c:formatCode>0.00</c:formatCode>
                <c:ptCount val="1"/>
                <c:pt idx="0">
                  <c:v>152.83333333333334</c:v>
                </c:pt>
              </c:numCache>
            </c:numRef>
          </c:yVal>
          <c:bubbleSize>
            <c:numRef>
              <c:f>'2015 Graph'!$G$4</c:f>
              <c:numCache>
                <c:formatCode>0.00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'2015 Graph'!$A$5</c:f>
              <c:strCache>
                <c:ptCount val="1"/>
                <c:pt idx="0">
                  <c:v>Chiefs
[4, 0.46]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Graph'!$C$5</c:f>
              <c:numCache>
                <c:formatCode>0.00</c:formatCode>
                <c:ptCount val="1"/>
                <c:pt idx="0">
                  <c:v>14.692307692307692</c:v>
                </c:pt>
              </c:numCache>
            </c:numRef>
          </c:xVal>
          <c:yVal>
            <c:numRef>
              <c:f>'2015 Graph'!$B$5</c:f>
              <c:numCache>
                <c:formatCode>0.00</c:formatCode>
                <c:ptCount val="1"/>
                <c:pt idx="0">
                  <c:v>138.46153846153845</c:v>
                </c:pt>
              </c:numCache>
            </c:numRef>
          </c:yVal>
          <c:bubbleSize>
            <c:numRef>
              <c:f>'2015 Graph'!$G$5</c:f>
              <c:numCache>
                <c:formatCode>0.00</c:formatCode>
                <c:ptCount val="1"/>
                <c:pt idx="0">
                  <c:v>4.6153846153846159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'2015 Graph'!$A$6</c:f>
              <c:strCache>
                <c:ptCount val="1"/>
                <c:pt idx="0">
                  <c:v>Highlanders
[5, 0.76]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Graph'!$C$6</c:f>
              <c:numCache>
                <c:formatCode>0.00</c:formatCode>
                <c:ptCount val="1"/>
                <c:pt idx="0">
                  <c:v>17.46153846153846</c:v>
                </c:pt>
              </c:numCache>
            </c:numRef>
          </c:xVal>
          <c:yVal>
            <c:numRef>
              <c:f>'2015 Graph'!$B$6</c:f>
              <c:numCache>
                <c:formatCode>0.00</c:formatCode>
                <c:ptCount val="1"/>
                <c:pt idx="0">
                  <c:v>173.07692307692307</c:v>
                </c:pt>
              </c:numCache>
            </c:numRef>
          </c:yVal>
          <c:bubbleSize>
            <c:numRef>
              <c:f>'2015 Graph'!$G$6</c:f>
              <c:numCache>
                <c:formatCode>0.00</c:formatCode>
                <c:ptCount val="1"/>
                <c:pt idx="0">
                  <c:v>7.6923076923076925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'2015 Graph'!$A$7</c:f>
              <c:strCache>
                <c:ptCount val="1"/>
                <c:pt idx="0">
                  <c:v>Brumbies
[6, 0.38]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Graph'!$C$7</c:f>
              <c:numCache>
                <c:formatCode>0.00</c:formatCode>
                <c:ptCount val="1"/>
                <c:pt idx="0">
                  <c:v>17.076923076923077</c:v>
                </c:pt>
              </c:numCache>
            </c:numRef>
          </c:xVal>
          <c:yVal>
            <c:numRef>
              <c:f>'2015 Graph'!$B$7</c:f>
              <c:numCache>
                <c:formatCode>0.00</c:formatCode>
                <c:ptCount val="1"/>
                <c:pt idx="0">
                  <c:v>149.30769230769232</c:v>
                </c:pt>
              </c:numCache>
            </c:numRef>
          </c:yVal>
          <c:bubbleSize>
            <c:numRef>
              <c:f>'2015 Graph'!$G$7</c:f>
              <c:numCache>
                <c:formatCode>0.00</c:formatCode>
                <c:ptCount val="1"/>
                <c:pt idx="0">
                  <c:v>3.8461538461538463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'2015 Graph'!$A$8</c:f>
              <c:strCache>
                <c:ptCount val="1"/>
                <c:pt idx="0">
                  <c:v>Lions
[7, 0.35]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Graph'!$C$8</c:f>
              <c:numCache>
                <c:formatCode>0.00</c:formatCode>
                <c:ptCount val="1"/>
                <c:pt idx="0">
                  <c:v>12.142857142857142</c:v>
                </c:pt>
              </c:numCache>
            </c:numRef>
          </c:xVal>
          <c:yVal>
            <c:numRef>
              <c:f>'2015 Graph'!$B$8</c:f>
              <c:numCache>
                <c:formatCode>0.00</c:formatCode>
                <c:ptCount val="1"/>
                <c:pt idx="0">
                  <c:v>145.28571428571428</c:v>
                </c:pt>
              </c:numCache>
            </c:numRef>
          </c:yVal>
          <c:bubbleSize>
            <c:numRef>
              <c:f>'2015 Graph'!$G$8</c:f>
              <c:numCache>
                <c:formatCode>0.00</c:formatCode>
                <c:ptCount val="1"/>
                <c:pt idx="0">
                  <c:v>3.5714285714285716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'2015 Graph'!$A$9</c:f>
              <c:strCache>
                <c:ptCount val="1"/>
                <c:pt idx="0">
                  <c:v>Crusaders
[8, 0.92]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Graph'!$C$9</c:f>
              <c:numCache>
                <c:formatCode>0.00</c:formatCode>
                <c:ptCount val="1"/>
                <c:pt idx="0">
                  <c:v>16.384615384615383</c:v>
                </c:pt>
              </c:numCache>
            </c:numRef>
          </c:xVal>
          <c:yVal>
            <c:numRef>
              <c:f>'2015 Graph'!$B$9</c:f>
              <c:numCache>
                <c:formatCode>0.00</c:formatCode>
                <c:ptCount val="1"/>
                <c:pt idx="0">
                  <c:v>164.38461538461539</c:v>
                </c:pt>
              </c:numCache>
            </c:numRef>
          </c:yVal>
          <c:bubbleSize>
            <c:numRef>
              <c:f>'2015 Graph'!$G$9</c:f>
              <c:numCache>
                <c:formatCode>0.00</c:formatCode>
                <c:ptCount val="1"/>
                <c:pt idx="0">
                  <c:v>9.2307692307692317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'2015 Graph'!$A$10</c:f>
              <c:strCache>
                <c:ptCount val="1"/>
                <c:pt idx="0">
                  <c:v>Bulls
[9, 0.53]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Graph'!$C$10</c:f>
              <c:numCache>
                <c:formatCode>0.00</c:formatCode>
                <c:ptCount val="1"/>
                <c:pt idx="0">
                  <c:v>14.461538461538462</c:v>
                </c:pt>
              </c:numCache>
            </c:numRef>
          </c:xVal>
          <c:yVal>
            <c:numRef>
              <c:f>'2015 Graph'!$B$10</c:f>
              <c:numCache>
                <c:formatCode>0.00</c:formatCode>
                <c:ptCount val="1"/>
                <c:pt idx="0">
                  <c:v>162.84615384615384</c:v>
                </c:pt>
              </c:numCache>
            </c:numRef>
          </c:yVal>
          <c:bubbleSize>
            <c:numRef>
              <c:f>'2015 Graph'!$G$10</c:f>
              <c:numCache>
                <c:formatCode>0.00</c:formatCode>
                <c:ptCount val="1"/>
                <c:pt idx="0">
                  <c:v>5.3846153846153841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'2015 Graph'!$A$11</c:f>
              <c:strCache>
                <c:ptCount val="1"/>
                <c:pt idx="0">
                  <c:v>Rebels
[10, 0.53]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Graph'!$C$11</c:f>
              <c:numCache>
                <c:formatCode>0.00</c:formatCode>
                <c:ptCount val="1"/>
                <c:pt idx="0">
                  <c:v>14.076923076923077</c:v>
                </c:pt>
              </c:numCache>
            </c:numRef>
          </c:xVal>
          <c:yVal>
            <c:numRef>
              <c:f>'2015 Graph'!$B$11</c:f>
              <c:numCache>
                <c:formatCode>0.00</c:formatCode>
                <c:ptCount val="1"/>
                <c:pt idx="0">
                  <c:v>168.84615384615384</c:v>
                </c:pt>
              </c:numCache>
            </c:numRef>
          </c:yVal>
          <c:bubbleSize>
            <c:numRef>
              <c:f>'2015 Graph'!$G$11</c:f>
              <c:numCache>
                <c:formatCode>0.00</c:formatCode>
                <c:ptCount val="1"/>
                <c:pt idx="0">
                  <c:v>5.3846153846153841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'2015 Graph'!$A$12</c:f>
              <c:strCache>
                <c:ptCount val="1"/>
                <c:pt idx="0">
                  <c:v>Sharks
[11, 0.21]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Graph'!$C$12</c:f>
              <c:numCache>
                <c:formatCode>0.00</c:formatCode>
                <c:ptCount val="1"/>
                <c:pt idx="0">
                  <c:v>14.571428571428571</c:v>
                </c:pt>
              </c:numCache>
            </c:numRef>
          </c:xVal>
          <c:yVal>
            <c:numRef>
              <c:f>'2015 Graph'!$B$12</c:f>
              <c:numCache>
                <c:formatCode>0.00</c:formatCode>
                <c:ptCount val="1"/>
                <c:pt idx="0">
                  <c:v>164.21428571428572</c:v>
                </c:pt>
              </c:numCache>
            </c:numRef>
          </c:yVal>
          <c:bubbleSize>
            <c:numRef>
              <c:f>'2015 Graph'!$G$12</c:f>
              <c:numCache>
                <c:formatCode>0.00</c:formatCode>
                <c:ptCount val="1"/>
                <c:pt idx="0">
                  <c:v>2.1428571428571428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'2015 Graph'!$A$13</c:f>
              <c:strCache>
                <c:ptCount val="1"/>
                <c:pt idx="0">
                  <c:v>Reds
[12, 0.07]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Graph'!$C$13</c:f>
              <c:numCache>
                <c:formatCode>0.00</c:formatCode>
                <c:ptCount val="1"/>
                <c:pt idx="0">
                  <c:v>16.76923076923077</c:v>
                </c:pt>
              </c:numCache>
            </c:numRef>
          </c:xVal>
          <c:yVal>
            <c:numRef>
              <c:f>'2015 Graph'!$B$13</c:f>
              <c:numCache>
                <c:formatCode>0.00</c:formatCode>
                <c:ptCount val="1"/>
                <c:pt idx="0">
                  <c:v>152.76923076923077</c:v>
                </c:pt>
              </c:numCache>
            </c:numRef>
          </c:yVal>
          <c:bubbleSize>
            <c:numRef>
              <c:f>'2015 Graph'!$G$13</c:f>
              <c:numCache>
                <c:formatCode>0.00</c:formatCode>
                <c:ptCount val="1"/>
                <c:pt idx="0">
                  <c:v>0.76923076923076927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'2015 Graph'!$A$14</c:f>
              <c:strCache>
                <c:ptCount val="1"/>
                <c:pt idx="0">
                  <c:v>Cheetahs
[13, 0.33]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Graph'!$C$14</c:f>
              <c:numCache>
                <c:formatCode>0.00</c:formatCode>
                <c:ptCount val="1"/>
                <c:pt idx="0">
                  <c:v>14.666666666666666</c:v>
                </c:pt>
              </c:numCache>
            </c:numRef>
          </c:xVal>
          <c:yVal>
            <c:numRef>
              <c:f>'2015 Graph'!$B$14</c:f>
              <c:numCache>
                <c:formatCode>0.00</c:formatCode>
                <c:ptCount val="1"/>
                <c:pt idx="0">
                  <c:v>170.66666666666666</c:v>
                </c:pt>
              </c:numCache>
            </c:numRef>
          </c:yVal>
          <c:bubbleSize>
            <c:numRef>
              <c:f>'2015 Graph'!$G$14</c:f>
              <c:numCache>
                <c:formatCode>0.00</c:formatCode>
                <c:ptCount val="1"/>
                <c:pt idx="0">
                  <c:v>3.333333333333333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'2015 Graph'!$A$15</c:f>
              <c:strCache>
                <c:ptCount val="1"/>
                <c:pt idx="0">
                  <c:v>Blues
[14, 0.21]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Graph'!$C$15</c:f>
              <c:numCache>
                <c:formatCode>0.00</c:formatCode>
                <c:ptCount val="1"/>
                <c:pt idx="0">
                  <c:v>12.071428571428571</c:v>
                </c:pt>
              </c:numCache>
            </c:numRef>
          </c:xVal>
          <c:yVal>
            <c:numRef>
              <c:f>'2015 Graph'!$B$15</c:f>
              <c:numCache>
                <c:formatCode>0.00</c:formatCode>
                <c:ptCount val="1"/>
                <c:pt idx="0">
                  <c:v>148.78571428571428</c:v>
                </c:pt>
              </c:numCache>
            </c:numRef>
          </c:yVal>
          <c:bubbleSize>
            <c:numRef>
              <c:f>'2015 Graph'!$G$15</c:f>
              <c:numCache>
                <c:formatCode>0.00</c:formatCode>
                <c:ptCount val="1"/>
                <c:pt idx="0">
                  <c:v>2.1428571428571428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'2015 Graph'!$A$16</c:f>
              <c:strCache>
                <c:ptCount val="1"/>
                <c:pt idx="0">
                  <c:v>Western Force
[15, 0.30]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Graph'!$C$16</c:f>
              <c:numCache>
                <c:formatCode>0.00</c:formatCode>
                <c:ptCount val="1"/>
                <c:pt idx="0">
                  <c:v>13.23076923076923</c:v>
                </c:pt>
              </c:numCache>
            </c:numRef>
          </c:xVal>
          <c:yVal>
            <c:numRef>
              <c:f>'2015 Graph'!$B$16</c:f>
              <c:numCache>
                <c:formatCode>0.00</c:formatCode>
                <c:ptCount val="1"/>
                <c:pt idx="0">
                  <c:v>127.23076923076923</c:v>
                </c:pt>
              </c:numCache>
            </c:numRef>
          </c:yVal>
          <c:bubbleSize>
            <c:numRef>
              <c:f>'2015 Graph'!$G$16</c:f>
              <c:numCache>
                <c:formatCode>0.00</c:formatCode>
                <c:ptCount val="1"/>
                <c:pt idx="0">
                  <c:v>3.0769230769230771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'2015 Graph'!$A$17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'2015 Graph'!$C$17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'2015 Graph'!$B$17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'2015 Graph'!$G$17</c:f>
              <c:numCache>
                <c:formatCode>0.00</c:formatCode>
                <c:ptCount val="1"/>
                <c:pt idx="0">
                  <c:v>100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8443264"/>
        <c:axId val="168457344"/>
      </c:bubbleChart>
      <c:valAx>
        <c:axId val="168443264"/>
        <c:scaling>
          <c:orientation val="minMax"/>
          <c:max val="18"/>
          <c:min val="11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8457344"/>
        <c:crossesAt val="110"/>
        <c:crossBetween val="midCat"/>
        <c:majorUnit val="1"/>
        <c:minorUnit val="0.5"/>
      </c:valAx>
      <c:valAx>
        <c:axId val="168457344"/>
        <c:scaling>
          <c:orientation val="maxMin"/>
          <c:max val="21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168443264"/>
        <c:crossesAt val="10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2014 Super Rugby</a:t>
            </a:r>
            <a:r>
              <a:rPr lang="en-GB" baseline="0"/>
              <a:t> Season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'2014 Graph'!$A$2</c:f>
              <c:strCache>
                <c:ptCount val="1"/>
                <c:pt idx="0">
                  <c:v>Waratahs
[1, 0.66]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Graph'!$C$2</c:f>
              <c:numCache>
                <c:formatCode>0.00</c:formatCode>
                <c:ptCount val="1"/>
                <c:pt idx="0">
                  <c:v>16</c:v>
                </c:pt>
              </c:numCache>
            </c:numRef>
          </c:xVal>
          <c:yVal>
            <c:numRef>
              <c:f>'2014 Graph'!$B$2</c:f>
              <c:numCache>
                <c:formatCode>0.00</c:formatCode>
                <c:ptCount val="1"/>
                <c:pt idx="0">
                  <c:v>134.16666666666666</c:v>
                </c:pt>
              </c:numCache>
            </c:numRef>
          </c:yVal>
          <c:bubbleSize>
            <c:numRef>
              <c:f>'2014 Graph'!$G$2</c:f>
              <c:numCache>
                <c:formatCode>0.00</c:formatCode>
                <c:ptCount val="1"/>
                <c:pt idx="0">
                  <c:v>6.6666666666666661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'2014 Graph'!$A$3</c:f>
              <c:strCache>
                <c:ptCount val="1"/>
                <c:pt idx="0">
                  <c:v>Crusaders
[2, 0.55]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Graph'!$C$3</c:f>
              <c:numCache>
                <c:formatCode>0.00</c:formatCode>
                <c:ptCount val="1"/>
                <c:pt idx="0">
                  <c:v>15.833333333333334</c:v>
                </c:pt>
              </c:numCache>
            </c:numRef>
          </c:xVal>
          <c:yVal>
            <c:numRef>
              <c:f>'2014 Graph'!$B$3</c:f>
              <c:numCache>
                <c:formatCode>0.00</c:formatCode>
                <c:ptCount val="1"/>
                <c:pt idx="0">
                  <c:v>155.66666666666666</c:v>
                </c:pt>
              </c:numCache>
            </c:numRef>
          </c:yVal>
          <c:bubbleSize>
            <c:numRef>
              <c:f>'2014 Graph'!$G$3</c:f>
              <c:numCache>
                <c:formatCode>0.00</c:formatCode>
                <c:ptCount val="1"/>
                <c:pt idx="0">
                  <c:v>5.5555555555555554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'2014 Graph'!$A$4</c:f>
              <c:strCache>
                <c:ptCount val="1"/>
                <c:pt idx="0">
                  <c:v>Sharks
[3, 0.61]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Graph'!$C$4</c:f>
              <c:numCache>
                <c:formatCode>0.00</c:formatCode>
                <c:ptCount val="1"/>
                <c:pt idx="0">
                  <c:v>16.444444444444443</c:v>
                </c:pt>
              </c:numCache>
            </c:numRef>
          </c:xVal>
          <c:yVal>
            <c:numRef>
              <c:f>'2014 Graph'!$B$4</c:f>
              <c:numCache>
                <c:formatCode>0.00</c:formatCode>
                <c:ptCount val="1"/>
                <c:pt idx="0">
                  <c:v>124.94444444444444</c:v>
                </c:pt>
              </c:numCache>
            </c:numRef>
          </c:yVal>
          <c:bubbleSize>
            <c:numRef>
              <c:f>'2014 Graph'!$G$4</c:f>
              <c:numCache>
                <c:formatCode>0.00</c:formatCode>
                <c:ptCount val="1"/>
                <c:pt idx="0">
                  <c:v>6.1111111111111116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'2014 Graph'!$A$5</c:f>
              <c:strCache>
                <c:ptCount val="1"/>
                <c:pt idx="0">
                  <c:v>Brumbies
[4, 0.44]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Graph'!$C$5</c:f>
              <c:numCache>
                <c:formatCode>0.00</c:formatCode>
                <c:ptCount val="1"/>
                <c:pt idx="0">
                  <c:v>12.888888888888889</c:v>
                </c:pt>
              </c:numCache>
            </c:numRef>
          </c:xVal>
          <c:yVal>
            <c:numRef>
              <c:f>'2014 Graph'!$B$5</c:f>
              <c:numCache>
                <c:formatCode>0.00</c:formatCode>
                <c:ptCount val="1"/>
                <c:pt idx="0">
                  <c:v>158.5</c:v>
                </c:pt>
              </c:numCache>
            </c:numRef>
          </c:yVal>
          <c:bubbleSize>
            <c:numRef>
              <c:f>'2014 Graph'!$G$5</c:f>
              <c:numCache>
                <c:formatCode>0.00</c:formatCode>
                <c:ptCount val="1"/>
                <c:pt idx="0">
                  <c:v>4.4444444444444446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'2014 Graph'!$A$6</c:f>
              <c:strCache>
                <c:ptCount val="1"/>
                <c:pt idx="0">
                  <c:v>Chiefs
[5, 0.76]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Graph'!$C$6</c:f>
              <c:numCache>
                <c:formatCode>0.00</c:formatCode>
                <c:ptCount val="1"/>
                <c:pt idx="0">
                  <c:v>15.470588235294118</c:v>
                </c:pt>
              </c:numCache>
            </c:numRef>
          </c:xVal>
          <c:yVal>
            <c:numRef>
              <c:f>'2014 Graph'!$B$6</c:f>
              <c:numCache>
                <c:formatCode>0.00</c:formatCode>
                <c:ptCount val="1"/>
                <c:pt idx="0">
                  <c:v>147.41176470588235</c:v>
                </c:pt>
              </c:numCache>
            </c:numRef>
          </c:yVal>
          <c:bubbleSize>
            <c:numRef>
              <c:f>'2014 Graph'!$G$6</c:f>
              <c:numCache>
                <c:formatCode>0.00</c:formatCode>
                <c:ptCount val="1"/>
                <c:pt idx="0">
                  <c:v>7.6470588235294112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'2014 Graph'!$A$7</c:f>
              <c:strCache>
                <c:ptCount val="1"/>
                <c:pt idx="0">
                  <c:v>Highlanders
[6, 0.35]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Graph'!$C$7</c:f>
              <c:numCache>
                <c:formatCode>0.00</c:formatCode>
                <c:ptCount val="1"/>
                <c:pt idx="0">
                  <c:v>15.588235294117647</c:v>
                </c:pt>
              </c:numCache>
            </c:numRef>
          </c:xVal>
          <c:yVal>
            <c:numRef>
              <c:f>'2014 Graph'!$B$7</c:f>
              <c:numCache>
                <c:formatCode>0.00</c:formatCode>
                <c:ptCount val="1"/>
                <c:pt idx="0">
                  <c:v>197.1764705882353</c:v>
                </c:pt>
              </c:numCache>
            </c:numRef>
          </c:yVal>
          <c:bubbleSize>
            <c:numRef>
              <c:f>'2014 Graph'!$G$7</c:f>
              <c:numCache>
                <c:formatCode>0.00</c:formatCode>
                <c:ptCount val="1"/>
                <c:pt idx="0">
                  <c:v>3.5294117647058827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'2014 Graph'!$A$8</c:f>
              <c:strCache>
                <c:ptCount val="1"/>
                <c:pt idx="0">
                  <c:v>Hurricanes
[7, 0.43]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Graph'!$C$8</c:f>
              <c:numCache>
                <c:formatCode>0.00</c:formatCode>
                <c:ptCount val="1"/>
                <c:pt idx="0">
                  <c:v>16.8125</c:v>
                </c:pt>
              </c:numCache>
            </c:numRef>
          </c:xVal>
          <c:yVal>
            <c:numRef>
              <c:f>'2014 Graph'!$B$8</c:f>
              <c:numCache>
                <c:formatCode>0.00</c:formatCode>
                <c:ptCount val="1"/>
                <c:pt idx="0">
                  <c:v>163.6875</c:v>
                </c:pt>
              </c:numCache>
            </c:numRef>
          </c:yVal>
          <c:bubbleSize>
            <c:numRef>
              <c:f>'2014 Graph'!$G$8</c:f>
              <c:numCache>
                <c:formatCode>0.00</c:formatCode>
                <c:ptCount val="1"/>
                <c:pt idx="0">
                  <c:v>4.375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'2014 Graph'!$A$9</c:f>
              <c:strCache>
                <c:ptCount val="1"/>
                <c:pt idx="0">
                  <c:v>Western Force
[8, 0.56]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Graph'!$C$9</c:f>
              <c:numCache>
                <c:formatCode>0.00</c:formatCode>
                <c:ptCount val="1"/>
                <c:pt idx="0">
                  <c:v>14.75</c:v>
                </c:pt>
              </c:numCache>
            </c:numRef>
          </c:xVal>
          <c:yVal>
            <c:numRef>
              <c:f>'2014 Graph'!$B$9</c:f>
              <c:numCache>
                <c:formatCode>0.00</c:formatCode>
                <c:ptCount val="1"/>
                <c:pt idx="0">
                  <c:v>158.3125</c:v>
                </c:pt>
              </c:numCache>
            </c:numRef>
          </c:yVal>
          <c:bubbleSize>
            <c:numRef>
              <c:f>'2014 Graph'!$G$9</c:f>
              <c:numCache>
                <c:formatCode>0.00</c:formatCode>
                <c:ptCount val="1"/>
                <c:pt idx="0">
                  <c:v>5.625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'2014 Graph'!$A$10</c:f>
              <c:strCache>
                <c:ptCount val="1"/>
                <c:pt idx="0">
                  <c:v>Bulls
[9, 0.25]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Graph'!$C$10</c:f>
              <c:numCache>
                <c:formatCode>0.00</c:formatCode>
                <c:ptCount val="1"/>
                <c:pt idx="0">
                  <c:v>15.5625</c:v>
                </c:pt>
              </c:numCache>
            </c:numRef>
          </c:xVal>
          <c:yVal>
            <c:numRef>
              <c:f>'2014 Graph'!$B$10</c:f>
              <c:numCache>
                <c:formatCode>0.00</c:formatCode>
                <c:ptCount val="1"/>
                <c:pt idx="0">
                  <c:v>159.875</c:v>
                </c:pt>
              </c:numCache>
            </c:numRef>
          </c:yVal>
          <c:bubbleSize>
            <c:numRef>
              <c:f>'2014 Graph'!$G$10</c:f>
              <c:numCache>
                <c:formatCode>0.00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'2014 Graph'!$A$11</c:f>
              <c:strCache>
                <c:ptCount val="1"/>
                <c:pt idx="0">
                  <c:v>Blues
[10, 0.5]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Graph'!$C$11</c:f>
              <c:numCache>
                <c:formatCode>0.00</c:formatCode>
                <c:ptCount val="1"/>
                <c:pt idx="0">
                  <c:v>12.875</c:v>
                </c:pt>
              </c:numCache>
            </c:numRef>
          </c:xVal>
          <c:yVal>
            <c:numRef>
              <c:f>'2014 Graph'!$B$11</c:f>
              <c:numCache>
                <c:formatCode>0.00</c:formatCode>
                <c:ptCount val="1"/>
                <c:pt idx="0">
                  <c:v>147.4375</c:v>
                </c:pt>
              </c:numCache>
            </c:numRef>
          </c:yVal>
          <c:bubbleSize>
            <c:numRef>
              <c:f>'2014 Graph'!$G$11</c:f>
              <c:numCache>
                <c:formatCode>0.00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'2014 Graph'!$A$12</c:f>
              <c:strCache>
                <c:ptCount val="1"/>
                <c:pt idx="0">
                  <c:v>Stormers
[11, 0.25]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Graph'!$C$12</c:f>
              <c:numCache>
                <c:formatCode>0.00</c:formatCode>
                <c:ptCount val="1"/>
                <c:pt idx="0">
                  <c:v>15.9375</c:v>
                </c:pt>
              </c:numCache>
            </c:numRef>
          </c:xVal>
          <c:yVal>
            <c:numRef>
              <c:f>'2014 Graph'!$B$12</c:f>
              <c:numCache>
                <c:formatCode>0.00</c:formatCode>
                <c:ptCount val="1"/>
                <c:pt idx="0">
                  <c:v>156.5625</c:v>
                </c:pt>
              </c:numCache>
            </c:numRef>
          </c:yVal>
          <c:bubbleSize>
            <c:numRef>
              <c:f>'2014 Graph'!$G$12</c:f>
              <c:numCache>
                <c:formatCode>0.00</c:formatCode>
                <c:ptCount val="1"/>
                <c:pt idx="0">
                  <c:v>2.5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'2014 Graph'!$A$13</c:f>
              <c:strCache>
                <c:ptCount val="1"/>
                <c:pt idx="0">
                  <c:v>Lions
[12, 0.5]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Graph'!$C$13</c:f>
              <c:numCache>
                <c:formatCode>0.00</c:formatCode>
                <c:ptCount val="1"/>
                <c:pt idx="0">
                  <c:v>15.9375</c:v>
                </c:pt>
              </c:numCache>
            </c:numRef>
          </c:xVal>
          <c:yVal>
            <c:numRef>
              <c:f>'2014 Graph'!$B$13</c:f>
              <c:numCache>
                <c:formatCode>0.00</c:formatCode>
                <c:ptCount val="1"/>
                <c:pt idx="0">
                  <c:v>160.5625</c:v>
                </c:pt>
              </c:numCache>
            </c:numRef>
          </c:yVal>
          <c:bubbleSize>
            <c:numRef>
              <c:f>'2014 Graph'!$G$13</c:f>
              <c:numCache>
                <c:formatCode>0.00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'2014 Graph'!$A$14</c:f>
              <c:strCache>
                <c:ptCount val="1"/>
                <c:pt idx="0">
                  <c:v>Reds
[13, 0.43]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Graph'!$C$14</c:f>
              <c:numCache>
                <c:formatCode>0.00</c:formatCode>
                <c:ptCount val="1"/>
                <c:pt idx="0">
                  <c:v>16.4375</c:v>
                </c:pt>
              </c:numCache>
            </c:numRef>
          </c:xVal>
          <c:yVal>
            <c:numRef>
              <c:f>'2014 Graph'!$B$14</c:f>
              <c:numCache>
                <c:formatCode>0.00</c:formatCode>
                <c:ptCount val="1"/>
                <c:pt idx="0">
                  <c:v>160.3125</c:v>
                </c:pt>
              </c:numCache>
            </c:numRef>
          </c:yVal>
          <c:bubbleSize>
            <c:numRef>
              <c:f>'2014 Graph'!$G$14</c:f>
              <c:numCache>
                <c:formatCode>0.00</c:formatCode>
                <c:ptCount val="1"/>
                <c:pt idx="0">
                  <c:v>4.375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'2014 Graph'!$A$15</c:f>
              <c:strCache>
                <c:ptCount val="1"/>
                <c:pt idx="0">
                  <c:v>Cheetahs
[14, 0.43]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Graph'!$C$15</c:f>
              <c:numCache>
                <c:formatCode>0.00</c:formatCode>
                <c:ptCount val="1"/>
                <c:pt idx="0">
                  <c:v>15.875</c:v>
                </c:pt>
              </c:numCache>
            </c:numRef>
          </c:xVal>
          <c:yVal>
            <c:numRef>
              <c:f>'2014 Graph'!$B$15</c:f>
              <c:numCache>
                <c:formatCode>0.00</c:formatCode>
                <c:ptCount val="1"/>
                <c:pt idx="0">
                  <c:v>162.375</c:v>
                </c:pt>
              </c:numCache>
            </c:numRef>
          </c:yVal>
          <c:bubbleSize>
            <c:numRef>
              <c:f>'2014 Graph'!$G$15</c:f>
              <c:numCache>
                <c:formatCode>0.00</c:formatCode>
                <c:ptCount val="1"/>
                <c:pt idx="0">
                  <c:v>4.375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'2014 Graph'!$A$16</c:f>
              <c:strCache>
                <c:ptCount val="1"/>
                <c:pt idx="0">
                  <c:v>Rebels
[15, 0.56]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'2014 Graph'!$C$16</c:f>
              <c:numCache>
                <c:formatCode>0.00</c:formatCode>
                <c:ptCount val="1"/>
                <c:pt idx="0">
                  <c:v>13.875</c:v>
                </c:pt>
              </c:numCache>
            </c:numRef>
          </c:xVal>
          <c:yVal>
            <c:numRef>
              <c:f>'2014 Graph'!$B$16</c:f>
              <c:numCache>
                <c:formatCode>0.00</c:formatCode>
                <c:ptCount val="1"/>
                <c:pt idx="0">
                  <c:v>147.9375</c:v>
                </c:pt>
              </c:numCache>
            </c:numRef>
          </c:yVal>
          <c:bubbleSize>
            <c:numRef>
              <c:f>'2014 Graph'!$G$16</c:f>
              <c:numCache>
                <c:formatCode>0.00</c:formatCode>
                <c:ptCount val="1"/>
                <c:pt idx="0">
                  <c:v>5.625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'2014 Graph'!$A$17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'2014 Graph'!$C$17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'2014 Graph'!$B$17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'2014 Graph'!$G$17</c:f>
              <c:numCache>
                <c:formatCode>0.00</c:formatCode>
                <c:ptCount val="1"/>
                <c:pt idx="0">
                  <c:v>100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7221120"/>
        <c:axId val="167222656"/>
      </c:bubbleChart>
      <c:valAx>
        <c:axId val="167221120"/>
        <c:scaling>
          <c:orientation val="minMax"/>
          <c:max val="17.5"/>
          <c:min val="11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7222656"/>
        <c:crossesAt val="110"/>
        <c:crossBetween val="midCat"/>
        <c:majorUnit val="1"/>
        <c:minorUnit val="0.5"/>
      </c:valAx>
      <c:valAx>
        <c:axId val="167222656"/>
        <c:scaling>
          <c:orientation val="maxMin"/>
          <c:max val="18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167221120"/>
        <c:crossesAt val="10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514215200711851"/>
          <c:y val="4.6608809979308191E-2"/>
          <c:w val="0.14004969528062725"/>
          <c:h val="0.867451009216135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2015 Super Rugby</a:t>
            </a:r>
            <a:r>
              <a:rPr lang="en-GB" baseline="0"/>
              <a:t> Season</a:t>
            </a:r>
            <a:endParaRPr lang="en-GB"/>
          </a:p>
        </c:rich>
      </c:tx>
      <c:layout/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'2015 Graph'!$A$2</c:f>
              <c:strCache>
                <c:ptCount val="1"/>
                <c:pt idx="0">
                  <c:v>Hurricanes
[1, 0.84]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Graph'!$C$2</c:f>
              <c:numCache>
                <c:formatCode>0.00</c:formatCode>
                <c:ptCount val="1"/>
                <c:pt idx="0">
                  <c:v>15.23076923076923</c:v>
                </c:pt>
              </c:numCache>
            </c:numRef>
          </c:xVal>
          <c:yVal>
            <c:numRef>
              <c:f>'2015 Graph'!$B$2</c:f>
              <c:numCache>
                <c:formatCode>0.00</c:formatCode>
                <c:ptCount val="1"/>
                <c:pt idx="0">
                  <c:v>187.92307692307693</c:v>
                </c:pt>
              </c:numCache>
            </c:numRef>
          </c:yVal>
          <c:bubbleSize>
            <c:numRef>
              <c:f>'2015 Graph'!$G$2</c:f>
              <c:numCache>
                <c:formatCode>0.00</c:formatCode>
                <c:ptCount val="1"/>
                <c:pt idx="0">
                  <c:v>8.4615384615384617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'2015 Graph'!$A$3</c:f>
              <c:strCache>
                <c:ptCount val="1"/>
                <c:pt idx="0">
                  <c:v>Waratahs
[2, 0.46]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Graph'!$C$3</c:f>
              <c:numCache>
                <c:formatCode>0.00</c:formatCode>
                <c:ptCount val="1"/>
                <c:pt idx="0">
                  <c:v>12.846153846153847</c:v>
                </c:pt>
              </c:numCache>
            </c:numRef>
          </c:xVal>
          <c:yVal>
            <c:numRef>
              <c:f>'2015 Graph'!$B$3</c:f>
              <c:numCache>
                <c:formatCode>0.00</c:formatCode>
                <c:ptCount val="1"/>
                <c:pt idx="0">
                  <c:v>141.61538461538461</c:v>
                </c:pt>
              </c:numCache>
            </c:numRef>
          </c:yVal>
          <c:bubbleSize>
            <c:numRef>
              <c:f>'2015 Graph'!$G$3</c:f>
              <c:numCache>
                <c:formatCode>0.00</c:formatCode>
                <c:ptCount val="1"/>
                <c:pt idx="0">
                  <c:v>4.6153846153846159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'2015 Graph'!$A$4</c:f>
              <c:strCache>
                <c:ptCount val="1"/>
                <c:pt idx="0">
                  <c:v>Stormers
[3, 0.5]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Graph'!$C$4</c:f>
              <c:numCache>
                <c:formatCode>0.00</c:formatCode>
                <c:ptCount val="1"/>
                <c:pt idx="0">
                  <c:v>13.166666666666666</c:v>
                </c:pt>
              </c:numCache>
            </c:numRef>
          </c:xVal>
          <c:yVal>
            <c:numRef>
              <c:f>'2015 Graph'!$B$4</c:f>
              <c:numCache>
                <c:formatCode>0.00</c:formatCode>
                <c:ptCount val="1"/>
                <c:pt idx="0">
                  <c:v>152.83333333333334</c:v>
                </c:pt>
              </c:numCache>
            </c:numRef>
          </c:yVal>
          <c:bubbleSize>
            <c:numRef>
              <c:f>'2015 Graph'!$G$4</c:f>
              <c:numCache>
                <c:formatCode>0.00</c:formatCode>
                <c:ptCount val="1"/>
                <c:pt idx="0">
                  <c:v>5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'2015 Graph'!$A$5</c:f>
              <c:strCache>
                <c:ptCount val="1"/>
                <c:pt idx="0">
                  <c:v>Chiefs
[4, 0.46]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Graph'!$C$5</c:f>
              <c:numCache>
                <c:formatCode>0.00</c:formatCode>
                <c:ptCount val="1"/>
                <c:pt idx="0">
                  <c:v>14.692307692307692</c:v>
                </c:pt>
              </c:numCache>
            </c:numRef>
          </c:xVal>
          <c:yVal>
            <c:numRef>
              <c:f>'2015 Graph'!$B$5</c:f>
              <c:numCache>
                <c:formatCode>0.00</c:formatCode>
                <c:ptCount val="1"/>
                <c:pt idx="0">
                  <c:v>138.46153846153845</c:v>
                </c:pt>
              </c:numCache>
            </c:numRef>
          </c:yVal>
          <c:bubbleSize>
            <c:numRef>
              <c:f>'2015 Graph'!$G$5</c:f>
              <c:numCache>
                <c:formatCode>0.00</c:formatCode>
                <c:ptCount val="1"/>
                <c:pt idx="0">
                  <c:v>4.6153846153846159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'2015 Graph'!$A$6</c:f>
              <c:strCache>
                <c:ptCount val="1"/>
                <c:pt idx="0">
                  <c:v>Highlanders
[5, 0.76]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Graph'!$C$6</c:f>
              <c:numCache>
                <c:formatCode>0.00</c:formatCode>
                <c:ptCount val="1"/>
                <c:pt idx="0">
                  <c:v>17.46153846153846</c:v>
                </c:pt>
              </c:numCache>
            </c:numRef>
          </c:xVal>
          <c:yVal>
            <c:numRef>
              <c:f>'2015 Graph'!$B$6</c:f>
              <c:numCache>
                <c:formatCode>0.00</c:formatCode>
                <c:ptCount val="1"/>
                <c:pt idx="0">
                  <c:v>173.07692307692307</c:v>
                </c:pt>
              </c:numCache>
            </c:numRef>
          </c:yVal>
          <c:bubbleSize>
            <c:numRef>
              <c:f>'2015 Graph'!$G$6</c:f>
              <c:numCache>
                <c:formatCode>0.00</c:formatCode>
                <c:ptCount val="1"/>
                <c:pt idx="0">
                  <c:v>7.6923076923076925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'2015 Graph'!$A$7</c:f>
              <c:strCache>
                <c:ptCount val="1"/>
                <c:pt idx="0">
                  <c:v>Brumbies
[6, 0.38]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Graph'!$C$7</c:f>
              <c:numCache>
                <c:formatCode>0.00</c:formatCode>
                <c:ptCount val="1"/>
                <c:pt idx="0">
                  <c:v>17.076923076923077</c:v>
                </c:pt>
              </c:numCache>
            </c:numRef>
          </c:xVal>
          <c:yVal>
            <c:numRef>
              <c:f>'2015 Graph'!$B$7</c:f>
              <c:numCache>
                <c:formatCode>0.00</c:formatCode>
                <c:ptCount val="1"/>
                <c:pt idx="0">
                  <c:v>149.30769230769232</c:v>
                </c:pt>
              </c:numCache>
            </c:numRef>
          </c:yVal>
          <c:bubbleSize>
            <c:numRef>
              <c:f>'2015 Graph'!$G$7</c:f>
              <c:numCache>
                <c:formatCode>0.00</c:formatCode>
                <c:ptCount val="1"/>
                <c:pt idx="0">
                  <c:v>3.8461538461538463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'2015 Graph'!$A$8</c:f>
              <c:strCache>
                <c:ptCount val="1"/>
                <c:pt idx="0">
                  <c:v>Lions
[7, 0.35]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Graph'!$C$8</c:f>
              <c:numCache>
                <c:formatCode>0.00</c:formatCode>
                <c:ptCount val="1"/>
                <c:pt idx="0">
                  <c:v>12.142857142857142</c:v>
                </c:pt>
              </c:numCache>
            </c:numRef>
          </c:xVal>
          <c:yVal>
            <c:numRef>
              <c:f>'2015 Graph'!$B$8</c:f>
              <c:numCache>
                <c:formatCode>0.00</c:formatCode>
                <c:ptCount val="1"/>
                <c:pt idx="0">
                  <c:v>145.28571428571428</c:v>
                </c:pt>
              </c:numCache>
            </c:numRef>
          </c:yVal>
          <c:bubbleSize>
            <c:numRef>
              <c:f>'2015 Graph'!$G$8</c:f>
              <c:numCache>
                <c:formatCode>0.00</c:formatCode>
                <c:ptCount val="1"/>
                <c:pt idx="0">
                  <c:v>3.5714285714285716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'2015 Graph'!$A$9</c:f>
              <c:strCache>
                <c:ptCount val="1"/>
                <c:pt idx="0">
                  <c:v>Crusaders
[8, 0.92]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Graph'!$C$9</c:f>
              <c:numCache>
                <c:formatCode>0.00</c:formatCode>
                <c:ptCount val="1"/>
                <c:pt idx="0">
                  <c:v>16.384615384615383</c:v>
                </c:pt>
              </c:numCache>
            </c:numRef>
          </c:xVal>
          <c:yVal>
            <c:numRef>
              <c:f>'2015 Graph'!$B$9</c:f>
              <c:numCache>
                <c:formatCode>0.00</c:formatCode>
                <c:ptCount val="1"/>
                <c:pt idx="0">
                  <c:v>164.38461538461539</c:v>
                </c:pt>
              </c:numCache>
            </c:numRef>
          </c:yVal>
          <c:bubbleSize>
            <c:numRef>
              <c:f>'2015 Graph'!$G$9</c:f>
              <c:numCache>
                <c:formatCode>0.00</c:formatCode>
                <c:ptCount val="1"/>
                <c:pt idx="0">
                  <c:v>9.2307692307692317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'2015 Graph'!$A$10</c:f>
              <c:strCache>
                <c:ptCount val="1"/>
                <c:pt idx="0">
                  <c:v>Bulls
[9, 0.53]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Graph'!$C$10</c:f>
              <c:numCache>
                <c:formatCode>0.00</c:formatCode>
                <c:ptCount val="1"/>
                <c:pt idx="0">
                  <c:v>14.461538461538462</c:v>
                </c:pt>
              </c:numCache>
            </c:numRef>
          </c:xVal>
          <c:yVal>
            <c:numRef>
              <c:f>'2015 Graph'!$B$10</c:f>
              <c:numCache>
                <c:formatCode>0.00</c:formatCode>
                <c:ptCount val="1"/>
                <c:pt idx="0">
                  <c:v>162.84615384615384</c:v>
                </c:pt>
              </c:numCache>
            </c:numRef>
          </c:yVal>
          <c:bubbleSize>
            <c:numRef>
              <c:f>'2015 Graph'!$G$10</c:f>
              <c:numCache>
                <c:formatCode>0.00</c:formatCode>
                <c:ptCount val="1"/>
                <c:pt idx="0">
                  <c:v>5.3846153846153841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'2015 Graph'!$A$11</c:f>
              <c:strCache>
                <c:ptCount val="1"/>
                <c:pt idx="0">
                  <c:v>Rebels
[10, 0.53]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Graph'!$C$11</c:f>
              <c:numCache>
                <c:formatCode>0.00</c:formatCode>
                <c:ptCount val="1"/>
                <c:pt idx="0">
                  <c:v>14.076923076923077</c:v>
                </c:pt>
              </c:numCache>
            </c:numRef>
          </c:xVal>
          <c:yVal>
            <c:numRef>
              <c:f>'2015 Graph'!$B$11</c:f>
              <c:numCache>
                <c:formatCode>0.00</c:formatCode>
                <c:ptCount val="1"/>
                <c:pt idx="0">
                  <c:v>168.84615384615384</c:v>
                </c:pt>
              </c:numCache>
            </c:numRef>
          </c:yVal>
          <c:bubbleSize>
            <c:numRef>
              <c:f>'2015 Graph'!$G$11</c:f>
              <c:numCache>
                <c:formatCode>0.00</c:formatCode>
                <c:ptCount val="1"/>
                <c:pt idx="0">
                  <c:v>5.3846153846153841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'2015 Graph'!$A$12</c:f>
              <c:strCache>
                <c:ptCount val="1"/>
                <c:pt idx="0">
                  <c:v>Sharks
[11, 0.21]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Graph'!$C$12</c:f>
              <c:numCache>
                <c:formatCode>0.00</c:formatCode>
                <c:ptCount val="1"/>
                <c:pt idx="0">
                  <c:v>14.571428571428571</c:v>
                </c:pt>
              </c:numCache>
            </c:numRef>
          </c:xVal>
          <c:yVal>
            <c:numRef>
              <c:f>'2015 Graph'!$B$12</c:f>
              <c:numCache>
                <c:formatCode>0.00</c:formatCode>
                <c:ptCount val="1"/>
                <c:pt idx="0">
                  <c:v>164.21428571428572</c:v>
                </c:pt>
              </c:numCache>
            </c:numRef>
          </c:yVal>
          <c:bubbleSize>
            <c:numRef>
              <c:f>'2015 Graph'!$G$12</c:f>
              <c:numCache>
                <c:formatCode>0.00</c:formatCode>
                <c:ptCount val="1"/>
                <c:pt idx="0">
                  <c:v>2.1428571428571428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'2015 Graph'!$A$13</c:f>
              <c:strCache>
                <c:ptCount val="1"/>
                <c:pt idx="0">
                  <c:v>Reds
[12, 0.07]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Graph'!$C$13</c:f>
              <c:numCache>
                <c:formatCode>0.00</c:formatCode>
                <c:ptCount val="1"/>
                <c:pt idx="0">
                  <c:v>16.76923076923077</c:v>
                </c:pt>
              </c:numCache>
            </c:numRef>
          </c:xVal>
          <c:yVal>
            <c:numRef>
              <c:f>'2015 Graph'!$B$13</c:f>
              <c:numCache>
                <c:formatCode>0.00</c:formatCode>
                <c:ptCount val="1"/>
                <c:pt idx="0">
                  <c:v>152.76923076923077</c:v>
                </c:pt>
              </c:numCache>
            </c:numRef>
          </c:yVal>
          <c:bubbleSize>
            <c:numRef>
              <c:f>'2015 Graph'!$G$13</c:f>
              <c:numCache>
                <c:formatCode>0.00</c:formatCode>
                <c:ptCount val="1"/>
                <c:pt idx="0">
                  <c:v>0.76923076923076927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'2015 Graph'!$A$14</c:f>
              <c:strCache>
                <c:ptCount val="1"/>
                <c:pt idx="0">
                  <c:v>Cheetahs
[13, 0.33]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Graph'!$C$14</c:f>
              <c:numCache>
                <c:formatCode>0.00</c:formatCode>
                <c:ptCount val="1"/>
                <c:pt idx="0">
                  <c:v>14.666666666666666</c:v>
                </c:pt>
              </c:numCache>
            </c:numRef>
          </c:xVal>
          <c:yVal>
            <c:numRef>
              <c:f>'2015 Graph'!$B$14</c:f>
              <c:numCache>
                <c:formatCode>0.00</c:formatCode>
                <c:ptCount val="1"/>
                <c:pt idx="0">
                  <c:v>170.66666666666666</c:v>
                </c:pt>
              </c:numCache>
            </c:numRef>
          </c:yVal>
          <c:bubbleSize>
            <c:numRef>
              <c:f>'2015 Graph'!$G$14</c:f>
              <c:numCache>
                <c:formatCode>0.00</c:formatCode>
                <c:ptCount val="1"/>
                <c:pt idx="0">
                  <c:v>3.333333333333333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'2015 Graph'!$A$15</c:f>
              <c:strCache>
                <c:ptCount val="1"/>
                <c:pt idx="0">
                  <c:v>Blues
[14, 0.21]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Graph'!$C$15</c:f>
              <c:numCache>
                <c:formatCode>0.00</c:formatCode>
                <c:ptCount val="1"/>
                <c:pt idx="0">
                  <c:v>12.071428571428571</c:v>
                </c:pt>
              </c:numCache>
            </c:numRef>
          </c:xVal>
          <c:yVal>
            <c:numRef>
              <c:f>'2015 Graph'!$B$15</c:f>
              <c:numCache>
                <c:formatCode>0.00</c:formatCode>
                <c:ptCount val="1"/>
                <c:pt idx="0">
                  <c:v>148.78571428571428</c:v>
                </c:pt>
              </c:numCache>
            </c:numRef>
          </c:yVal>
          <c:bubbleSize>
            <c:numRef>
              <c:f>'2015 Graph'!$G$15</c:f>
              <c:numCache>
                <c:formatCode>0.00</c:formatCode>
                <c:ptCount val="1"/>
                <c:pt idx="0">
                  <c:v>2.1428571428571428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'2015 Graph'!$A$16</c:f>
              <c:strCache>
                <c:ptCount val="1"/>
                <c:pt idx="0">
                  <c:v>Western Force
[15, 0.30]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  <c:separator>
</c:separator>
            <c:showLeaderLines val="0"/>
          </c:dLbls>
          <c:xVal>
            <c:numRef>
              <c:f>'2015 Graph'!$C$16</c:f>
              <c:numCache>
                <c:formatCode>0.00</c:formatCode>
                <c:ptCount val="1"/>
                <c:pt idx="0">
                  <c:v>13.23076923076923</c:v>
                </c:pt>
              </c:numCache>
            </c:numRef>
          </c:xVal>
          <c:yVal>
            <c:numRef>
              <c:f>'2015 Graph'!$B$16</c:f>
              <c:numCache>
                <c:formatCode>0.00</c:formatCode>
                <c:ptCount val="1"/>
                <c:pt idx="0">
                  <c:v>127.23076923076923</c:v>
                </c:pt>
              </c:numCache>
            </c:numRef>
          </c:yVal>
          <c:bubbleSize>
            <c:numRef>
              <c:f>'2015 Graph'!$G$16</c:f>
              <c:numCache>
                <c:formatCode>0.00</c:formatCode>
                <c:ptCount val="1"/>
                <c:pt idx="0">
                  <c:v>3.0769230769230771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'2015 Graph'!$A$17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'2015 Graph'!$C$17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'2015 Graph'!$B$17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'2015 Graph'!$G$17</c:f>
              <c:numCache>
                <c:formatCode>0.00</c:formatCode>
                <c:ptCount val="1"/>
                <c:pt idx="0">
                  <c:v>100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8825600"/>
        <c:axId val="168827136"/>
      </c:bubbleChart>
      <c:valAx>
        <c:axId val="168825600"/>
        <c:scaling>
          <c:orientation val="minMax"/>
          <c:max val="17.5"/>
          <c:min val="11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8827136"/>
        <c:crossesAt val="110"/>
        <c:crossBetween val="midCat"/>
        <c:majorUnit val="1"/>
        <c:minorUnit val="0.5"/>
      </c:valAx>
      <c:valAx>
        <c:axId val="168827136"/>
        <c:scaling>
          <c:orientation val="maxMin"/>
          <c:max val="21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168825600"/>
        <c:crossesAt val="10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514215200711851"/>
          <c:y val="4.6608809979308191E-2"/>
          <c:w val="0.14004969528062725"/>
          <c:h val="0.867451009216135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Super Rugby</a:t>
            </a:r>
            <a:r>
              <a:rPr lang="en-GB" baseline="0"/>
              <a:t> Hunter/Farmer Defensive model</a:t>
            </a:r>
          </a:p>
          <a:p>
            <a:pPr>
              <a:defRPr/>
            </a:pPr>
            <a:r>
              <a:rPr lang="en-GB" b="0" baseline="0"/>
              <a:t>Effectiveness perspective</a:t>
            </a:r>
            <a:endParaRPr lang="en-GB" b="0"/>
          </a:p>
        </c:rich>
      </c:tx>
      <c:overlay val="0"/>
    </c:title>
    <c:autoTitleDeleted val="0"/>
    <c:plotArea>
      <c:layout/>
      <c:bubbleChart>
        <c:varyColors val="0"/>
        <c:ser>
          <c:idx val="15"/>
          <c:order val="0"/>
          <c:tx>
            <c:strRef>
              <c:f>Analyses!$A$18</c:f>
              <c:strCache>
                <c:ptCount val="1"/>
                <c:pt idx="0">
                  <c:v>Bubble size adjuster
[16, 100]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Analyses!$C$18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Analyses!$B$18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bubbleSize>
            <c:numRef>
              <c:f>Analyses!$G$18</c:f>
              <c:numCache>
                <c:formatCode>0.00</c:formatCode>
                <c:ptCount val="1"/>
                <c:pt idx="0">
                  <c:v>100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68907904"/>
        <c:axId val="168909440"/>
      </c:bubbleChart>
      <c:valAx>
        <c:axId val="168907904"/>
        <c:scaling>
          <c:orientation val="minMax"/>
          <c:max val="17.5"/>
          <c:min val="12"/>
        </c:scaling>
        <c:delete val="0"/>
        <c:axPos val="t"/>
        <c:numFmt formatCode="0.0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68909440"/>
        <c:crossesAt val="110"/>
        <c:crossBetween val="midCat"/>
        <c:majorUnit val="1"/>
        <c:minorUnit val="0.5"/>
      </c:valAx>
      <c:valAx>
        <c:axId val="168909440"/>
        <c:scaling>
          <c:orientation val="maxMin"/>
          <c:max val="200"/>
          <c:min val="120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168907904"/>
        <c:crossesAt val="10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</xdr:row>
      <xdr:rowOff>95250</xdr:rowOff>
    </xdr:from>
    <xdr:to>
      <xdr:col>28</xdr:col>
      <xdr:colOff>161924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457199</xdr:colOff>
      <xdr:row>38</xdr:row>
      <xdr:rowOff>66673</xdr:rowOff>
    </xdr:from>
    <xdr:to>
      <xdr:col>28</xdr:col>
      <xdr:colOff>390524</xdr:colOff>
      <xdr:row>78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79</xdr:row>
      <xdr:rowOff>171450</xdr:rowOff>
    </xdr:from>
    <xdr:to>
      <xdr:col>28</xdr:col>
      <xdr:colOff>478125</xdr:colOff>
      <xdr:row>119</xdr:row>
      <xdr:rowOff>172650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0.49973</cdr:x>
      <cdr:y>0.09342</cdr:y>
    </cdr:from>
    <cdr:to>
      <cdr:x>0.50083</cdr:x>
      <cdr:y>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335847" y="670929"/>
          <a:ext cx="11745" cy="6510921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0.04981</cdr:x>
      <cdr:y>0.51279</cdr:y>
    </cdr:from>
    <cdr:to>
      <cdr:x>0.96967</cdr:x>
      <cdr:y>0.51459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31797" y="3682771"/>
          <a:ext cx="9821878" cy="12929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0.85532</cdr:x>
      <cdr:y>0.13986</cdr:y>
    </cdr:from>
    <cdr:to>
      <cdr:x>0.99598</cdr:x>
      <cdr:y>0.19689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132662" y="972478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0.07106</cdr:x>
      <cdr:y>0.13986</cdr:y>
    </cdr:from>
    <cdr:to>
      <cdr:x>0.21171</cdr:x>
      <cdr:y>0.19689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58773" y="972478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0.85532</cdr:x>
      <cdr:y>0.82299</cdr:y>
    </cdr:from>
    <cdr:to>
      <cdr:x>0.99598</cdr:x>
      <cdr:y>0.88002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9132662" y="5722471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0.07106</cdr:x>
      <cdr:y>0.82299</cdr:y>
    </cdr:from>
    <cdr:to>
      <cdr:x>0.21171</cdr:x>
      <cdr:y>0.88002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58773" y="5722471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  <cdr:relSizeAnchor xmlns:cdr="http://schemas.openxmlformats.org/drawingml/2006/chartDrawing">
    <cdr:from>
      <cdr:x>0.04237</cdr:x>
      <cdr:y>0.34019</cdr:y>
    </cdr:from>
    <cdr:to>
      <cdr:x>0.08073</cdr:x>
      <cdr:y>0.63462</cdr:y>
    </cdr:to>
    <cdr:sp macro="" textlink="">
      <cdr:nvSpPr>
        <cdr:cNvPr id="12" name="TextBox 11"/>
        <cdr:cNvSpPr txBox="1"/>
      </cdr:nvSpPr>
      <cdr:spPr>
        <a:xfrm xmlns:a="http://schemas.openxmlformats.org/drawingml/2006/main" rot="16200000">
          <a:off x="-400051" y="3295650"/>
          <a:ext cx="21145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/>
            <a:t>Efficiency Perspective</a:t>
          </a:r>
        </a:p>
      </cdr:txBody>
    </cdr:sp>
  </cdr:relSizeAnchor>
  <cdr:relSizeAnchor xmlns:cdr="http://schemas.openxmlformats.org/drawingml/2006/chartDrawing">
    <cdr:from>
      <cdr:x>0.41927</cdr:x>
      <cdr:y>0.39523</cdr:y>
    </cdr:from>
    <cdr:to>
      <cdr:x>0.58341</cdr:x>
      <cdr:y>0.63395</cdr:y>
    </cdr:to>
    <cdr:sp macro="" textlink="">
      <cdr:nvSpPr>
        <cdr:cNvPr id="13" name="Oval 12"/>
        <cdr:cNvSpPr/>
      </cdr:nvSpPr>
      <cdr:spPr>
        <a:xfrm xmlns:a="http://schemas.openxmlformats.org/drawingml/2006/main">
          <a:off x="4476750" y="2838450"/>
          <a:ext cx="1752600" cy="171450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200"/>
            <a:t>Competitiveness Perspective</a:t>
          </a:r>
          <a:r>
            <a:rPr lang="en-US" sz="1200" baseline="0"/>
            <a:t> (bubble size)</a:t>
          </a:r>
          <a:endParaRPr lang="en-US" sz="12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0.56842</cdr:x>
      <cdr:y>0.08271</cdr:y>
    </cdr:from>
    <cdr:to>
      <cdr:x>0.56952</cdr:x>
      <cdr:y>0.98929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069272" y="575091"/>
          <a:ext cx="11745" cy="6303677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0.05248</cdr:x>
      <cdr:y>0.45202</cdr:y>
    </cdr:from>
    <cdr:to>
      <cdr:x>0.98127</cdr:x>
      <cdr:y>0.45205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60372" y="3142985"/>
          <a:ext cx="9917129" cy="265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0.80893</cdr:x>
      <cdr:y>0.13438</cdr:y>
    </cdr:from>
    <cdr:to>
      <cdr:x>0.94959</cdr:x>
      <cdr:y>0.19141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637362" y="934378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0.09158</cdr:x>
      <cdr:y>0.13438</cdr:y>
    </cdr:from>
    <cdr:to>
      <cdr:x>0.23223</cdr:x>
      <cdr:y>0.19141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977848" y="934378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0.80893</cdr:x>
      <cdr:y>0.84628</cdr:y>
    </cdr:from>
    <cdr:to>
      <cdr:x>0.94959</cdr:x>
      <cdr:y>0.90331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8637362" y="5884396"/>
          <a:ext cx="1501901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0.09158</cdr:x>
      <cdr:y>0.84628</cdr:y>
    </cdr:from>
    <cdr:to>
      <cdr:x>0.23223</cdr:x>
      <cdr:y>0.90331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977848" y="5884396"/>
          <a:ext cx="1501794" cy="396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0.55935</cdr:x>
      <cdr:y>0.0749</cdr:y>
    </cdr:from>
    <cdr:to>
      <cdr:x>0.56045</cdr:x>
      <cdr:y>0.98148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100316" y="570738"/>
          <a:ext cx="11997" cy="6908142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0.04323</cdr:x>
      <cdr:y>0.45125</cdr:y>
    </cdr:from>
    <cdr:to>
      <cdr:x>0.9738</cdr:x>
      <cdr:y>0.45228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471505" y="3438527"/>
          <a:ext cx="10148871" cy="7847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0.83429</cdr:x>
      <cdr:y>0.17313</cdr:y>
    </cdr:from>
    <cdr:to>
      <cdr:x>0.97495</cdr:x>
      <cdr:y>0.23016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9098826" y="1319251"/>
          <a:ext cx="1534055" cy="4345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0.08634</cdr:x>
      <cdr:y>0.17313</cdr:y>
    </cdr:from>
    <cdr:to>
      <cdr:x>0.22699</cdr:x>
      <cdr:y>0.23016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941633" y="1319251"/>
          <a:ext cx="1533946" cy="4345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0.83429</cdr:x>
      <cdr:y>0.75894</cdr:y>
    </cdr:from>
    <cdr:to>
      <cdr:x>0.97495</cdr:x>
      <cdr:y>0.81597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9098826" y="5783124"/>
          <a:ext cx="1534055" cy="4345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0.08634</cdr:x>
      <cdr:y>0.75894</cdr:y>
    </cdr:from>
    <cdr:to>
      <cdr:x>0.22699</cdr:x>
      <cdr:y>0.81597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941633" y="5783124"/>
          <a:ext cx="1533946" cy="4345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0.54119</cdr:x>
      <cdr:y>0.0699</cdr:y>
    </cdr:from>
    <cdr:to>
      <cdr:x>0.54229</cdr:x>
      <cdr:y>0.97648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903313" y="532716"/>
          <a:ext cx="11999" cy="6909227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0.04965</cdr:x>
      <cdr:y>0.44745</cdr:y>
    </cdr:from>
    <cdr:to>
      <cdr:x>0.978</cdr:x>
      <cdr:y>0.44868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41582" y="3410143"/>
          <a:ext cx="10126418" cy="9332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0.77264</cdr:x>
      <cdr:y>0.13438</cdr:y>
    </cdr:from>
    <cdr:to>
      <cdr:x>0.9133</cdr:x>
      <cdr:y>0.19141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427996" y="1024137"/>
          <a:ext cx="1534319" cy="434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0.09158</cdr:x>
      <cdr:y>0.13438</cdr:y>
    </cdr:from>
    <cdr:to>
      <cdr:x>0.23223</cdr:x>
      <cdr:y>0.19141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998955" y="1024137"/>
          <a:ext cx="1534210" cy="434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0.77264</cdr:x>
      <cdr:y>0.84253</cdr:y>
    </cdr:from>
    <cdr:to>
      <cdr:x>0.9133</cdr:x>
      <cdr:y>0.89956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8427996" y="6421094"/>
          <a:ext cx="1534319" cy="434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0.09158</cdr:x>
      <cdr:y>0.84253</cdr:y>
    </cdr:from>
    <cdr:to>
      <cdr:x>0.23223</cdr:x>
      <cdr:y>0.89956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998955" y="6421094"/>
          <a:ext cx="1534210" cy="434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95251</xdr:rowOff>
    </xdr:from>
    <xdr:to>
      <xdr:col>25</xdr:col>
      <xdr:colOff>247650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0.42747</cdr:x>
      <cdr:y>0.0649</cdr:y>
    </cdr:from>
    <cdr:to>
      <cdr:x>0.42857</cdr:x>
      <cdr:y>0.97148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705225" y="314324"/>
          <a:ext cx="9525" cy="4391025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0.06264</cdr:x>
      <cdr:y>0.52311</cdr:y>
    </cdr:from>
    <cdr:to>
      <cdr:x>0.81319</cdr:x>
      <cdr:y>0.52311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42925" y="2533649"/>
          <a:ext cx="6505575" cy="0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0.60586</cdr:x>
      <cdr:y>0.16519</cdr:y>
    </cdr:from>
    <cdr:to>
      <cdr:x>0.74652</cdr:x>
      <cdr:y>0.22222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251450" y="800099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0.09158</cdr:x>
      <cdr:y>0.13438</cdr:y>
    </cdr:from>
    <cdr:to>
      <cdr:x>0.23223</cdr:x>
      <cdr:y>0.19141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93750" y="650875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0.60586</cdr:x>
      <cdr:y>0.84628</cdr:y>
    </cdr:from>
    <cdr:to>
      <cdr:x>0.74652</cdr:x>
      <cdr:y>0.90331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251450" y="4098925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0.09158</cdr:x>
      <cdr:y>0.86791</cdr:y>
    </cdr:from>
    <cdr:to>
      <cdr:x>0.23223</cdr:x>
      <cdr:y>0.92494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93750" y="4203700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95251</xdr:rowOff>
    </xdr:from>
    <xdr:to>
      <xdr:col>25</xdr:col>
      <xdr:colOff>247650</xdr:colOff>
      <xdr:row>26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0.41894</cdr:x>
      <cdr:y>0.0649</cdr:y>
    </cdr:from>
    <cdr:to>
      <cdr:x>0.42004</cdr:x>
      <cdr:y>0.97148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743009" y="327013"/>
          <a:ext cx="9828" cy="4568007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0.05838</cdr:x>
      <cdr:y>0.44371</cdr:y>
    </cdr:from>
    <cdr:to>
      <cdr:x>0.80893</cdr:x>
      <cdr:y>0.44371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521554" y="2235757"/>
          <a:ext cx="6705751" cy="0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0.60586</cdr:x>
      <cdr:y>0.16519</cdr:y>
    </cdr:from>
    <cdr:to>
      <cdr:x>0.74652</cdr:x>
      <cdr:y>0.22222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251450" y="800099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Efficient Hunters</a:t>
          </a:r>
        </a:p>
      </cdr:txBody>
    </cdr:sp>
  </cdr:relSizeAnchor>
  <cdr:relSizeAnchor xmlns:cdr="http://schemas.openxmlformats.org/drawingml/2006/chartDrawing">
    <cdr:from>
      <cdr:x>0.09158</cdr:x>
      <cdr:y>0.13438</cdr:y>
    </cdr:from>
    <cdr:to>
      <cdr:x>0.23223</cdr:x>
      <cdr:y>0.19141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793750" y="650875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Efficient Farmers</a:t>
          </a:r>
        </a:p>
      </cdr:txBody>
    </cdr:sp>
  </cdr:relSizeAnchor>
  <cdr:relSizeAnchor xmlns:cdr="http://schemas.openxmlformats.org/drawingml/2006/chartDrawing">
    <cdr:from>
      <cdr:x>0.60586</cdr:x>
      <cdr:y>0.84628</cdr:y>
    </cdr:from>
    <cdr:to>
      <cdr:x>0.74652</cdr:x>
      <cdr:y>0.90331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5251450" y="4098925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Hunters</a:t>
          </a:r>
        </a:p>
      </cdr:txBody>
    </cdr:sp>
  </cdr:relSizeAnchor>
  <cdr:relSizeAnchor xmlns:cdr="http://schemas.openxmlformats.org/drawingml/2006/chartDrawing">
    <cdr:from>
      <cdr:x>0.09158</cdr:x>
      <cdr:y>0.86791</cdr:y>
    </cdr:from>
    <cdr:to>
      <cdr:x>0.23223</cdr:x>
      <cdr:y>0.92494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93750" y="4203700"/>
          <a:ext cx="1219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/>
            <a:t>Grinding Farmers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17</xdr:col>
      <xdr:colOff>314325</xdr:colOff>
      <xdr:row>37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447675</xdr:colOff>
      <xdr:row>7</xdr:row>
      <xdr:rowOff>0</xdr:rowOff>
    </xdr:from>
    <xdr:to>
      <xdr:col>17</xdr:col>
      <xdr:colOff>152400</xdr:colOff>
      <xdr:row>13</xdr:row>
      <xdr:rowOff>66675</xdr:rowOff>
    </xdr:to>
    <xdr:sp macro="" textlink="">
      <xdr:nvSpPr>
        <xdr:cNvPr id="3" name="TextBox 2"/>
        <xdr:cNvSpPr txBox="1"/>
      </xdr:nvSpPr>
      <xdr:spPr>
        <a:xfrm>
          <a:off x="6543675" y="1333500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Ideal Position and Bubble</a:t>
          </a:r>
          <a:r>
            <a:rPr lang="en-GB" sz="1400" baseline="0"/>
            <a:t> Size:</a:t>
          </a:r>
          <a:endParaRPr lang="en-GB" sz="1400"/>
        </a:p>
        <a:p>
          <a:r>
            <a:rPr lang="en-GB" sz="1400"/>
            <a:t>- With little</a:t>
          </a:r>
          <a:r>
            <a:rPr lang="en-GB" sz="1400" baseline="0"/>
            <a:t> effort (low nr of tackles);</a:t>
          </a:r>
        </a:p>
        <a:p>
          <a:r>
            <a:rPr lang="en-GB" sz="1400" baseline="0"/>
            <a:t>- Can produce many outputs (high nr of turnovers)</a:t>
          </a:r>
        </a:p>
        <a:p>
          <a:r>
            <a:rPr lang="en-GB" sz="1400" baseline="0"/>
            <a:t>- And achieve much advantage (large nr of tries scored from turnovers - large bubble size)</a:t>
          </a:r>
          <a:endParaRPr lang="en-GB" sz="1400"/>
        </a:p>
      </xdr:txBody>
    </xdr:sp>
    <xdr:clientData/>
  </xdr:twoCellAnchor>
  <xdr:twoCellAnchor editAs="oneCell">
    <xdr:from>
      <xdr:col>10</xdr:col>
      <xdr:colOff>447675</xdr:colOff>
      <xdr:row>23</xdr:row>
      <xdr:rowOff>104775</xdr:rowOff>
    </xdr:from>
    <xdr:to>
      <xdr:col>17</xdr:col>
      <xdr:colOff>152400</xdr:colOff>
      <xdr:row>29</xdr:row>
      <xdr:rowOff>171450</xdr:rowOff>
    </xdr:to>
    <xdr:sp macro="" textlink="">
      <xdr:nvSpPr>
        <xdr:cNvPr id="4" name="TextBox 3"/>
        <xdr:cNvSpPr txBox="1"/>
      </xdr:nvSpPr>
      <xdr:spPr>
        <a:xfrm>
          <a:off x="6543675" y="4486275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Competitive but through much more</a:t>
          </a:r>
          <a:r>
            <a:rPr lang="en-GB" sz="1400" baseline="0"/>
            <a:t> effort:</a:t>
          </a:r>
          <a:endParaRPr lang="en-GB" sz="1400"/>
        </a:p>
        <a:p>
          <a:r>
            <a:rPr lang="en-GB" sz="1400"/>
            <a:t>- With major</a:t>
          </a:r>
          <a:r>
            <a:rPr lang="en-GB" sz="1400" baseline="0"/>
            <a:t> effort (high nr of tackles);</a:t>
          </a:r>
        </a:p>
        <a:p>
          <a:r>
            <a:rPr lang="en-GB" sz="1400" baseline="0"/>
            <a:t>- Can produce many outputs (high nr of turnovers)</a:t>
          </a:r>
        </a:p>
        <a:p>
          <a:r>
            <a:rPr lang="en-GB" sz="1400" baseline="0"/>
            <a:t>- And achieve much advantage (large nr of tries scored from turnovers - large bubble size)</a:t>
          </a:r>
          <a:endParaRPr lang="en-GB" sz="1400"/>
        </a:p>
      </xdr:txBody>
    </xdr:sp>
    <xdr:clientData/>
  </xdr:twoCellAnchor>
  <xdr:twoCellAnchor>
    <xdr:from>
      <xdr:col>1</xdr:col>
      <xdr:colOff>171450</xdr:colOff>
      <xdr:row>7</xdr:row>
      <xdr:rowOff>0</xdr:rowOff>
    </xdr:from>
    <xdr:to>
      <xdr:col>7</xdr:col>
      <xdr:colOff>485775</xdr:colOff>
      <xdr:row>13</xdr:row>
      <xdr:rowOff>66675</xdr:rowOff>
    </xdr:to>
    <xdr:sp macro="" textlink="">
      <xdr:nvSpPr>
        <xdr:cNvPr id="5" name="TextBox 4"/>
        <xdr:cNvSpPr txBox="1"/>
      </xdr:nvSpPr>
      <xdr:spPr>
        <a:xfrm>
          <a:off x="781050" y="1333500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Efficient, but not effective</a:t>
          </a:r>
          <a:r>
            <a:rPr lang="en-GB" sz="1400" baseline="0"/>
            <a:t>:</a:t>
          </a:r>
          <a:endParaRPr lang="en-GB" sz="1400"/>
        </a:p>
        <a:p>
          <a:r>
            <a:rPr lang="en-GB" sz="1400"/>
            <a:t>- With little</a:t>
          </a:r>
          <a:r>
            <a:rPr lang="en-GB" sz="1400" baseline="0"/>
            <a:t> effort (low nr of tackles);</a:t>
          </a:r>
        </a:p>
        <a:p>
          <a:r>
            <a:rPr lang="en-GB" sz="1400" baseline="0"/>
            <a:t>- Produce few outputs (low nr of turnovers)</a:t>
          </a:r>
        </a:p>
        <a:p>
          <a:r>
            <a:rPr lang="en-GB" sz="1400" baseline="0"/>
            <a:t>- And achieve infrequent advantage (low nr of tries scored from turnovers - small bubble size)</a:t>
          </a:r>
          <a:endParaRPr lang="en-GB" sz="1400"/>
        </a:p>
      </xdr:txBody>
    </xdr:sp>
    <xdr:clientData/>
  </xdr:twoCellAnchor>
  <xdr:twoCellAnchor>
    <xdr:from>
      <xdr:col>1</xdr:col>
      <xdr:colOff>171450</xdr:colOff>
      <xdr:row>23</xdr:row>
      <xdr:rowOff>104775</xdr:rowOff>
    </xdr:from>
    <xdr:to>
      <xdr:col>7</xdr:col>
      <xdr:colOff>485775</xdr:colOff>
      <xdr:row>29</xdr:row>
      <xdr:rowOff>171450</xdr:rowOff>
    </xdr:to>
    <xdr:sp macro="" textlink="">
      <xdr:nvSpPr>
        <xdr:cNvPr id="8" name="TextBox 7"/>
        <xdr:cNvSpPr txBox="1"/>
      </xdr:nvSpPr>
      <xdr:spPr>
        <a:xfrm>
          <a:off x="781050" y="4486275"/>
          <a:ext cx="3971925" cy="1209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Worst position</a:t>
          </a:r>
          <a:r>
            <a:rPr lang="en-GB" sz="1400" baseline="0"/>
            <a:t>:</a:t>
          </a:r>
          <a:endParaRPr lang="en-GB" sz="1400"/>
        </a:p>
        <a:p>
          <a:r>
            <a:rPr lang="en-GB" sz="1400"/>
            <a:t>- With major</a:t>
          </a:r>
          <a:r>
            <a:rPr lang="en-GB" sz="1400" baseline="0"/>
            <a:t> effort (high nr of tackles);</a:t>
          </a:r>
        </a:p>
        <a:p>
          <a:r>
            <a:rPr lang="en-GB" sz="1400" baseline="0"/>
            <a:t>- Produce few outputs (low nr of turnovers)</a:t>
          </a:r>
        </a:p>
        <a:p>
          <a:r>
            <a:rPr lang="en-GB" sz="1400" baseline="0"/>
            <a:t>- And achieve infrequent advantage (low nr of tries scored from turnovers - small bubble size)</a:t>
          </a:r>
          <a:endParaRPr lang="en-GB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entin" refreshedDate="42164.448037268521" createdVersion="4" refreshedVersion="4" minRefreshableVersion="3" recordCount="45">
  <cacheSource type="worksheet">
    <worksheetSource ref="A1:AC46" sheet="Raw Data"/>
  </cacheSource>
  <cacheFields count="29">
    <cacheField name="Team" numFmtId="0">
      <sharedItems count="16">
        <s v="Blues"/>
        <s v="Brumbies"/>
        <s v="Bulls"/>
        <s v="Cheetahs"/>
        <s v="Chiefs"/>
        <s v="Crusaders"/>
        <s v="Highlanders"/>
        <s v="Hurricanes"/>
        <s v="Rebels"/>
        <s v="Reds"/>
        <s v="Sharks"/>
        <s v="Southern Kings"/>
        <s v="Stormers"/>
        <s v="Waratahs"/>
        <s v="Western Force"/>
        <s v="Lions"/>
      </sharedItems>
    </cacheField>
    <cacheField name="Mat" numFmtId="0">
      <sharedItems containsSemiMixedTypes="0" containsString="0" containsNumber="1" containsInteger="1" minValue="12" maxValue="19"/>
    </cacheField>
    <cacheField name="Total tackles attempted" numFmtId="0">
      <sharedItems containsSemiMixedTypes="0" containsString="0" containsNumber="1" containsInteger="1" minValue="1654" maxValue="3352"/>
    </cacheField>
    <cacheField name="Avg Tackles per Match" numFmtId="164">
      <sharedItems containsSemiMixedTypes="0" containsString="0" containsNumber="1" minValue="124.94444444444444" maxValue="197.1764705882353"/>
    </cacheField>
    <cacheField name="Tackles Made" numFmtId="0">
      <sharedItems containsSemiMixedTypes="0" containsString="0" containsNumber="1" containsInteger="1" minValue="1406" maxValue="2961"/>
    </cacheField>
    <cacheField name="Tackles Miss" numFmtId="0">
      <sharedItems containsSemiMixedTypes="0" containsString="0" containsNumber="1" containsInteger="1" minValue="183" maxValue="521"/>
    </cacheField>
    <cacheField name="Tackles 1st" numFmtId="0">
      <sharedItems containsSemiMixedTypes="0" containsString="0" containsNumber="1" containsInteger="1" minValue="987" maxValue="1876"/>
    </cacheField>
    <cacheField name="Tackles Assists" numFmtId="0">
      <sharedItems containsSemiMixedTypes="0" containsString="0" containsNumber="1" containsInteger="1" minValue="419" maxValue="1085"/>
    </cacheField>
    <cacheField name="Tackles 1st %" numFmtId="0">
      <sharedItems containsSemiMixedTypes="0" containsString="0" containsNumber="1" minValue="72" maxValue="86.2"/>
    </cacheField>
    <cacheField name="Tackles Made %" numFmtId="0">
      <sharedItems containsSemiMixedTypes="0" containsString="0" containsNumber="1" minValue="78.400000000000006" maxValue="90.5"/>
    </cacheField>
    <cacheField name="Contest Dom" numFmtId="0">
      <sharedItems containsSemiMixedTypes="0" containsString="0" containsNumber="1" containsInteger="1" minValue="41" maxValue="152"/>
    </cacheField>
    <cacheField name="Contest Neut" numFmtId="0">
      <sharedItems containsSemiMixedTypes="0" containsString="0" containsNumber="1" containsInteger="1" minValue="124" maxValue="416"/>
    </cacheField>
    <cacheField name="Contest Pass" numFmtId="0">
      <sharedItems containsSemiMixedTypes="0" containsString="0" containsNumber="1" containsInteger="1" minValue="725" maxValue="1406"/>
    </cacheField>
    <cacheField name="Contest D %" numFmtId="0">
      <sharedItems containsSemiMixedTypes="0" containsString="0" containsNumber="1" minValue="17.7" maxValue="38.4"/>
    </cacheField>
    <cacheField name="Rucks Inv" numFmtId="0">
      <sharedItems containsSemiMixedTypes="0" containsString="0" containsNumber="1" containsInteger="1" minValue="542" maxValue="2047"/>
    </cacheField>
    <cacheField name="Rucks T/O Frc" numFmtId="0">
      <sharedItems containsSemiMixedTypes="0" containsString="0" containsNumber="1" containsInteger="1" minValue="45" maxValue="109"/>
    </cacheField>
    <cacheField name="Avg Rucks T/O per match" numFmtId="2">
      <sharedItems containsSemiMixedTypes="0" containsString="0" containsNumber="1" minValue="2.8125" maxValue="7.2307692307692308"/>
    </cacheField>
    <cacheField name="L/O Wins" numFmtId="0">
      <sharedItems containsSemiMixedTypes="0" containsString="0" containsNumber="1" containsInteger="1" minValue="10" maxValue="55"/>
    </cacheField>
    <cacheField name="Scrum Wins" numFmtId="0">
      <sharedItems containsSemiMixedTypes="0" containsString="0" containsNumber="1" containsInteger="1" minValue="1" maxValue="23"/>
    </cacheField>
    <cacheField name="T/overs Forced" numFmtId="0">
      <sharedItems containsSemiMixedTypes="0" containsString="0" containsNumber="1" containsInteger="1" minValue="95" maxValue="203"/>
    </cacheField>
    <cacheField name="Avg T/O per match (all rucks inc.)" numFmtId="2">
      <sharedItems containsSemiMixedTypes="0" containsString="0" containsNumber="1" minValue="12.875" maxValue="20.153846153846153"/>
    </cacheField>
    <cacheField name="Inv" numFmtId="0">
      <sharedItems containsSemiMixedTypes="0" containsString="0" containsNumber="1" containsInteger="1" minValue="787" maxValue="3117"/>
    </cacheField>
    <cacheField name="Penalties / Frees Att" numFmtId="0">
      <sharedItems containsSemiMixedTypes="0" containsString="0" containsNumber="1" containsInteger="1" minValue="31" maxValue="73"/>
    </cacheField>
    <cacheField name="Penalties / Frees Def" numFmtId="0">
      <sharedItems containsSemiMixedTypes="0" containsString="0" containsNumber="1" containsInteger="1" minValue="78" maxValue="161"/>
    </cacheField>
    <cacheField name="Penalties / FreesTot" numFmtId="0">
      <sharedItems containsSemiMixedTypes="0" containsString="0" containsNumber="1" containsInteger="1" minValue="113" maxValue="223"/>
    </cacheField>
    <cacheField name="Year" numFmtId="0">
      <sharedItems containsSemiMixedTypes="0" containsString="0" containsNumber="1" containsInteger="1" minValue="2013" maxValue="2015" count="3">
        <n v="2013"/>
        <n v="2014"/>
        <n v="2015"/>
      </sharedItems>
    </cacheField>
    <cacheField name="Log Position" numFmtId="0">
      <sharedItems containsSemiMixedTypes="0" containsString="0" containsNumber="1" containsInteger="1" minValue="1" maxValue="15"/>
    </cacheField>
    <cacheField name="Final Position" numFmtId="0">
      <sharedItems containsSemiMixedTypes="0" containsString="0" containsNumber="1" containsInteger="1" minValue="1" maxValue="15"/>
    </cacheField>
    <cacheField name="Position Score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n v="16"/>
    <n v="2410"/>
    <n v="150.625"/>
    <n v="1990"/>
    <n v="420"/>
    <n v="1436"/>
    <n v="554"/>
    <n v="77.400000000000006"/>
    <n v="82.6"/>
    <n v="57"/>
    <n v="299"/>
    <n v="1080"/>
    <n v="24.8"/>
    <n v="1270"/>
    <n v="74"/>
    <n v="4.625"/>
    <n v="18"/>
    <n v="3"/>
    <n v="150"/>
    <n v="14"/>
    <n v="2372"/>
    <n v="47"/>
    <n v="119"/>
    <n v="166"/>
    <x v="0"/>
    <n v="10"/>
    <n v="10"/>
    <n v="6"/>
  </r>
  <r>
    <x v="1"/>
    <n v="19"/>
    <n v="2575"/>
    <n v="135.52631578947367"/>
    <n v="2084"/>
    <n v="491"/>
    <n v="1587"/>
    <n v="497"/>
    <n v="76.400000000000006"/>
    <n v="80.900000000000006"/>
    <n v="105"/>
    <n v="322"/>
    <n v="1160"/>
    <n v="26.9"/>
    <n v="2047"/>
    <n v="99"/>
    <n v="5.2105263157894735"/>
    <n v="44"/>
    <n v="9"/>
    <n v="192"/>
    <n v="15.315789473684211"/>
    <n v="3117"/>
    <n v="47"/>
    <n v="161"/>
    <n v="208"/>
    <x v="0"/>
    <n v="3"/>
    <n v="2"/>
    <n v="13"/>
  </r>
  <r>
    <x v="2"/>
    <n v="17"/>
    <n v="2404"/>
    <n v="141.41176470588235"/>
    <n v="1885"/>
    <n v="519"/>
    <n v="1336"/>
    <n v="549"/>
    <n v="72"/>
    <n v="78.400000000000006"/>
    <n v="106"/>
    <n v="317"/>
    <n v="913"/>
    <n v="31.7"/>
    <n v="1241"/>
    <n v="71"/>
    <n v="4.1764705882352944"/>
    <n v="42"/>
    <n v="6"/>
    <n v="183"/>
    <n v="14.941176470588236"/>
    <n v="2198"/>
    <n v="56"/>
    <n v="119"/>
    <n v="175"/>
    <x v="0"/>
    <n v="2"/>
    <n v="3"/>
    <n v="14"/>
  </r>
  <r>
    <x v="3"/>
    <n v="17"/>
    <n v="2646"/>
    <n v="155.64705882352942"/>
    <n v="2134"/>
    <n v="512"/>
    <n v="1481"/>
    <n v="653"/>
    <n v="74.3"/>
    <n v="80.7"/>
    <n v="148"/>
    <n v="367"/>
    <n v="966"/>
    <n v="34.799999999999997"/>
    <n v="1157"/>
    <n v="82"/>
    <n v="4.8235294117647056"/>
    <n v="15"/>
    <n v="8"/>
    <n v="203"/>
    <n v="16.764705882352942"/>
    <n v="2448"/>
    <n v="42"/>
    <n v="131"/>
    <n v="173"/>
    <x v="0"/>
    <n v="6"/>
    <n v="6"/>
    <n v="10"/>
  </r>
  <r>
    <x v="4"/>
    <n v="18"/>
    <n v="2908"/>
    <n v="161.55555555555554"/>
    <n v="2400"/>
    <n v="508"/>
    <n v="1751"/>
    <n v="649"/>
    <n v="77.5"/>
    <n v="82.5"/>
    <n v="105"/>
    <n v="355"/>
    <n v="1291"/>
    <n v="26.3"/>
    <n v="1736"/>
    <n v="93"/>
    <n v="5.166666666666667"/>
    <n v="28"/>
    <n v="11"/>
    <n v="193"/>
    <n v="15.888888888888889"/>
    <n v="2682"/>
    <n v="50"/>
    <n v="129"/>
    <n v="179"/>
    <x v="0"/>
    <n v="1"/>
    <n v="1"/>
    <n v="15"/>
  </r>
  <r>
    <x v="5"/>
    <n v="18"/>
    <n v="2765"/>
    <n v="153.61111111111111"/>
    <n v="2255"/>
    <n v="510"/>
    <n v="1632"/>
    <n v="623"/>
    <n v="76.2"/>
    <n v="81.599999999999994"/>
    <n v="94"/>
    <n v="377"/>
    <n v="1161"/>
    <n v="28.9"/>
    <n v="1429"/>
    <n v="88"/>
    <n v="4.8888888888888893"/>
    <n v="53"/>
    <n v="10"/>
    <n v="199"/>
    <n v="15.944444444444445"/>
    <n v="2442"/>
    <n v="51"/>
    <n v="116"/>
    <n v="167"/>
    <x v="0"/>
    <n v="4"/>
    <n v="4"/>
    <n v="12"/>
  </r>
  <r>
    <x v="6"/>
    <n v="16"/>
    <n v="2579"/>
    <n v="161.1875"/>
    <n v="2058"/>
    <n v="521"/>
    <n v="1445"/>
    <n v="613"/>
    <n v="73.5"/>
    <n v="79.8"/>
    <n v="76"/>
    <n v="298"/>
    <n v="1071"/>
    <n v="25.9"/>
    <n v="1538"/>
    <n v="73"/>
    <n v="4.5625"/>
    <n v="25"/>
    <n v="8"/>
    <n v="147"/>
    <n v="13.75"/>
    <n v="2521"/>
    <n v="38"/>
    <n v="125"/>
    <n v="163"/>
    <x v="0"/>
    <n v="14"/>
    <n v="14"/>
    <n v="2"/>
  </r>
  <r>
    <x v="7"/>
    <n v="16"/>
    <n v="2315"/>
    <n v="144.6875"/>
    <n v="1837"/>
    <n v="478"/>
    <n v="1343"/>
    <n v="494"/>
    <n v="73.8"/>
    <n v="79.400000000000006"/>
    <n v="86"/>
    <n v="294"/>
    <n v="963"/>
    <n v="28.3"/>
    <n v="1198"/>
    <n v="70"/>
    <n v="4.375"/>
    <n v="26"/>
    <n v="5"/>
    <n v="142"/>
    <n v="15.1875"/>
    <n v="2106"/>
    <n v="39"/>
    <n v="133"/>
    <n v="172"/>
    <x v="0"/>
    <n v="11"/>
    <n v="11"/>
    <n v="5"/>
  </r>
  <r>
    <x v="8"/>
    <n v="16"/>
    <n v="2580"/>
    <n v="161.25"/>
    <n v="2161"/>
    <n v="419"/>
    <n v="1555"/>
    <n v="606"/>
    <n v="78.8"/>
    <n v="83.8"/>
    <n v="61"/>
    <n v="314"/>
    <n v="1180"/>
    <n v="24.1"/>
    <n v="1295"/>
    <n v="62"/>
    <n v="3.875"/>
    <n v="26"/>
    <n v="3"/>
    <n v="138"/>
    <n v="14.3125"/>
    <n v="2089"/>
    <n v="44"/>
    <n v="99"/>
    <n v="143"/>
    <x v="0"/>
    <n v="12"/>
    <n v="12"/>
    <n v="4"/>
  </r>
  <r>
    <x v="9"/>
    <n v="17"/>
    <n v="2502"/>
    <n v="147.1764705882353"/>
    <n v="2045"/>
    <n v="457"/>
    <n v="1496"/>
    <n v="549"/>
    <n v="76.599999999999994"/>
    <n v="81.7"/>
    <n v="79"/>
    <n v="270"/>
    <n v="1147"/>
    <n v="23.3"/>
    <n v="1683"/>
    <n v="84"/>
    <n v="4.9411764705882355"/>
    <n v="34"/>
    <n v="8"/>
    <n v="163"/>
    <n v="17"/>
    <n v="2464"/>
    <n v="49"/>
    <n v="114"/>
    <n v="163"/>
    <x v="0"/>
    <n v="5"/>
    <n v="5"/>
    <n v="11"/>
  </r>
  <r>
    <x v="10"/>
    <n v="16"/>
    <n v="2072"/>
    <n v="129.5"/>
    <n v="1688"/>
    <n v="384"/>
    <n v="1227"/>
    <n v="461"/>
    <n v="76.2"/>
    <n v="81.5"/>
    <n v="114"/>
    <n v="297"/>
    <n v="816"/>
    <n v="33.5"/>
    <n v="1143"/>
    <n v="59"/>
    <n v="3.6875"/>
    <n v="32"/>
    <n v="10"/>
    <n v="154"/>
    <n v="15.9375"/>
    <n v="2043"/>
    <n v="41"/>
    <n v="97"/>
    <n v="138"/>
    <x v="0"/>
    <n v="8"/>
    <n v="8"/>
    <n v="8"/>
  </r>
  <r>
    <x v="11"/>
    <n v="16"/>
    <n v="2664"/>
    <n v="166.5"/>
    <n v="2183"/>
    <n v="481"/>
    <n v="1523"/>
    <n v="660"/>
    <n v="76"/>
    <n v="81.900000000000006"/>
    <n v="129"/>
    <n v="334"/>
    <n v="1060"/>
    <n v="30.4"/>
    <n v="1173"/>
    <n v="45"/>
    <n v="2.8125"/>
    <n v="22"/>
    <n v="5"/>
    <n v="134"/>
    <n v="12.875"/>
    <n v="2267"/>
    <n v="63"/>
    <n v="107"/>
    <n v="170"/>
    <x v="0"/>
    <n v="15"/>
    <n v="15"/>
    <n v="1"/>
  </r>
  <r>
    <x v="12"/>
    <n v="16"/>
    <n v="2513"/>
    <n v="157.0625"/>
    <n v="2030"/>
    <n v="483"/>
    <n v="1456"/>
    <n v="574"/>
    <n v="75.099999999999994"/>
    <n v="80.8"/>
    <n v="152"/>
    <n v="407"/>
    <n v="897"/>
    <n v="38.4"/>
    <n v="1137"/>
    <n v="68"/>
    <n v="4.25"/>
    <n v="46"/>
    <n v="8"/>
    <n v="168"/>
    <n v="18.125"/>
    <n v="2060"/>
    <n v="39"/>
    <n v="112"/>
    <n v="151"/>
    <x v="0"/>
    <n v="7"/>
    <n v="7"/>
    <n v="9"/>
  </r>
  <r>
    <x v="13"/>
    <n v="16"/>
    <n v="2332"/>
    <n v="145.75"/>
    <n v="1896"/>
    <n v="436"/>
    <n v="1403"/>
    <n v="493"/>
    <n v="76.3"/>
    <n v="81.3"/>
    <n v="66"/>
    <n v="264"/>
    <n v="1073"/>
    <n v="23.5"/>
    <n v="1402"/>
    <n v="64"/>
    <n v="4"/>
    <n v="27"/>
    <n v="11"/>
    <n v="153"/>
    <n v="15.9375"/>
    <n v="2176"/>
    <n v="39"/>
    <n v="111"/>
    <n v="150"/>
    <x v="0"/>
    <n v="9"/>
    <n v="9"/>
    <n v="7"/>
  </r>
  <r>
    <x v="14"/>
    <n v="16"/>
    <n v="2212"/>
    <n v="138.25"/>
    <n v="1784"/>
    <n v="428"/>
    <n v="1348"/>
    <n v="436"/>
    <n v="75.900000000000006"/>
    <n v="80.7"/>
    <n v="66"/>
    <n v="181"/>
    <n v="1101"/>
    <n v="18.3"/>
    <n v="1445"/>
    <n v="72"/>
    <n v="4.5"/>
    <n v="20"/>
    <n v="4"/>
    <n v="146"/>
    <n v="15.125"/>
    <n v="2262"/>
    <n v="44"/>
    <n v="110"/>
    <n v="154"/>
    <x v="0"/>
    <n v="13"/>
    <n v="13"/>
    <n v="3"/>
  </r>
  <r>
    <x v="0"/>
    <n v="16"/>
    <n v="2359"/>
    <n v="147.4375"/>
    <n v="2079"/>
    <n v="280"/>
    <n v="1388"/>
    <n v="691"/>
    <n v="83.2"/>
    <n v="88.1"/>
    <n v="86"/>
    <n v="358"/>
    <n v="944"/>
    <n v="32"/>
    <n v="1316"/>
    <n v="71"/>
    <n v="4.4375"/>
    <n v="20"/>
    <n v="9"/>
    <n v="135"/>
    <n v="14.6875"/>
    <n v="1865"/>
    <n v="63"/>
    <n v="107"/>
    <n v="170"/>
    <x v="1"/>
    <n v="10"/>
    <n v="10"/>
    <n v="6"/>
  </r>
  <r>
    <x v="1"/>
    <n v="18"/>
    <n v="2853"/>
    <n v="158.5"/>
    <n v="2500"/>
    <n v="353"/>
    <n v="1669"/>
    <n v="831"/>
    <n v="82.5"/>
    <n v="87.6"/>
    <n v="92"/>
    <n v="337"/>
    <n v="1240"/>
    <n v="25.7"/>
    <n v="1728"/>
    <n v="85"/>
    <n v="4.7222222222222223"/>
    <n v="39"/>
    <n v="9"/>
    <n v="147"/>
    <n v="15.555555555555555"/>
    <n v="2113"/>
    <n v="55"/>
    <n v="153"/>
    <n v="208"/>
    <x v="1"/>
    <n v="4"/>
    <n v="4"/>
    <n v="12"/>
  </r>
  <r>
    <x v="2"/>
    <n v="16"/>
    <n v="2558"/>
    <n v="159.875"/>
    <n v="2220"/>
    <n v="338"/>
    <n v="1392"/>
    <n v="828"/>
    <n v="80.5"/>
    <n v="86.8"/>
    <n v="117"/>
    <n v="331"/>
    <n v="944"/>
    <n v="32.200000000000003"/>
    <n v="1202"/>
    <n v="93"/>
    <n v="5.8125"/>
    <n v="50"/>
    <n v="23"/>
    <n v="156"/>
    <n v="20.125"/>
    <n v="1452"/>
    <n v="64"/>
    <n v="102"/>
    <n v="166"/>
    <x v="1"/>
    <n v="9"/>
    <n v="9"/>
    <n v="7"/>
  </r>
  <r>
    <x v="3"/>
    <n v="16"/>
    <n v="2598"/>
    <n v="162.375"/>
    <n v="2216"/>
    <n v="382"/>
    <n v="1465"/>
    <n v="751"/>
    <n v="79.3"/>
    <n v="85.3"/>
    <n v="104"/>
    <n v="374"/>
    <n v="987"/>
    <n v="32.6"/>
    <n v="1292"/>
    <n v="91"/>
    <n v="5.6875"/>
    <n v="29"/>
    <n v="9"/>
    <n v="163"/>
    <n v="18.25"/>
    <n v="1851"/>
    <n v="58"/>
    <n v="126"/>
    <n v="184"/>
    <x v="1"/>
    <n v="14"/>
    <n v="14"/>
    <n v="2"/>
  </r>
  <r>
    <x v="4"/>
    <n v="17"/>
    <n v="2506"/>
    <n v="147.41176470588235"/>
    <n v="2211"/>
    <n v="295"/>
    <n v="1449"/>
    <n v="762"/>
    <n v="83.1"/>
    <n v="88.2"/>
    <n v="103"/>
    <n v="362"/>
    <n v="984"/>
    <n v="32.1"/>
    <n v="1377"/>
    <n v="100"/>
    <n v="5.882352941176471"/>
    <n v="18"/>
    <n v="5"/>
    <n v="163"/>
    <n v="16.823529411764707"/>
    <n v="1940"/>
    <n v="69"/>
    <n v="149"/>
    <n v="218"/>
    <x v="1"/>
    <n v="5"/>
    <n v="5"/>
    <n v="11"/>
  </r>
  <r>
    <x v="5"/>
    <n v="18"/>
    <n v="2802"/>
    <n v="155.66666666666666"/>
    <n v="2437"/>
    <n v="365"/>
    <n v="1600"/>
    <n v="837"/>
    <n v="81.400000000000006"/>
    <n v="87"/>
    <n v="110"/>
    <n v="416"/>
    <n v="1074"/>
    <n v="32.9"/>
    <n v="1718"/>
    <n v="107"/>
    <n v="5.9444444444444446"/>
    <n v="55"/>
    <n v="22"/>
    <n v="178"/>
    <n v="20.111111111111111"/>
    <n v="2227"/>
    <n v="61"/>
    <n v="117"/>
    <n v="178"/>
    <x v="1"/>
    <n v="2"/>
    <n v="2"/>
    <n v="14"/>
  </r>
  <r>
    <x v="6"/>
    <n v="17"/>
    <n v="3352"/>
    <n v="197.1764705882353"/>
    <n v="2961"/>
    <n v="391"/>
    <n v="1876"/>
    <n v="1085"/>
    <n v="82.8"/>
    <n v="88.3"/>
    <n v="90"/>
    <n v="380"/>
    <n v="1406"/>
    <n v="25.1"/>
    <n v="1640"/>
    <n v="99"/>
    <n v="5.8235294117647056"/>
    <n v="25"/>
    <n v="10"/>
    <n v="166"/>
    <n v="17.647058823529413"/>
    <n v="2250"/>
    <n v="54"/>
    <n v="129"/>
    <n v="183"/>
    <x v="1"/>
    <n v="6"/>
    <n v="6"/>
    <n v="10"/>
  </r>
  <r>
    <x v="7"/>
    <n v="16"/>
    <n v="2619"/>
    <n v="163.6875"/>
    <n v="2295"/>
    <n v="324"/>
    <n v="1522"/>
    <n v="773"/>
    <n v="82.4"/>
    <n v="87.6"/>
    <n v="92"/>
    <n v="319"/>
    <n v="1111"/>
    <n v="27"/>
    <n v="1355"/>
    <n v="100"/>
    <n v="6.25"/>
    <n v="30"/>
    <n v="10"/>
    <n v="169"/>
    <n v="19.3125"/>
    <n v="1731"/>
    <n v="49"/>
    <n v="117"/>
    <n v="166"/>
    <x v="1"/>
    <n v="7"/>
    <n v="7"/>
    <n v="9"/>
  </r>
  <r>
    <x v="15"/>
    <n v="16"/>
    <n v="2569"/>
    <n v="160.5625"/>
    <n v="2257"/>
    <n v="312"/>
    <n v="1403"/>
    <n v="854"/>
    <n v="81.8"/>
    <n v="87.9"/>
    <n v="95"/>
    <n v="326"/>
    <n v="982"/>
    <n v="30"/>
    <n v="1201"/>
    <n v="76"/>
    <n v="4.75"/>
    <n v="29"/>
    <n v="12"/>
    <n v="179"/>
    <n v="18.5"/>
    <n v="1716"/>
    <n v="46"/>
    <n v="108"/>
    <n v="154"/>
    <x v="1"/>
    <n v="12"/>
    <n v="12"/>
    <n v="4"/>
  </r>
  <r>
    <x v="8"/>
    <n v="16"/>
    <n v="2367"/>
    <n v="147.9375"/>
    <n v="2100"/>
    <n v="267"/>
    <n v="1373"/>
    <n v="727"/>
    <n v="83.7"/>
    <n v="88.7"/>
    <n v="58"/>
    <n v="297"/>
    <n v="1018"/>
    <n v="25.9"/>
    <n v="1580"/>
    <n v="84"/>
    <n v="5.25"/>
    <n v="20"/>
    <n v="12"/>
    <n v="138"/>
    <n v="15.875"/>
    <n v="2110"/>
    <n v="52"/>
    <n v="136"/>
    <n v="188"/>
    <x v="1"/>
    <n v="15"/>
    <n v="15"/>
    <n v="1"/>
  </r>
  <r>
    <x v="9"/>
    <n v="16"/>
    <n v="2565"/>
    <n v="160.3125"/>
    <n v="2227"/>
    <n v="338"/>
    <n v="1500"/>
    <n v="727"/>
    <n v="81.599999999999994"/>
    <n v="86.8"/>
    <n v="77"/>
    <n v="259"/>
    <n v="1164"/>
    <n v="22.4"/>
    <n v="1558"/>
    <n v="100"/>
    <n v="6.25"/>
    <n v="44"/>
    <n v="11"/>
    <n v="163"/>
    <n v="19.875"/>
    <n v="1901"/>
    <n v="62"/>
    <n v="116"/>
    <n v="178"/>
    <x v="1"/>
    <n v="13"/>
    <n v="13"/>
    <n v="3"/>
  </r>
  <r>
    <x v="10"/>
    <n v="18"/>
    <n v="2249"/>
    <n v="124.94444444444444"/>
    <n v="1956"/>
    <n v="293"/>
    <n v="1352"/>
    <n v="604"/>
    <n v="82.2"/>
    <n v="87"/>
    <n v="67"/>
    <n v="298"/>
    <n v="987"/>
    <n v="27"/>
    <n v="1535"/>
    <n v="109"/>
    <n v="6.0555555555555554"/>
    <n v="42"/>
    <n v="22"/>
    <n v="187"/>
    <n v="20"/>
    <n v="2082"/>
    <n v="51"/>
    <n v="151"/>
    <n v="202"/>
    <x v="1"/>
    <n v="3"/>
    <n v="3"/>
    <n v="13"/>
  </r>
  <r>
    <x v="12"/>
    <n v="16"/>
    <n v="2505"/>
    <n v="156.5625"/>
    <n v="2198"/>
    <n v="307"/>
    <n v="1436"/>
    <n v="762"/>
    <n v="82.4"/>
    <n v="87.7"/>
    <n v="143"/>
    <n v="388"/>
    <n v="905"/>
    <n v="37"/>
    <n v="1360"/>
    <n v="96"/>
    <n v="6"/>
    <n v="37"/>
    <n v="11"/>
    <n v="159"/>
    <n v="18.9375"/>
    <n v="1744"/>
    <n v="64"/>
    <n v="123"/>
    <n v="187"/>
    <x v="1"/>
    <n v="11"/>
    <n v="11"/>
    <n v="5"/>
  </r>
  <r>
    <x v="13"/>
    <n v="18"/>
    <n v="2415"/>
    <n v="134.16666666666666"/>
    <n v="2100"/>
    <n v="315"/>
    <n v="1395"/>
    <n v="705"/>
    <n v="81.599999999999994"/>
    <n v="87"/>
    <n v="114"/>
    <n v="331"/>
    <n v="950"/>
    <n v="31.9"/>
    <n v="1541"/>
    <n v="107"/>
    <n v="5.9444444444444446"/>
    <n v="33"/>
    <n v="10"/>
    <n v="181"/>
    <n v="18.388888888888889"/>
    <n v="2080"/>
    <n v="73"/>
    <n v="150"/>
    <n v="223"/>
    <x v="1"/>
    <n v="1"/>
    <n v="1"/>
    <n v="15"/>
  </r>
  <r>
    <x v="14"/>
    <n v="16"/>
    <n v="2533"/>
    <n v="158.3125"/>
    <n v="2214"/>
    <n v="319"/>
    <n v="1516"/>
    <n v="698"/>
    <n v="82.6"/>
    <n v="87.4"/>
    <n v="62"/>
    <n v="319"/>
    <n v="1135"/>
    <n v="25.1"/>
    <n v="1500"/>
    <n v="91"/>
    <n v="5.6875"/>
    <n v="22"/>
    <n v="13"/>
    <n v="145"/>
    <n v="16.9375"/>
    <n v="1939"/>
    <n v="65"/>
    <n v="119"/>
    <n v="184"/>
    <x v="1"/>
    <n v="8"/>
    <n v="8"/>
    <n v="8"/>
  </r>
  <r>
    <x v="0"/>
    <n v="14"/>
    <n v="2083"/>
    <n v="148.78571428571428"/>
    <n v="1860"/>
    <n v="223"/>
    <n v="1210"/>
    <n v="650"/>
    <n v="84.4"/>
    <n v="89.3"/>
    <n v="72"/>
    <n v="283"/>
    <n v="855"/>
    <n v="29.3"/>
    <n v="789"/>
    <n v="61"/>
    <n v="4.3571428571428568"/>
    <n v="28"/>
    <n v="4"/>
    <n v="108"/>
    <n v="14.357142857142858"/>
    <n v="1173"/>
    <n v="41"/>
    <n v="102"/>
    <n v="143"/>
    <x v="2"/>
    <n v="14"/>
    <n v="14"/>
    <n v="2"/>
  </r>
  <r>
    <x v="1"/>
    <n v="13"/>
    <n v="1941"/>
    <n v="149.30769230769232"/>
    <n v="1703"/>
    <n v="238"/>
    <n v="1098"/>
    <n v="605"/>
    <n v="82.2"/>
    <n v="87.7"/>
    <n v="67"/>
    <n v="195"/>
    <n v="836"/>
    <n v="23.9"/>
    <n v="1010"/>
    <n v="88"/>
    <n v="6.7692307692307692"/>
    <n v="19"/>
    <n v="8"/>
    <n v="134"/>
    <n v="19.153846153846153"/>
    <n v="1326"/>
    <n v="36"/>
    <n v="105"/>
    <n v="141"/>
    <x v="2"/>
    <n v="6"/>
    <n v="6"/>
    <n v="10"/>
  </r>
  <r>
    <x v="2"/>
    <n v="13"/>
    <n v="2117"/>
    <n v="162.84615384615384"/>
    <n v="1854"/>
    <n v="263"/>
    <n v="1173"/>
    <n v="681"/>
    <n v="81.7"/>
    <n v="87.6"/>
    <n v="93"/>
    <n v="263"/>
    <n v="817"/>
    <n v="30.3"/>
    <n v="747"/>
    <n v="75"/>
    <n v="5.7692307692307692"/>
    <n v="34"/>
    <n v="4"/>
    <n v="113"/>
    <n v="17.384615384615383"/>
    <n v="987"/>
    <n v="43"/>
    <n v="99"/>
    <n v="142"/>
    <x v="2"/>
    <n v="9"/>
    <n v="9"/>
    <n v="7"/>
  </r>
  <r>
    <x v="3"/>
    <n v="12"/>
    <n v="2048"/>
    <n v="170.66666666666666"/>
    <n v="1793"/>
    <n v="255"/>
    <n v="1124"/>
    <n v="669"/>
    <n v="81.5"/>
    <n v="87.5"/>
    <n v="67"/>
    <n v="226"/>
    <n v="831"/>
    <n v="26.1"/>
    <n v="542"/>
    <n v="66"/>
    <n v="5.5"/>
    <n v="10"/>
    <n v="3"/>
    <n v="110"/>
    <n v="15.75"/>
    <n v="970"/>
    <n v="35"/>
    <n v="81"/>
    <n v="116"/>
    <x v="2"/>
    <n v="13"/>
    <n v="13"/>
    <n v="3"/>
  </r>
  <r>
    <x v="4"/>
    <n v="13"/>
    <n v="1800"/>
    <n v="138.46153846153845"/>
    <n v="1617"/>
    <n v="183"/>
    <n v="1079"/>
    <n v="538"/>
    <n v="85.5"/>
    <n v="89.8"/>
    <n v="85"/>
    <n v="187"/>
    <n v="807"/>
    <n v="25.2"/>
    <n v="760"/>
    <n v="79"/>
    <n v="6.0769230769230766"/>
    <n v="22"/>
    <n v="13"/>
    <n v="112"/>
    <n v="17.384615384615383"/>
    <n v="1119"/>
    <n v="40"/>
    <n v="119"/>
    <n v="159"/>
    <x v="2"/>
    <n v="4"/>
    <n v="4"/>
    <n v="12"/>
  </r>
  <r>
    <x v="5"/>
    <n v="13"/>
    <n v="2137"/>
    <n v="164.38461538461539"/>
    <n v="1849"/>
    <n v="288"/>
    <n v="1178"/>
    <n v="671"/>
    <n v="80.400000000000006"/>
    <n v="86.5"/>
    <n v="57"/>
    <n v="327"/>
    <n v="794"/>
    <n v="32.6"/>
    <n v="784"/>
    <n v="85"/>
    <n v="6.5384615384615383"/>
    <n v="36"/>
    <n v="12"/>
    <n v="128"/>
    <n v="20.076923076923077"/>
    <n v="1109"/>
    <n v="42"/>
    <n v="104"/>
    <n v="146"/>
    <x v="2"/>
    <n v="8"/>
    <n v="8"/>
    <n v="8"/>
  </r>
  <r>
    <x v="6"/>
    <n v="13"/>
    <n v="2250"/>
    <n v="173.07692307692307"/>
    <n v="1978"/>
    <n v="272"/>
    <n v="1343"/>
    <n v="635"/>
    <n v="83.2"/>
    <n v="87.9"/>
    <n v="69"/>
    <n v="259"/>
    <n v="1015"/>
    <n v="24.4"/>
    <n v="699"/>
    <n v="94"/>
    <n v="7.2307692307692308"/>
    <n v="26"/>
    <n v="9"/>
    <n v="133"/>
    <n v="20.153846153846153"/>
    <n v="1067"/>
    <n v="34"/>
    <n v="107"/>
    <n v="141"/>
    <x v="2"/>
    <n v="5"/>
    <n v="5"/>
    <n v="11"/>
  </r>
  <r>
    <x v="7"/>
    <n v="13"/>
    <n v="2443"/>
    <n v="187.92307692307693"/>
    <n v="2210"/>
    <n v="233"/>
    <n v="1450"/>
    <n v="760"/>
    <n v="86.2"/>
    <n v="90.5"/>
    <n v="73"/>
    <n v="306"/>
    <n v="1071"/>
    <n v="26.1"/>
    <n v="779"/>
    <n v="81"/>
    <n v="6.2307692307692308"/>
    <n v="23"/>
    <n v="8"/>
    <n v="117"/>
    <n v="17.615384615384617"/>
    <n v="1129"/>
    <n v="41"/>
    <n v="101"/>
    <n v="142"/>
    <x v="2"/>
    <n v="1"/>
    <n v="1"/>
    <n v="15"/>
  </r>
  <r>
    <x v="15"/>
    <n v="14"/>
    <n v="2034"/>
    <n v="145.28571428571428"/>
    <n v="1813"/>
    <n v="221"/>
    <n v="1122"/>
    <n v="691"/>
    <n v="83.5"/>
    <n v="89.1"/>
    <n v="67"/>
    <n v="224"/>
    <n v="831"/>
    <n v="25.9"/>
    <n v="611"/>
    <n v="65"/>
    <n v="4.6428571428571432"/>
    <n v="20"/>
    <n v="3"/>
    <n v="105"/>
    <n v="13.785714285714286"/>
    <n v="1033"/>
    <n v="40"/>
    <n v="96"/>
    <n v="136"/>
    <x v="2"/>
    <n v="7"/>
    <n v="7"/>
    <n v="9"/>
  </r>
  <r>
    <x v="8"/>
    <n v="13"/>
    <n v="2195"/>
    <n v="168.84615384615384"/>
    <n v="1957"/>
    <n v="238"/>
    <n v="1302"/>
    <n v="655"/>
    <n v="84.5"/>
    <n v="89.2"/>
    <n v="70"/>
    <n v="285"/>
    <n v="947"/>
    <n v="27.3"/>
    <n v="946"/>
    <n v="82"/>
    <n v="6.3076923076923075"/>
    <n v="17"/>
    <n v="10"/>
    <n v="101"/>
    <n v="16.153846153846153"/>
    <n v="1305"/>
    <n v="34"/>
    <n v="85"/>
    <n v="119"/>
    <x v="2"/>
    <n v="10"/>
    <n v="10"/>
    <n v="6"/>
  </r>
  <r>
    <x v="9"/>
    <n v="13"/>
    <n v="1986"/>
    <n v="152.76923076923077"/>
    <n v="1737"/>
    <n v="249"/>
    <n v="1114"/>
    <n v="623"/>
    <n v="81.7"/>
    <n v="87.5"/>
    <n v="41"/>
    <n v="220"/>
    <n v="853"/>
    <n v="23.4"/>
    <n v="816"/>
    <n v="88"/>
    <n v="6.7692307692307692"/>
    <n v="28"/>
    <n v="5"/>
    <n v="130"/>
    <n v="19.307692307692307"/>
    <n v="1106"/>
    <n v="41"/>
    <n v="96"/>
    <n v="137"/>
    <x v="2"/>
    <n v="12"/>
    <n v="12"/>
    <n v="4"/>
  </r>
  <r>
    <x v="10"/>
    <n v="14"/>
    <n v="2299"/>
    <n v="164.21428571428572"/>
    <n v="1950"/>
    <n v="349"/>
    <n v="1311"/>
    <n v="639"/>
    <n v="79"/>
    <n v="84.8"/>
    <n v="90"/>
    <n v="267"/>
    <n v="954"/>
    <n v="27.2"/>
    <n v="775"/>
    <n v="73"/>
    <n v="5.2142857142857144"/>
    <n v="31"/>
    <n v="9"/>
    <n v="131"/>
    <n v="17.428571428571427"/>
    <n v="1112"/>
    <n v="31"/>
    <n v="107"/>
    <n v="138"/>
    <x v="2"/>
    <n v="11"/>
    <n v="11"/>
    <n v="5"/>
  </r>
  <r>
    <x v="12"/>
    <n v="12"/>
    <n v="1834"/>
    <n v="152.83333333333334"/>
    <n v="1601"/>
    <n v="233"/>
    <n v="1067"/>
    <n v="534"/>
    <n v="82.1"/>
    <n v="87.3"/>
    <n v="91"/>
    <n v="251"/>
    <n v="725"/>
    <n v="32.1"/>
    <n v="589"/>
    <n v="63"/>
    <n v="5.25"/>
    <n v="23"/>
    <n v="17"/>
    <n v="95"/>
    <n v="16.5"/>
    <n v="787"/>
    <n v="35"/>
    <n v="78"/>
    <n v="113"/>
    <x v="2"/>
    <n v="3"/>
    <n v="3"/>
    <n v="13"/>
  </r>
  <r>
    <x v="13"/>
    <n v="13"/>
    <n v="1841"/>
    <n v="141.61538461538461"/>
    <n v="1592"/>
    <n v="249"/>
    <n v="1028"/>
    <n v="564"/>
    <n v="80.5"/>
    <n v="86.5"/>
    <n v="82"/>
    <n v="215"/>
    <n v="731"/>
    <n v="28.9"/>
    <n v="847"/>
    <n v="55"/>
    <n v="4.2307692307692308"/>
    <n v="23"/>
    <n v="9"/>
    <n v="112"/>
    <n v="15.307692307692308"/>
    <n v="1171"/>
    <n v="41"/>
    <n v="96"/>
    <n v="137"/>
    <x v="2"/>
    <n v="2"/>
    <n v="2"/>
    <n v="14"/>
  </r>
  <r>
    <x v="14"/>
    <n v="13"/>
    <n v="1654"/>
    <n v="127.23076923076923"/>
    <n v="1406"/>
    <n v="248"/>
    <n v="987"/>
    <n v="419"/>
    <n v="79.900000000000006"/>
    <n v="85"/>
    <n v="51"/>
    <n v="124"/>
    <n v="812"/>
    <n v="17.7"/>
    <n v="751"/>
    <n v="64"/>
    <n v="4.9230769230769234"/>
    <n v="14"/>
    <n v="1"/>
    <n v="108"/>
    <n v="14.384615384615385"/>
    <n v="1110"/>
    <n v="45"/>
    <n v="91"/>
    <n v="136"/>
    <x v="2"/>
    <n v="15"/>
    <n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rowHeaderCaption="Team">
  <location ref="A3:D19" firstHeaderRow="0" firstDataRow="1" firstDataCol="1" rowPageCount="1" colPageCount="1"/>
  <pivotFields count="29">
    <pivotField axis="axisRow" showAll="0">
      <items count="17">
        <item x="0"/>
        <item x="1"/>
        <item x="2"/>
        <item x="3"/>
        <item x="4"/>
        <item x="5"/>
        <item x="6"/>
        <item x="7"/>
        <item x="15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dataField="1" numFmtId="2" showAll="0" defaultSubtotal="0"/>
    <pivotField showAll="0"/>
    <pivotField showAll="0"/>
    <pivotField showAll="0"/>
    <pivotField showAll="0"/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5" hier="-1"/>
  </pageFields>
  <dataFields count="3">
    <dataField name="Average of Avg Tackles per Match" fld="3" subtotal="average" baseField="0" baseItem="0"/>
    <dataField name="Average of Avg T/O per match (all rucks inc.)" fld="20" subtotal="average" baseField="0" baseItem="4"/>
    <dataField name="Average of Position Score" fld="28" subtotal="average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15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3"/>
            <x v="14"/>
            <x v="15"/>
          </reference>
        </references>
      </pivotArea>
    </format>
    <format dxfId="0">
      <pivotArea collapsedLevelsAreSubtotals="1" fieldPosition="0">
        <references count="2">
          <reference field="4294967294" count="2" selected="0">
            <x v="0"/>
            <x v="1"/>
          </reference>
          <reference field="0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3"/>
            <x v="14"/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4" sqref="C4:C18"/>
    </sheetView>
  </sheetViews>
  <sheetFormatPr defaultRowHeight="15" x14ac:dyDescent="0.25"/>
  <cols>
    <col min="1" max="1" width="14.42578125" bestFit="1" customWidth="1"/>
    <col min="2" max="2" width="13.7109375" customWidth="1"/>
    <col min="3" max="3" width="15.42578125" customWidth="1"/>
    <col min="4" max="4" width="24" bestFit="1" customWidth="1"/>
    <col min="5" max="31" width="5.5703125" bestFit="1" customWidth="1"/>
    <col min="32" max="32" width="11.28515625" bestFit="1" customWidth="1"/>
  </cols>
  <sheetData>
    <row r="1" spans="1:4" x14ac:dyDescent="0.25">
      <c r="A1" s="32" t="s">
        <v>23</v>
      </c>
      <c r="B1" s="33">
        <v>2015</v>
      </c>
    </row>
    <row r="3" spans="1:4" x14ac:dyDescent="0.25">
      <c r="A3" s="32" t="s">
        <v>5</v>
      </c>
      <c r="B3" t="s">
        <v>74</v>
      </c>
      <c r="C3" t="s">
        <v>80</v>
      </c>
      <c r="D3" t="s">
        <v>75</v>
      </c>
    </row>
    <row r="4" spans="1:4" x14ac:dyDescent="0.25">
      <c r="A4" s="33" t="s">
        <v>7</v>
      </c>
      <c r="B4" s="36">
        <v>148.78571428571428</v>
      </c>
      <c r="C4" s="36">
        <v>14.357142857142858</v>
      </c>
      <c r="D4" s="34">
        <v>2</v>
      </c>
    </row>
    <row r="5" spans="1:4" x14ac:dyDescent="0.25">
      <c r="A5" s="33" t="s">
        <v>8</v>
      </c>
      <c r="B5" s="36">
        <v>149.30769230769232</v>
      </c>
      <c r="C5" s="36">
        <v>19.153846153846153</v>
      </c>
      <c r="D5" s="34">
        <v>10</v>
      </c>
    </row>
    <row r="6" spans="1:4" x14ac:dyDescent="0.25">
      <c r="A6" s="33" t="s">
        <v>9</v>
      </c>
      <c r="B6" s="36">
        <v>162.84615384615384</v>
      </c>
      <c r="C6" s="36">
        <v>17.384615384615383</v>
      </c>
      <c r="D6" s="34">
        <v>7</v>
      </c>
    </row>
    <row r="7" spans="1:4" x14ac:dyDescent="0.25">
      <c r="A7" s="33" t="s">
        <v>10</v>
      </c>
      <c r="B7" s="36">
        <v>170.66666666666666</v>
      </c>
      <c r="C7" s="36">
        <v>15.75</v>
      </c>
      <c r="D7" s="34">
        <v>3</v>
      </c>
    </row>
    <row r="8" spans="1:4" x14ac:dyDescent="0.25">
      <c r="A8" s="33" t="s">
        <v>11</v>
      </c>
      <c r="B8" s="36">
        <v>138.46153846153845</v>
      </c>
      <c r="C8" s="36">
        <v>17.384615384615383</v>
      </c>
      <c r="D8" s="34">
        <v>12</v>
      </c>
    </row>
    <row r="9" spans="1:4" x14ac:dyDescent="0.25">
      <c r="A9" s="33" t="s">
        <v>12</v>
      </c>
      <c r="B9" s="36">
        <v>164.38461538461539</v>
      </c>
      <c r="C9" s="36">
        <v>20.076923076923077</v>
      </c>
      <c r="D9" s="34">
        <v>8</v>
      </c>
    </row>
    <row r="10" spans="1:4" x14ac:dyDescent="0.25">
      <c r="A10" s="33" t="s">
        <v>13</v>
      </c>
      <c r="B10" s="36">
        <v>173.07692307692307</v>
      </c>
      <c r="C10" s="36">
        <v>20.153846153846153</v>
      </c>
      <c r="D10" s="34">
        <v>11</v>
      </c>
    </row>
    <row r="11" spans="1:4" x14ac:dyDescent="0.25">
      <c r="A11" s="33" t="s">
        <v>14</v>
      </c>
      <c r="B11" s="36">
        <v>187.92307692307693</v>
      </c>
      <c r="C11" s="36">
        <v>17.615384615384617</v>
      </c>
      <c r="D11" s="34">
        <v>15</v>
      </c>
    </row>
    <row r="12" spans="1:4" x14ac:dyDescent="0.25">
      <c r="A12" s="33" t="s">
        <v>47</v>
      </c>
      <c r="B12" s="36">
        <v>145.28571428571428</v>
      </c>
      <c r="C12" s="36">
        <v>13.785714285714286</v>
      </c>
      <c r="D12" s="34">
        <v>9</v>
      </c>
    </row>
    <row r="13" spans="1:4" x14ac:dyDescent="0.25">
      <c r="A13" s="33" t="s">
        <v>15</v>
      </c>
      <c r="B13" s="36">
        <v>168.84615384615384</v>
      </c>
      <c r="C13" s="36">
        <v>16.153846153846153</v>
      </c>
      <c r="D13" s="34">
        <v>6</v>
      </c>
    </row>
    <row r="14" spans="1:4" x14ac:dyDescent="0.25">
      <c r="A14" s="33" t="s">
        <v>16</v>
      </c>
      <c r="B14" s="36">
        <v>152.76923076923077</v>
      </c>
      <c r="C14" s="36">
        <v>19.307692307692307</v>
      </c>
      <c r="D14" s="34">
        <v>4</v>
      </c>
    </row>
    <row r="15" spans="1:4" x14ac:dyDescent="0.25">
      <c r="A15" s="33" t="s">
        <v>17</v>
      </c>
      <c r="B15" s="36">
        <v>164.21428571428572</v>
      </c>
      <c r="C15" s="36">
        <v>17.428571428571427</v>
      </c>
      <c r="D15" s="34">
        <v>5</v>
      </c>
    </row>
    <row r="16" spans="1:4" x14ac:dyDescent="0.25">
      <c r="A16" s="33" t="s">
        <v>19</v>
      </c>
      <c r="B16" s="36">
        <v>152.83333333333334</v>
      </c>
      <c r="C16" s="36">
        <v>16.5</v>
      </c>
      <c r="D16" s="34">
        <v>13</v>
      </c>
    </row>
    <row r="17" spans="1:4" x14ac:dyDescent="0.25">
      <c r="A17" s="33" t="s">
        <v>20</v>
      </c>
      <c r="B17" s="36">
        <v>141.61538461538461</v>
      </c>
      <c r="C17" s="36">
        <v>15.307692307692308</v>
      </c>
      <c r="D17" s="34">
        <v>14</v>
      </c>
    </row>
    <row r="18" spans="1:4" x14ac:dyDescent="0.25">
      <c r="A18" s="33" t="s">
        <v>21</v>
      </c>
      <c r="B18" s="36">
        <v>127.23076923076923</v>
      </c>
      <c r="C18" s="36">
        <v>14.384615384615385</v>
      </c>
      <c r="D18" s="34">
        <v>1</v>
      </c>
    </row>
    <row r="19" spans="1:4" x14ac:dyDescent="0.25">
      <c r="A19" s="33" t="s">
        <v>73</v>
      </c>
      <c r="B19" s="34">
        <v>156.54981684981684</v>
      </c>
      <c r="C19" s="34">
        <v>16.982967032967036</v>
      </c>
      <c r="D19" s="34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5" sqref="E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cols>
    <col min="1" max="1" width="23.5703125" bestFit="1" customWidth="1"/>
    <col min="3" max="3" width="15.7109375" customWidth="1"/>
    <col min="4" max="4" width="0" hidden="1" customWidth="1"/>
    <col min="5" max="5" width="11.7109375" bestFit="1" customWidth="1"/>
    <col min="6" max="6" width="0" hidden="1" customWidth="1"/>
  </cols>
  <sheetData>
    <row r="1" spans="1:7" x14ac:dyDescent="0.25">
      <c r="A1" s="39" t="s">
        <v>89</v>
      </c>
    </row>
    <row r="2" spans="1:7" ht="66" customHeight="1" x14ac:dyDescent="0.25">
      <c r="A2" s="48" t="s">
        <v>5</v>
      </c>
      <c r="B2" s="48" t="s">
        <v>106</v>
      </c>
      <c r="C2" s="48" t="s">
        <v>108</v>
      </c>
      <c r="D2" s="48"/>
      <c r="E2" s="49" t="s">
        <v>107</v>
      </c>
      <c r="F2" s="49" t="s">
        <v>96</v>
      </c>
      <c r="G2" s="49" t="s">
        <v>96</v>
      </c>
    </row>
    <row r="3" spans="1:7" x14ac:dyDescent="0.25">
      <c r="A3" s="33" t="s">
        <v>11</v>
      </c>
      <c r="B3" s="36">
        <v>161.55555555555554</v>
      </c>
      <c r="C3" s="36">
        <v>15.888888888888889</v>
      </c>
      <c r="D3" s="34">
        <v>15</v>
      </c>
      <c r="E3">
        <f t="shared" ref="E3:E17" si="0">16-D3</f>
        <v>1</v>
      </c>
      <c r="F3" s="28">
        <v>6.6666666666666661</v>
      </c>
      <c r="G3" s="28">
        <f>F3/10</f>
        <v>0.66666666666666663</v>
      </c>
    </row>
    <row r="4" spans="1:7" x14ac:dyDescent="0.25">
      <c r="A4" s="33" t="s">
        <v>9</v>
      </c>
      <c r="B4" s="36">
        <v>141.41176470588235</v>
      </c>
      <c r="C4" s="36">
        <v>14.941176470588236</v>
      </c>
      <c r="D4" s="34">
        <v>14</v>
      </c>
      <c r="E4">
        <f t="shared" si="0"/>
        <v>2</v>
      </c>
      <c r="F4" s="28">
        <v>6.4705882352941178</v>
      </c>
      <c r="G4" s="28">
        <f t="shared" ref="G4:G17" si="1">F4/10</f>
        <v>0.6470588235294118</v>
      </c>
    </row>
    <row r="5" spans="1:7" x14ac:dyDescent="0.25">
      <c r="A5" s="33" t="s">
        <v>8</v>
      </c>
      <c r="B5" s="36">
        <v>135.52631578947367</v>
      </c>
      <c r="C5" s="36">
        <v>15.315789473684211</v>
      </c>
      <c r="D5" s="34">
        <v>13</v>
      </c>
      <c r="E5">
        <f t="shared" si="0"/>
        <v>3</v>
      </c>
      <c r="F5" s="28">
        <v>7.3684210526315788</v>
      </c>
      <c r="G5" s="28">
        <f t="shared" si="1"/>
        <v>0.73684210526315785</v>
      </c>
    </row>
    <row r="6" spans="1:7" x14ac:dyDescent="0.25">
      <c r="A6" s="33" t="s">
        <v>12</v>
      </c>
      <c r="B6" s="36">
        <v>153.61111111111111</v>
      </c>
      <c r="C6" s="36">
        <v>15.944444444444445</v>
      </c>
      <c r="D6" s="34">
        <v>12</v>
      </c>
      <c r="E6">
        <f t="shared" si="0"/>
        <v>4</v>
      </c>
      <c r="F6" s="28">
        <v>7.2222222222222223</v>
      </c>
      <c r="G6" s="28">
        <f t="shared" si="1"/>
        <v>0.72222222222222221</v>
      </c>
    </row>
    <row r="7" spans="1:7" x14ac:dyDescent="0.25">
      <c r="A7" s="33" t="s">
        <v>16</v>
      </c>
      <c r="B7" s="36">
        <v>147.1764705882353</v>
      </c>
      <c r="C7" s="36">
        <v>14.529411764705882</v>
      </c>
      <c r="D7" s="34">
        <v>11</v>
      </c>
      <c r="E7">
        <f t="shared" si="0"/>
        <v>5</v>
      </c>
      <c r="F7" s="28">
        <v>5.2941176470588234</v>
      </c>
      <c r="G7" s="28">
        <f t="shared" si="1"/>
        <v>0.52941176470588236</v>
      </c>
    </row>
    <row r="8" spans="1:7" x14ac:dyDescent="0.25">
      <c r="A8" s="33" t="s">
        <v>10</v>
      </c>
      <c r="B8" s="36">
        <v>155.64705882352942</v>
      </c>
      <c r="C8" s="36">
        <v>16.764705882352942</v>
      </c>
      <c r="D8" s="34">
        <v>10</v>
      </c>
      <c r="E8">
        <f t="shared" si="0"/>
        <v>6</v>
      </c>
      <c r="F8" s="28">
        <v>8.8235294117647065</v>
      </c>
      <c r="G8" s="28">
        <f t="shared" si="1"/>
        <v>0.88235294117647067</v>
      </c>
    </row>
    <row r="9" spans="1:7" x14ac:dyDescent="0.25">
      <c r="A9" s="33" t="s">
        <v>19</v>
      </c>
      <c r="B9" s="36">
        <v>157.0625</v>
      </c>
      <c r="C9" s="36">
        <v>14.75</v>
      </c>
      <c r="D9" s="34">
        <v>9</v>
      </c>
      <c r="E9">
        <f t="shared" si="0"/>
        <v>7</v>
      </c>
      <c r="F9" s="28">
        <v>2.5</v>
      </c>
      <c r="G9" s="28">
        <f t="shared" si="1"/>
        <v>0.25</v>
      </c>
    </row>
    <row r="10" spans="1:7" x14ac:dyDescent="0.25">
      <c r="A10" s="33" t="s">
        <v>17</v>
      </c>
      <c r="B10" s="36">
        <v>129.5</v>
      </c>
      <c r="C10" s="36">
        <v>13.3125</v>
      </c>
      <c r="D10" s="34">
        <v>8</v>
      </c>
      <c r="E10">
        <f t="shared" si="0"/>
        <v>8</v>
      </c>
      <c r="F10" s="28">
        <v>5</v>
      </c>
      <c r="G10" s="28">
        <f t="shared" si="1"/>
        <v>0.5</v>
      </c>
    </row>
    <row r="11" spans="1:7" x14ac:dyDescent="0.25">
      <c r="A11" s="33" t="s">
        <v>20</v>
      </c>
      <c r="B11" s="36">
        <v>145.75</v>
      </c>
      <c r="C11" s="36">
        <v>13.5625</v>
      </c>
      <c r="D11" s="34">
        <v>7</v>
      </c>
      <c r="E11">
        <f t="shared" si="0"/>
        <v>9</v>
      </c>
      <c r="F11" s="28">
        <v>5</v>
      </c>
      <c r="G11" s="28">
        <f t="shared" si="1"/>
        <v>0.5</v>
      </c>
    </row>
    <row r="12" spans="1:7" x14ac:dyDescent="0.25">
      <c r="A12" s="33" t="s">
        <v>7</v>
      </c>
      <c r="B12" s="36">
        <v>150.625</v>
      </c>
      <c r="C12" s="36">
        <v>14</v>
      </c>
      <c r="D12" s="34">
        <v>6</v>
      </c>
      <c r="E12">
        <f t="shared" si="0"/>
        <v>10</v>
      </c>
      <c r="F12" s="28">
        <v>7.5</v>
      </c>
      <c r="G12" s="28">
        <f t="shared" si="1"/>
        <v>0.75</v>
      </c>
    </row>
    <row r="13" spans="1:7" x14ac:dyDescent="0.25">
      <c r="A13" s="33" t="s">
        <v>14</v>
      </c>
      <c r="B13" s="36">
        <v>144.6875</v>
      </c>
      <c r="C13" s="36">
        <v>13.25</v>
      </c>
      <c r="D13" s="34">
        <v>5</v>
      </c>
      <c r="E13">
        <f t="shared" si="0"/>
        <v>11</v>
      </c>
      <c r="F13" s="28">
        <v>7.5</v>
      </c>
      <c r="G13" s="28">
        <f t="shared" si="1"/>
        <v>0.75</v>
      </c>
    </row>
    <row r="14" spans="1:7" x14ac:dyDescent="0.25">
      <c r="A14" s="33" t="s">
        <v>15</v>
      </c>
      <c r="B14" s="36">
        <v>161.25</v>
      </c>
      <c r="C14" s="36">
        <v>12.5</v>
      </c>
      <c r="D14" s="34">
        <v>4</v>
      </c>
      <c r="E14">
        <f t="shared" si="0"/>
        <v>12</v>
      </c>
      <c r="F14" s="28">
        <v>8.125</v>
      </c>
      <c r="G14" s="28">
        <f t="shared" si="1"/>
        <v>0.8125</v>
      </c>
    </row>
    <row r="15" spans="1:7" x14ac:dyDescent="0.25">
      <c r="A15" s="33" t="s">
        <v>21</v>
      </c>
      <c r="B15" s="36">
        <v>138.25</v>
      </c>
      <c r="C15" s="36">
        <v>13.625</v>
      </c>
      <c r="D15" s="34">
        <v>3</v>
      </c>
      <c r="E15">
        <f t="shared" si="0"/>
        <v>13</v>
      </c>
      <c r="F15" s="28">
        <v>3.125</v>
      </c>
      <c r="G15" s="28">
        <f t="shared" si="1"/>
        <v>0.3125</v>
      </c>
    </row>
    <row r="16" spans="1:7" x14ac:dyDescent="0.25">
      <c r="A16" s="33" t="s">
        <v>13</v>
      </c>
      <c r="B16" s="36">
        <v>161.1875</v>
      </c>
      <c r="C16" s="36">
        <v>13.75</v>
      </c>
      <c r="D16" s="34">
        <v>2</v>
      </c>
      <c r="E16">
        <f t="shared" si="0"/>
        <v>14</v>
      </c>
      <c r="F16" s="28">
        <v>5.625</v>
      </c>
      <c r="G16" s="28">
        <f t="shared" si="1"/>
        <v>0.5625</v>
      </c>
    </row>
    <row r="17" spans="1:7" x14ac:dyDescent="0.25">
      <c r="A17" s="33" t="s">
        <v>18</v>
      </c>
      <c r="B17" s="36">
        <v>166.5</v>
      </c>
      <c r="C17" s="34">
        <v>11.1875</v>
      </c>
      <c r="D17" s="34">
        <v>1</v>
      </c>
      <c r="E17">
        <f t="shared" si="0"/>
        <v>15</v>
      </c>
      <c r="F17" s="28">
        <v>3.75</v>
      </c>
      <c r="G17" s="28">
        <f t="shared" si="1"/>
        <v>0.375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22" workbookViewId="0">
      <selection activeCell="A39" sqref="A39:E55"/>
    </sheetView>
  </sheetViews>
  <sheetFormatPr defaultRowHeight="15" x14ac:dyDescent="0.25"/>
  <cols>
    <col min="1" max="1" width="15.85546875" customWidth="1"/>
  </cols>
  <sheetData>
    <row r="1" spans="1:5" x14ac:dyDescent="0.25">
      <c r="A1" s="39" t="s">
        <v>89</v>
      </c>
    </row>
    <row r="2" spans="1:5" ht="90" x14ac:dyDescent="0.25">
      <c r="A2" s="48" t="s">
        <v>5</v>
      </c>
      <c r="B2" s="48" t="s">
        <v>106</v>
      </c>
      <c r="C2" s="48" t="s">
        <v>108</v>
      </c>
      <c r="D2" s="49" t="s">
        <v>107</v>
      </c>
      <c r="E2" s="49" t="s">
        <v>96</v>
      </c>
    </row>
    <row r="3" spans="1:5" x14ac:dyDescent="0.25">
      <c r="A3" s="33" t="s">
        <v>11</v>
      </c>
      <c r="B3" s="36">
        <v>161.55555555555554</v>
      </c>
      <c r="C3" s="36">
        <v>15.888888888888889</v>
      </c>
      <c r="D3">
        <v>1</v>
      </c>
      <c r="E3" s="50">
        <v>0.66666666666666663</v>
      </c>
    </row>
    <row r="4" spans="1:5" x14ac:dyDescent="0.25">
      <c r="A4" s="33" t="s">
        <v>9</v>
      </c>
      <c r="B4" s="36">
        <v>141.41176470588235</v>
      </c>
      <c r="C4" s="36">
        <v>14.941176470588236</v>
      </c>
      <c r="D4">
        <v>2</v>
      </c>
      <c r="E4" s="50">
        <v>0.6470588235294118</v>
      </c>
    </row>
    <row r="5" spans="1:5" x14ac:dyDescent="0.25">
      <c r="A5" s="33" t="s">
        <v>8</v>
      </c>
      <c r="B5" s="36">
        <v>135.52631578947367</v>
      </c>
      <c r="C5" s="36">
        <v>15.315789473684211</v>
      </c>
      <c r="D5">
        <v>3</v>
      </c>
      <c r="E5" s="50">
        <v>0.73684210526315785</v>
      </c>
    </row>
    <row r="6" spans="1:5" x14ac:dyDescent="0.25">
      <c r="A6" s="33" t="s">
        <v>12</v>
      </c>
      <c r="B6" s="36">
        <v>153.61111111111111</v>
      </c>
      <c r="C6" s="36">
        <v>15.944444444444445</v>
      </c>
      <c r="D6">
        <v>4</v>
      </c>
      <c r="E6" s="50">
        <v>0.72222222222222221</v>
      </c>
    </row>
    <row r="7" spans="1:5" x14ac:dyDescent="0.25">
      <c r="A7" s="33" t="s">
        <v>16</v>
      </c>
      <c r="B7" s="36">
        <v>147.1764705882353</v>
      </c>
      <c r="C7" s="36">
        <v>14.529411764705882</v>
      </c>
      <c r="D7">
        <v>5</v>
      </c>
      <c r="E7" s="50">
        <v>0.52941176470588236</v>
      </c>
    </row>
    <row r="8" spans="1:5" x14ac:dyDescent="0.25">
      <c r="A8" s="33" t="s">
        <v>10</v>
      </c>
      <c r="B8" s="36">
        <v>155.64705882352942</v>
      </c>
      <c r="C8" s="36">
        <v>16.764705882352942</v>
      </c>
      <c r="D8">
        <v>6</v>
      </c>
      <c r="E8" s="50">
        <v>0.88235294117647067</v>
      </c>
    </row>
    <row r="9" spans="1:5" x14ac:dyDescent="0.25">
      <c r="A9" s="33" t="s">
        <v>19</v>
      </c>
      <c r="B9" s="36">
        <v>157.0625</v>
      </c>
      <c r="C9" s="36">
        <v>14.75</v>
      </c>
      <c r="D9">
        <v>7</v>
      </c>
      <c r="E9" s="50">
        <v>0.25</v>
      </c>
    </row>
    <row r="10" spans="1:5" x14ac:dyDescent="0.25">
      <c r="A10" s="33" t="s">
        <v>17</v>
      </c>
      <c r="B10" s="36">
        <v>129.5</v>
      </c>
      <c r="C10" s="36">
        <v>13.3125</v>
      </c>
      <c r="D10">
        <v>8</v>
      </c>
      <c r="E10" s="50">
        <v>0.5</v>
      </c>
    </row>
    <row r="11" spans="1:5" x14ac:dyDescent="0.25">
      <c r="A11" s="33" t="s">
        <v>20</v>
      </c>
      <c r="B11" s="36">
        <v>145.75</v>
      </c>
      <c r="C11" s="36">
        <v>13.5625</v>
      </c>
      <c r="D11">
        <v>9</v>
      </c>
      <c r="E11" s="50">
        <v>0.5</v>
      </c>
    </row>
    <row r="12" spans="1:5" x14ac:dyDescent="0.25">
      <c r="A12" s="33" t="s">
        <v>7</v>
      </c>
      <c r="B12" s="36">
        <v>150.625</v>
      </c>
      <c r="C12" s="36">
        <v>14</v>
      </c>
      <c r="D12">
        <v>10</v>
      </c>
      <c r="E12" s="50">
        <v>0.75</v>
      </c>
    </row>
    <row r="13" spans="1:5" x14ac:dyDescent="0.25">
      <c r="A13" s="33" t="s">
        <v>14</v>
      </c>
      <c r="B13" s="36">
        <v>144.6875</v>
      </c>
      <c r="C13" s="36">
        <v>13.25</v>
      </c>
      <c r="D13">
        <v>11</v>
      </c>
      <c r="E13" s="50">
        <v>0.75</v>
      </c>
    </row>
    <row r="14" spans="1:5" x14ac:dyDescent="0.25">
      <c r="A14" s="33" t="s">
        <v>15</v>
      </c>
      <c r="B14" s="36">
        <v>161.25</v>
      </c>
      <c r="C14" s="36">
        <v>12.5</v>
      </c>
      <c r="D14">
        <v>12</v>
      </c>
      <c r="E14" s="50">
        <v>0.8125</v>
      </c>
    </row>
    <row r="15" spans="1:5" x14ac:dyDescent="0.25">
      <c r="A15" s="33" t="s">
        <v>21</v>
      </c>
      <c r="B15" s="36">
        <v>138.25</v>
      </c>
      <c r="C15" s="36">
        <v>13.625</v>
      </c>
      <c r="D15">
        <v>13</v>
      </c>
      <c r="E15" s="50">
        <v>0.3125</v>
      </c>
    </row>
    <row r="16" spans="1:5" x14ac:dyDescent="0.25">
      <c r="A16" s="33" t="s">
        <v>13</v>
      </c>
      <c r="B16" s="36">
        <v>161.1875</v>
      </c>
      <c r="C16" s="36">
        <v>13.75</v>
      </c>
      <c r="D16">
        <v>14</v>
      </c>
      <c r="E16" s="50">
        <v>0.5625</v>
      </c>
    </row>
    <row r="17" spans="1:5" x14ac:dyDescent="0.25">
      <c r="A17" s="33" t="s">
        <v>18</v>
      </c>
      <c r="B17" s="36">
        <v>166.5</v>
      </c>
      <c r="C17" s="34">
        <v>11.1875</v>
      </c>
      <c r="D17">
        <v>15</v>
      </c>
      <c r="E17" s="50">
        <v>0.375</v>
      </c>
    </row>
    <row r="20" spans="1:5" x14ac:dyDescent="0.25">
      <c r="A20" s="39" t="s">
        <v>88</v>
      </c>
    </row>
    <row r="21" spans="1:5" ht="90" x14ac:dyDescent="0.25">
      <c r="A21" s="48" t="s">
        <v>5</v>
      </c>
      <c r="B21" s="48" t="s">
        <v>106</v>
      </c>
      <c r="C21" s="48" t="s">
        <v>108</v>
      </c>
      <c r="D21" s="49" t="s">
        <v>107</v>
      </c>
      <c r="E21" s="49" t="s">
        <v>96</v>
      </c>
    </row>
    <row r="22" spans="1:5" x14ac:dyDescent="0.25">
      <c r="A22" s="33" t="s">
        <v>20</v>
      </c>
      <c r="B22" s="36">
        <v>134.16666666666666</v>
      </c>
      <c r="C22" s="36">
        <v>16</v>
      </c>
      <c r="D22">
        <v>1</v>
      </c>
      <c r="E22" s="50">
        <v>0.66666666666666663</v>
      </c>
    </row>
    <row r="23" spans="1:5" x14ac:dyDescent="0.25">
      <c r="A23" s="33" t="s">
        <v>12</v>
      </c>
      <c r="B23" s="36">
        <v>155.66666666666666</v>
      </c>
      <c r="C23" s="36">
        <v>15.833333333333334</v>
      </c>
      <c r="D23">
        <v>2</v>
      </c>
      <c r="E23" s="50">
        <v>0.55555555555555558</v>
      </c>
    </row>
    <row r="24" spans="1:5" x14ac:dyDescent="0.25">
      <c r="A24" s="33" t="s">
        <v>17</v>
      </c>
      <c r="B24" s="36">
        <v>124.94444444444444</v>
      </c>
      <c r="C24" s="36">
        <v>16.444444444444443</v>
      </c>
      <c r="D24">
        <v>3</v>
      </c>
      <c r="E24" s="50">
        <v>0.61111111111111116</v>
      </c>
    </row>
    <row r="25" spans="1:5" x14ac:dyDescent="0.25">
      <c r="A25" s="33" t="s">
        <v>8</v>
      </c>
      <c r="B25" s="36">
        <v>158.5</v>
      </c>
      <c r="C25" s="36">
        <v>12.888888888888889</v>
      </c>
      <c r="D25">
        <v>4</v>
      </c>
      <c r="E25" s="50">
        <v>0.44444444444444448</v>
      </c>
    </row>
    <row r="26" spans="1:5" x14ac:dyDescent="0.25">
      <c r="A26" s="33" t="s">
        <v>11</v>
      </c>
      <c r="B26" s="36">
        <v>147.41176470588235</v>
      </c>
      <c r="C26" s="36">
        <v>15.470588235294118</v>
      </c>
      <c r="D26">
        <v>5</v>
      </c>
      <c r="E26" s="50">
        <v>0.76470588235294112</v>
      </c>
    </row>
    <row r="27" spans="1:5" x14ac:dyDescent="0.25">
      <c r="A27" s="33" t="s">
        <v>13</v>
      </c>
      <c r="B27" s="36">
        <v>197.1764705882353</v>
      </c>
      <c r="C27" s="36">
        <v>15.588235294117647</v>
      </c>
      <c r="D27">
        <v>6</v>
      </c>
      <c r="E27" s="50">
        <v>0.35294117647058826</v>
      </c>
    </row>
    <row r="28" spans="1:5" x14ac:dyDescent="0.25">
      <c r="A28" s="33" t="s">
        <v>14</v>
      </c>
      <c r="B28" s="36">
        <v>163.6875</v>
      </c>
      <c r="C28" s="36">
        <v>16.8125</v>
      </c>
      <c r="D28">
        <v>7</v>
      </c>
      <c r="E28" s="50">
        <v>0.4375</v>
      </c>
    </row>
    <row r="29" spans="1:5" x14ac:dyDescent="0.25">
      <c r="A29" s="33" t="s">
        <v>21</v>
      </c>
      <c r="B29" s="36">
        <v>158.3125</v>
      </c>
      <c r="C29" s="36">
        <v>14.75</v>
      </c>
      <c r="D29">
        <v>8</v>
      </c>
      <c r="E29" s="50">
        <v>0.5625</v>
      </c>
    </row>
    <row r="30" spans="1:5" x14ac:dyDescent="0.25">
      <c r="A30" s="33" t="s">
        <v>9</v>
      </c>
      <c r="B30" s="36">
        <v>159.875</v>
      </c>
      <c r="C30" s="36">
        <v>15.5625</v>
      </c>
      <c r="D30">
        <v>9</v>
      </c>
      <c r="E30" s="50">
        <v>0.25</v>
      </c>
    </row>
    <row r="31" spans="1:5" x14ac:dyDescent="0.25">
      <c r="A31" s="33" t="s">
        <v>7</v>
      </c>
      <c r="B31" s="36">
        <v>147.4375</v>
      </c>
      <c r="C31" s="36">
        <v>12.875</v>
      </c>
      <c r="D31">
        <v>10</v>
      </c>
      <c r="E31" s="50">
        <v>0.5</v>
      </c>
    </row>
    <row r="32" spans="1:5" x14ac:dyDescent="0.25">
      <c r="A32" s="33" t="s">
        <v>19</v>
      </c>
      <c r="B32" s="36">
        <v>156.5625</v>
      </c>
      <c r="C32" s="36">
        <v>15.9375</v>
      </c>
      <c r="D32">
        <v>11</v>
      </c>
      <c r="E32" s="50">
        <v>0.25</v>
      </c>
    </row>
    <row r="33" spans="1:5" x14ac:dyDescent="0.25">
      <c r="A33" s="33" t="s">
        <v>47</v>
      </c>
      <c r="B33" s="36">
        <v>160.5625</v>
      </c>
      <c r="C33" s="36">
        <v>15.9375</v>
      </c>
      <c r="D33">
        <v>12</v>
      </c>
      <c r="E33" s="50">
        <v>0.5</v>
      </c>
    </row>
    <row r="34" spans="1:5" x14ac:dyDescent="0.25">
      <c r="A34" s="33" t="s">
        <v>16</v>
      </c>
      <c r="B34" s="36">
        <v>160.3125</v>
      </c>
      <c r="C34" s="36">
        <v>16.4375</v>
      </c>
      <c r="D34">
        <v>13</v>
      </c>
      <c r="E34" s="50">
        <v>0.4375</v>
      </c>
    </row>
    <row r="35" spans="1:5" x14ac:dyDescent="0.25">
      <c r="A35" s="33" t="s">
        <v>10</v>
      </c>
      <c r="B35" s="36">
        <v>162.375</v>
      </c>
      <c r="C35" s="36">
        <v>15.875</v>
      </c>
      <c r="D35">
        <v>14</v>
      </c>
      <c r="E35" s="50">
        <v>0.4375</v>
      </c>
    </row>
    <row r="36" spans="1:5" x14ac:dyDescent="0.25">
      <c r="A36" s="33" t="s">
        <v>15</v>
      </c>
      <c r="B36" s="36">
        <v>147.9375</v>
      </c>
      <c r="C36" s="34">
        <v>13.875</v>
      </c>
      <c r="D36">
        <v>15</v>
      </c>
      <c r="E36" s="50">
        <v>0.5625</v>
      </c>
    </row>
    <row r="39" spans="1:5" x14ac:dyDescent="0.25">
      <c r="A39" s="39" t="s">
        <v>105</v>
      </c>
    </row>
    <row r="40" spans="1:5" ht="90" x14ac:dyDescent="0.25">
      <c r="A40" s="48" t="s">
        <v>5</v>
      </c>
      <c r="B40" s="48" t="s">
        <v>106</v>
      </c>
      <c r="C40" s="48" t="s">
        <v>108</v>
      </c>
      <c r="D40" s="49" t="s">
        <v>107</v>
      </c>
      <c r="E40" s="49" t="s">
        <v>96</v>
      </c>
    </row>
    <row r="41" spans="1:5" x14ac:dyDescent="0.25">
      <c r="A41" s="33" t="s">
        <v>14</v>
      </c>
      <c r="B41" s="36">
        <v>187.92307692307693</v>
      </c>
      <c r="C41" s="36">
        <v>15.23076923076923</v>
      </c>
      <c r="D41">
        <v>1</v>
      </c>
      <c r="E41" s="50">
        <v>0.84615384615384615</v>
      </c>
    </row>
    <row r="42" spans="1:5" x14ac:dyDescent="0.25">
      <c r="A42" s="33" t="s">
        <v>20</v>
      </c>
      <c r="B42" s="36">
        <v>141.61538461538461</v>
      </c>
      <c r="C42" s="36">
        <v>12.846153846153847</v>
      </c>
      <c r="D42">
        <v>2</v>
      </c>
      <c r="E42" s="50">
        <v>0.46153846153846156</v>
      </c>
    </row>
    <row r="43" spans="1:5" x14ac:dyDescent="0.25">
      <c r="A43" s="33" t="s">
        <v>19</v>
      </c>
      <c r="B43" s="36">
        <v>152.83333333333334</v>
      </c>
      <c r="C43" s="36">
        <v>13.166666666666666</v>
      </c>
      <c r="D43">
        <v>3</v>
      </c>
      <c r="E43" s="50">
        <v>0.5</v>
      </c>
    </row>
    <row r="44" spans="1:5" x14ac:dyDescent="0.25">
      <c r="A44" s="33" t="s">
        <v>11</v>
      </c>
      <c r="B44" s="36">
        <v>138.46153846153845</v>
      </c>
      <c r="C44" s="36">
        <v>14.692307692307692</v>
      </c>
      <c r="D44">
        <v>4</v>
      </c>
      <c r="E44" s="50">
        <v>0.46153846153846156</v>
      </c>
    </row>
    <row r="45" spans="1:5" x14ac:dyDescent="0.25">
      <c r="A45" s="33" t="s">
        <v>13</v>
      </c>
      <c r="B45" s="36">
        <v>173.07692307692307</v>
      </c>
      <c r="C45" s="36">
        <v>17.46153846153846</v>
      </c>
      <c r="D45">
        <v>5</v>
      </c>
      <c r="E45" s="50">
        <v>0.76923076923076927</v>
      </c>
    </row>
    <row r="46" spans="1:5" x14ac:dyDescent="0.25">
      <c r="A46" s="33" t="s">
        <v>8</v>
      </c>
      <c r="B46" s="36">
        <v>149.30769230769232</v>
      </c>
      <c r="C46" s="36">
        <v>17.076923076923077</v>
      </c>
      <c r="D46">
        <v>6</v>
      </c>
      <c r="E46" s="50">
        <v>0.38461538461538464</v>
      </c>
    </row>
    <row r="47" spans="1:5" x14ac:dyDescent="0.25">
      <c r="A47" s="33" t="s">
        <v>47</v>
      </c>
      <c r="B47" s="36">
        <v>145.28571428571428</v>
      </c>
      <c r="C47" s="36">
        <v>12.142857142857142</v>
      </c>
      <c r="D47">
        <v>7</v>
      </c>
      <c r="E47" s="50">
        <v>0.35714285714285715</v>
      </c>
    </row>
    <row r="48" spans="1:5" x14ac:dyDescent="0.25">
      <c r="A48" s="33" t="s">
        <v>12</v>
      </c>
      <c r="B48" s="36">
        <v>164.38461538461539</v>
      </c>
      <c r="C48" s="36">
        <v>16.384615384615383</v>
      </c>
      <c r="D48">
        <v>8</v>
      </c>
      <c r="E48" s="50">
        <v>0.92307692307692313</v>
      </c>
    </row>
    <row r="49" spans="1:5" x14ac:dyDescent="0.25">
      <c r="A49" s="33" t="s">
        <v>9</v>
      </c>
      <c r="B49" s="36">
        <v>162.84615384615384</v>
      </c>
      <c r="C49" s="36">
        <v>14.461538461538462</v>
      </c>
      <c r="D49">
        <v>9</v>
      </c>
      <c r="E49" s="50">
        <v>0.53846153846153844</v>
      </c>
    </row>
    <row r="50" spans="1:5" x14ac:dyDescent="0.25">
      <c r="A50" s="33" t="s">
        <v>15</v>
      </c>
      <c r="B50" s="36">
        <v>168.84615384615384</v>
      </c>
      <c r="C50" s="36">
        <v>14.076923076923077</v>
      </c>
      <c r="D50">
        <v>10</v>
      </c>
      <c r="E50" s="50">
        <v>0.53846153846153844</v>
      </c>
    </row>
    <row r="51" spans="1:5" x14ac:dyDescent="0.25">
      <c r="A51" s="33" t="s">
        <v>17</v>
      </c>
      <c r="B51" s="36">
        <v>164.21428571428572</v>
      </c>
      <c r="C51" s="36">
        <v>14.571428571428571</v>
      </c>
      <c r="D51">
        <v>11</v>
      </c>
      <c r="E51" s="50">
        <v>0.21428571428571427</v>
      </c>
    </row>
    <row r="52" spans="1:5" x14ac:dyDescent="0.25">
      <c r="A52" s="33" t="s">
        <v>16</v>
      </c>
      <c r="B52" s="36">
        <v>152.76923076923077</v>
      </c>
      <c r="C52" s="36">
        <v>16.76923076923077</v>
      </c>
      <c r="D52">
        <v>12</v>
      </c>
      <c r="E52" s="50">
        <v>7.6923076923076927E-2</v>
      </c>
    </row>
    <row r="53" spans="1:5" x14ac:dyDescent="0.25">
      <c r="A53" s="33" t="s">
        <v>10</v>
      </c>
      <c r="B53" s="36">
        <v>170.66666666666666</v>
      </c>
      <c r="C53" s="36">
        <v>14.666666666666666</v>
      </c>
      <c r="D53">
        <v>13</v>
      </c>
      <c r="E53" s="50">
        <v>0.33333333333333331</v>
      </c>
    </row>
    <row r="54" spans="1:5" x14ac:dyDescent="0.25">
      <c r="A54" s="33" t="s">
        <v>7</v>
      </c>
      <c r="B54" s="36">
        <v>148.78571428571428</v>
      </c>
      <c r="C54" s="36">
        <v>12.071428571428571</v>
      </c>
      <c r="D54">
        <v>14</v>
      </c>
      <c r="E54" s="50">
        <v>0.21428571428571427</v>
      </c>
    </row>
    <row r="55" spans="1:5" x14ac:dyDescent="0.25">
      <c r="A55" s="33" t="s">
        <v>21</v>
      </c>
      <c r="B55" s="36">
        <v>127.23076923076923</v>
      </c>
      <c r="C55" s="36">
        <v>13.23076923076923</v>
      </c>
      <c r="D55">
        <v>15</v>
      </c>
      <c r="E55" s="50">
        <v>0.30769230769230771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pane xSplit="1" ySplit="1" topLeftCell="I11" activePane="bottomRight" state="frozen"/>
      <selection pane="topRight" activeCell="B1" sqref="B1"/>
      <selection pane="bottomLeft" activeCell="A2" sqref="A2"/>
      <selection pane="bottomRight" activeCell="Z17" sqref="Z17:AC46"/>
    </sheetView>
  </sheetViews>
  <sheetFormatPr defaultRowHeight="15" x14ac:dyDescent="0.25"/>
  <sheetData>
    <row r="1" spans="1:29" ht="45.75" x14ac:dyDescent="0.25">
      <c r="A1" s="1" t="s">
        <v>5</v>
      </c>
      <c r="B1" s="2" t="s">
        <v>6</v>
      </c>
      <c r="C1" s="2" t="s">
        <v>22</v>
      </c>
      <c r="D1" s="27" t="s">
        <v>56</v>
      </c>
      <c r="E1" s="27" t="s">
        <v>57</v>
      </c>
      <c r="F1" s="27" t="s">
        <v>58</v>
      </c>
      <c r="G1" s="27" t="s">
        <v>59</v>
      </c>
      <c r="H1" s="27" t="s">
        <v>60</v>
      </c>
      <c r="I1" s="27" t="s">
        <v>61</v>
      </c>
      <c r="J1" s="27" t="s">
        <v>62</v>
      </c>
      <c r="K1" s="27" t="s">
        <v>63</v>
      </c>
      <c r="L1" s="27" t="s">
        <v>64</v>
      </c>
      <c r="M1" s="27" t="s">
        <v>65</v>
      </c>
      <c r="N1" s="27" t="s">
        <v>66</v>
      </c>
      <c r="O1" s="27" t="s">
        <v>67</v>
      </c>
      <c r="P1" s="27" t="s">
        <v>68</v>
      </c>
      <c r="Q1" s="27" t="s">
        <v>72</v>
      </c>
      <c r="R1" s="30" t="s">
        <v>1</v>
      </c>
      <c r="S1" s="30" t="s">
        <v>2</v>
      </c>
      <c r="T1" s="30" t="s">
        <v>3</v>
      </c>
      <c r="U1" s="31" t="s">
        <v>79</v>
      </c>
      <c r="V1" s="30" t="s">
        <v>4</v>
      </c>
      <c r="W1" s="27" t="s">
        <v>69</v>
      </c>
      <c r="X1" s="27" t="s">
        <v>70</v>
      </c>
      <c r="Y1" s="27" t="s">
        <v>71</v>
      </c>
      <c r="Z1" s="2" t="s">
        <v>23</v>
      </c>
      <c r="AA1" s="2" t="s">
        <v>24</v>
      </c>
      <c r="AB1" s="2" t="s">
        <v>25</v>
      </c>
      <c r="AC1" s="2" t="s">
        <v>26</v>
      </c>
    </row>
    <row r="2" spans="1:29" x14ac:dyDescent="0.25">
      <c r="A2" s="3" t="s">
        <v>7</v>
      </c>
      <c r="B2" s="4">
        <v>16</v>
      </c>
      <c r="C2" s="4">
        <f>E2+F2</f>
        <v>2410</v>
      </c>
      <c r="D2" s="29">
        <f>C2/B2</f>
        <v>150.625</v>
      </c>
      <c r="E2" s="4">
        <v>1990</v>
      </c>
      <c r="F2" s="4">
        <v>420</v>
      </c>
      <c r="G2" s="4">
        <v>1436</v>
      </c>
      <c r="H2" s="4">
        <v>554</v>
      </c>
      <c r="I2" s="4">
        <v>77.400000000000006</v>
      </c>
      <c r="J2" s="4">
        <v>82.6</v>
      </c>
      <c r="K2" s="4">
        <v>57</v>
      </c>
      <c r="L2" s="4">
        <v>299</v>
      </c>
      <c r="M2" s="4">
        <v>1080</v>
      </c>
      <c r="N2" s="4">
        <v>24.8</v>
      </c>
      <c r="O2" s="4">
        <v>1270</v>
      </c>
      <c r="P2" s="4">
        <v>74</v>
      </c>
      <c r="Q2" s="28">
        <f>P2/B2</f>
        <v>4.625</v>
      </c>
      <c r="R2" s="4">
        <v>18</v>
      </c>
      <c r="S2" s="4">
        <v>3</v>
      </c>
      <c r="T2" s="4">
        <v>150</v>
      </c>
      <c r="U2" s="28">
        <f>(P2+T2)/B2</f>
        <v>14</v>
      </c>
      <c r="V2" s="4">
        <v>2372</v>
      </c>
      <c r="W2" s="4">
        <v>47</v>
      </c>
      <c r="X2" s="4">
        <v>119</v>
      </c>
      <c r="Y2" s="4">
        <v>166</v>
      </c>
      <c r="Z2" s="4">
        <v>2013</v>
      </c>
      <c r="AA2">
        <f>VLOOKUP(A2,'2013 Log Standings'!$A$2:$O$16,2,FALSE)</f>
        <v>10</v>
      </c>
      <c r="AB2">
        <f>AA2</f>
        <v>10</v>
      </c>
      <c r="AC2">
        <f>16-AA2</f>
        <v>6</v>
      </c>
    </row>
    <row r="3" spans="1:29" x14ac:dyDescent="0.25">
      <c r="A3" s="5" t="s">
        <v>8</v>
      </c>
      <c r="B3" s="6">
        <v>19</v>
      </c>
      <c r="C3" s="4">
        <f t="shared" ref="C3:C46" si="0">E3+F3</f>
        <v>2575</v>
      </c>
      <c r="D3" s="29">
        <f t="shared" ref="D3:D46" si="1">C3/B3</f>
        <v>135.52631578947367</v>
      </c>
      <c r="E3" s="6">
        <v>2084</v>
      </c>
      <c r="F3" s="6">
        <v>491</v>
      </c>
      <c r="G3" s="6">
        <v>1587</v>
      </c>
      <c r="H3" s="6">
        <v>497</v>
      </c>
      <c r="I3" s="6">
        <v>76.400000000000006</v>
      </c>
      <c r="J3" s="6">
        <v>80.900000000000006</v>
      </c>
      <c r="K3" s="6">
        <v>105</v>
      </c>
      <c r="L3" s="6">
        <v>322</v>
      </c>
      <c r="M3" s="6">
        <v>1160</v>
      </c>
      <c r="N3" s="6">
        <v>26.9</v>
      </c>
      <c r="O3" s="6">
        <v>2047</v>
      </c>
      <c r="P3" s="6">
        <v>99</v>
      </c>
      <c r="Q3" s="28">
        <f t="shared" ref="Q3:Q46" si="2">P3/B3</f>
        <v>5.2105263157894735</v>
      </c>
      <c r="R3" s="6">
        <v>44</v>
      </c>
      <c r="S3" s="6">
        <v>9</v>
      </c>
      <c r="T3" s="6">
        <v>192</v>
      </c>
      <c r="U3" s="28">
        <f t="shared" ref="U3:U8" si="3">(P3+T3)/B3</f>
        <v>15.315789473684211</v>
      </c>
      <c r="V3" s="6">
        <v>3117</v>
      </c>
      <c r="W3" s="6">
        <v>47</v>
      </c>
      <c r="X3" s="6">
        <v>161</v>
      </c>
      <c r="Y3" s="6">
        <v>208</v>
      </c>
      <c r="Z3" s="4">
        <v>2013</v>
      </c>
      <c r="AA3">
        <f>VLOOKUP(A3,'2013 Log Standings'!$A$2:$O$16,2,FALSE)</f>
        <v>3</v>
      </c>
      <c r="AB3">
        <v>2</v>
      </c>
      <c r="AC3">
        <f t="shared" ref="AC3:AC46" si="4">16-AA3</f>
        <v>13</v>
      </c>
    </row>
    <row r="4" spans="1:29" x14ac:dyDescent="0.25">
      <c r="A4" s="3" t="s">
        <v>9</v>
      </c>
      <c r="B4" s="4">
        <v>17</v>
      </c>
      <c r="C4" s="4">
        <f t="shared" si="0"/>
        <v>2404</v>
      </c>
      <c r="D4" s="29">
        <f t="shared" si="1"/>
        <v>141.41176470588235</v>
      </c>
      <c r="E4" s="4">
        <v>1885</v>
      </c>
      <c r="F4" s="4">
        <v>519</v>
      </c>
      <c r="G4" s="4">
        <v>1336</v>
      </c>
      <c r="H4" s="4">
        <v>549</v>
      </c>
      <c r="I4" s="4">
        <v>72</v>
      </c>
      <c r="J4" s="4">
        <v>78.400000000000006</v>
      </c>
      <c r="K4" s="4">
        <v>106</v>
      </c>
      <c r="L4" s="4">
        <v>317</v>
      </c>
      <c r="M4" s="4">
        <v>913</v>
      </c>
      <c r="N4" s="4">
        <v>31.7</v>
      </c>
      <c r="O4" s="4">
        <v>1241</v>
      </c>
      <c r="P4" s="4">
        <v>71</v>
      </c>
      <c r="Q4" s="28">
        <f t="shared" si="2"/>
        <v>4.1764705882352944</v>
      </c>
      <c r="R4" s="4">
        <v>42</v>
      </c>
      <c r="S4" s="4">
        <v>6</v>
      </c>
      <c r="T4" s="4">
        <v>183</v>
      </c>
      <c r="U4" s="28">
        <f t="shared" si="3"/>
        <v>14.941176470588236</v>
      </c>
      <c r="V4" s="4">
        <v>2198</v>
      </c>
      <c r="W4" s="4">
        <v>56</v>
      </c>
      <c r="X4" s="4">
        <v>119</v>
      </c>
      <c r="Y4" s="4">
        <v>175</v>
      </c>
      <c r="Z4" s="4">
        <v>2013</v>
      </c>
      <c r="AA4">
        <f>VLOOKUP(A4,'2013 Log Standings'!$A$2:$O$16,2,FALSE)</f>
        <v>2</v>
      </c>
      <c r="AB4">
        <v>3</v>
      </c>
      <c r="AC4">
        <f t="shared" si="4"/>
        <v>14</v>
      </c>
    </row>
    <row r="5" spans="1:29" x14ac:dyDescent="0.25">
      <c r="A5" s="5" t="s">
        <v>10</v>
      </c>
      <c r="B5" s="6">
        <v>17</v>
      </c>
      <c r="C5" s="4">
        <f t="shared" si="0"/>
        <v>2646</v>
      </c>
      <c r="D5" s="29">
        <f t="shared" si="1"/>
        <v>155.64705882352942</v>
      </c>
      <c r="E5" s="6">
        <v>2134</v>
      </c>
      <c r="F5" s="6">
        <v>512</v>
      </c>
      <c r="G5" s="6">
        <v>1481</v>
      </c>
      <c r="H5" s="6">
        <v>653</v>
      </c>
      <c r="I5" s="6">
        <v>74.3</v>
      </c>
      <c r="J5" s="6">
        <v>80.7</v>
      </c>
      <c r="K5" s="6">
        <v>148</v>
      </c>
      <c r="L5" s="6">
        <v>367</v>
      </c>
      <c r="M5" s="6">
        <v>966</v>
      </c>
      <c r="N5" s="6">
        <v>34.799999999999997</v>
      </c>
      <c r="O5" s="6">
        <v>1157</v>
      </c>
      <c r="P5" s="6">
        <v>82</v>
      </c>
      <c r="Q5" s="28">
        <f t="shared" si="2"/>
        <v>4.8235294117647056</v>
      </c>
      <c r="R5" s="6">
        <v>15</v>
      </c>
      <c r="S5" s="6">
        <v>8</v>
      </c>
      <c r="T5" s="6">
        <v>203</v>
      </c>
      <c r="U5" s="28">
        <f t="shared" si="3"/>
        <v>16.764705882352942</v>
      </c>
      <c r="V5" s="6">
        <v>2448</v>
      </c>
      <c r="W5" s="6">
        <v>42</v>
      </c>
      <c r="X5" s="6">
        <v>131</v>
      </c>
      <c r="Y5" s="6">
        <v>173</v>
      </c>
      <c r="Z5" s="4">
        <v>2013</v>
      </c>
      <c r="AA5">
        <f>VLOOKUP(A5,'2013 Log Standings'!$A$2:$O$16,2,FALSE)</f>
        <v>6</v>
      </c>
      <c r="AB5">
        <f t="shared" ref="AB5:AB16" si="5">AA5</f>
        <v>6</v>
      </c>
      <c r="AC5">
        <f t="shared" si="4"/>
        <v>10</v>
      </c>
    </row>
    <row r="6" spans="1:29" x14ac:dyDescent="0.25">
      <c r="A6" s="3" t="s">
        <v>11</v>
      </c>
      <c r="B6" s="4">
        <v>18</v>
      </c>
      <c r="C6" s="4">
        <f t="shared" si="0"/>
        <v>2908</v>
      </c>
      <c r="D6" s="29">
        <f t="shared" si="1"/>
        <v>161.55555555555554</v>
      </c>
      <c r="E6" s="4">
        <v>2400</v>
      </c>
      <c r="F6" s="4">
        <v>508</v>
      </c>
      <c r="G6" s="4">
        <v>1751</v>
      </c>
      <c r="H6" s="4">
        <v>649</v>
      </c>
      <c r="I6" s="4">
        <v>77.5</v>
      </c>
      <c r="J6" s="4">
        <v>82.5</v>
      </c>
      <c r="K6" s="4">
        <v>105</v>
      </c>
      <c r="L6" s="4">
        <v>355</v>
      </c>
      <c r="M6" s="4">
        <v>1291</v>
      </c>
      <c r="N6" s="4">
        <v>26.3</v>
      </c>
      <c r="O6" s="4">
        <v>1736</v>
      </c>
      <c r="P6" s="4">
        <v>93</v>
      </c>
      <c r="Q6" s="28">
        <f t="shared" si="2"/>
        <v>5.166666666666667</v>
      </c>
      <c r="R6" s="4">
        <v>28</v>
      </c>
      <c r="S6" s="4">
        <v>11</v>
      </c>
      <c r="T6" s="4">
        <v>193</v>
      </c>
      <c r="U6" s="28">
        <f t="shared" si="3"/>
        <v>15.888888888888889</v>
      </c>
      <c r="V6" s="4">
        <v>2682</v>
      </c>
      <c r="W6" s="4">
        <v>50</v>
      </c>
      <c r="X6" s="4">
        <v>129</v>
      </c>
      <c r="Y6" s="4">
        <v>179</v>
      </c>
      <c r="Z6" s="4">
        <v>2013</v>
      </c>
      <c r="AA6">
        <f>VLOOKUP(A6,'2013 Log Standings'!$A$2:$O$16,2,FALSE)</f>
        <v>1</v>
      </c>
      <c r="AB6">
        <f t="shared" si="5"/>
        <v>1</v>
      </c>
      <c r="AC6">
        <f t="shared" si="4"/>
        <v>15</v>
      </c>
    </row>
    <row r="7" spans="1:29" x14ac:dyDescent="0.25">
      <c r="A7" s="5" t="s">
        <v>12</v>
      </c>
      <c r="B7" s="6">
        <v>18</v>
      </c>
      <c r="C7" s="4">
        <f t="shared" si="0"/>
        <v>2765</v>
      </c>
      <c r="D7" s="29">
        <f t="shared" si="1"/>
        <v>153.61111111111111</v>
      </c>
      <c r="E7" s="6">
        <v>2255</v>
      </c>
      <c r="F7" s="6">
        <v>510</v>
      </c>
      <c r="G7" s="6">
        <v>1632</v>
      </c>
      <c r="H7" s="6">
        <v>623</v>
      </c>
      <c r="I7" s="6">
        <v>76.2</v>
      </c>
      <c r="J7" s="6">
        <v>81.599999999999994</v>
      </c>
      <c r="K7" s="6">
        <v>94</v>
      </c>
      <c r="L7" s="6">
        <v>377</v>
      </c>
      <c r="M7" s="6">
        <v>1161</v>
      </c>
      <c r="N7" s="6">
        <v>28.9</v>
      </c>
      <c r="O7" s="6">
        <v>1429</v>
      </c>
      <c r="P7" s="6">
        <v>88</v>
      </c>
      <c r="Q7" s="28">
        <f t="shared" si="2"/>
        <v>4.8888888888888893</v>
      </c>
      <c r="R7" s="6">
        <v>53</v>
      </c>
      <c r="S7" s="6">
        <v>10</v>
      </c>
      <c r="T7" s="6">
        <v>199</v>
      </c>
      <c r="U7" s="28">
        <f t="shared" si="3"/>
        <v>15.944444444444445</v>
      </c>
      <c r="V7" s="6">
        <v>2442</v>
      </c>
      <c r="W7" s="6">
        <v>51</v>
      </c>
      <c r="X7" s="6">
        <v>116</v>
      </c>
      <c r="Y7" s="6">
        <v>167</v>
      </c>
      <c r="Z7" s="4">
        <v>2013</v>
      </c>
      <c r="AA7">
        <f>VLOOKUP(A7,'2013 Log Standings'!$A$2:$O$16,2,FALSE)</f>
        <v>4</v>
      </c>
      <c r="AB7">
        <f t="shared" si="5"/>
        <v>4</v>
      </c>
      <c r="AC7">
        <f t="shared" si="4"/>
        <v>12</v>
      </c>
    </row>
    <row r="8" spans="1:29" x14ac:dyDescent="0.25">
      <c r="A8" s="3" t="s">
        <v>13</v>
      </c>
      <c r="B8" s="4">
        <v>16</v>
      </c>
      <c r="C8" s="4">
        <f t="shared" si="0"/>
        <v>2579</v>
      </c>
      <c r="D8" s="29">
        <f t="shared" si="1"/>
        <v>161.1875</v>
      </c>
      <c r="E8" s="4">
        <v>2058</v>
      </c>
      <c r="F8" s="4">
        <v>521</v>
      </c>
      <c r="G8" s="4">
        <v>1445</v>
      </c>
      <c r="H8" s="4">
        <v>613</v>
      </c>
      <c r="I8" s="4">
        <v>73.5</v>
      </c>
      <c r="J8" s="4">
        <v>79.8</v>
      </c>
      <c r="K8" s="4">
        <v>76</v>
      </c>
      <c r="L8" s="4">
        <v>298</v>
      </c>
      <c r="M8" s="4">
        <v>1071</v>
      </c>
      <c r="N8" s="4">
        <v>25.9</v>
      </c>
      <c r="O8" s="4">
        <v>1538</v>
      </c>
      <c r="P8" s="4">
        <v>73</v>
      </c>
      <c r="Q8" s="28">
        <f t="shared" si="2"/>
        <v>4.5625</v>
      </c>
      <c r="R8" s="4">
        <v>25</v>
      </c>
      <c r="S8" s="4">
        <v>8</v>
      </c>
      <c r="T8" s="4">
        <v>147</v>
      </c>
      <c r="U8" s="28">
        <f t="shared" si="3"/>
        <v>13.75</v>
      </c>
      <c r="V8" s="4">
        <v>2521</v>
      </c>
      <c r="W8" s="4">
        <v>38</v>
      </c>
      <c r="X8" s="4">
        <v>125</v>
      </c>
      <c r="Y8" s="4">
        <v>163</v>
      </c>
      <c r="Z8" s="4">
        <v>2013</v>
      </c>
      <c r="AA8">
        <f>VLOOKUP(A8,'2013 Log Standings'!$A$2:$O$16,2,FALSE)</f>
        <v>14</v>
      </c>
      <c r="AB8">
        <f t="shared" si="5"/>
        <v>14</v>
      </c>
      <c r="AC8">
        <f t="shared" si="4"/>
        <v>2</v>
      </c>
    </row>
    <row r="9" spans="1:29" x14ac:dyDescent="0.25">
      <c r="A9" s="5" t="s">
        <v>14</v>
      </c>
      <c r="B9" s="6">
        <v>16</v>
      </c>
      <c r="C9" s="4">
        <f t="shared" si="0"/>
        <v>2315</v>
      </c>
      <c r="D9" s="29">
        <f t="shared" si="1"/>
        <v>144.6875</v>
      </c>
      <c r="E9" s="6">
        <v>1837</v>
      </c>
      <c r="F9" s="6">
        <v>478</v>
      </c>
      <c r="G9" s="6">
        <v>1343</v>
      </c>
      <c r="H9" s="6">
        <v>494</v>
      </c>
      <c r="I9" s="6">
        <v>73.8</v>
      </c>
      <c r="J9" s="6">
        <v>79.400000000000006</v>
      </c>
      <c r="K9" s="6">
        <v>86</v>
      </c>
      <c r="L9" s="6">
        <v>294</v>
      </c>
      <c r="M9" s="6">
        <v>963</v>
      </c>
      <c r="N9" s="6">
        <v>28.3</v>
      </c>
      <c r="O9" s="6">
        <v>1198</v>
      </c>
      <c r="P9" s="6">
        <v>70</v>
      </c>
      <c r="Q9" s="28">
        <f t="shared" si="2"/>
        <v>4.375</v>
      </c>
      <c r="R9" s="6">
        <v>26</v>
      </c>
      <c r="S9" s="6">
        <v>5</v>
      </c>
      <c r="T9" s="6">
        <v>142</v>
      </c>
      <c r="U9" s="28">
        <f>(P9+R9+S9+T9)/B9</f>
        <v>15.1875</v>
      </c>
      <c r="V9" s="6">
        <v>2106</v>
      </c>
      <c r="W9" s="6">
        <v>39</v>
      </c>
      <c r="X9" s="6">
        <v>133</v>
      </c>
      <c r="Y9" s="6">
        <v>172</v>
      </c>
      <c r="Z9" s="4">
        <v>2013</v>
      </c>
      <c r="AA9">
        <f>VLOOKUP(A9,'2013 Log Standings'!$A$2:$O$16,2,FALSE)</f>
        <v>11</v>
      </c>
      <c r="AB9">
        <f t="shared" si="5"/>
        <v>11</v>
      </c>
      <c r="AC9">
        <f t="shared" si="4"/>
        <v>5</v>
      </c>
    </row>
    <row r="10" spans="1:29" x14ac:dyDescent="0.25">
      <c r="A10" s="3" t="s">
        <v>15</v>
      </c>
      <c r="B10" s="4">
        <v>16</v>
      </c>
      <c r="C10" s="4">
        <f t="shared" si="0"/>
        <v>2580</v>
      </c>
      <c r="D10" s="29">
        <f t="shared" si="1"/>
        <v>161.25</v>
      </c>
      <c r="E10" s="4">
        <v>2161</v>
      </c>
      <c r="F10" s="4">
        <v>419</v>
      </c>
      <c r="G10" s="4">
        <v>1555</v>
      </c>
      <c r="H10" s="4">
        <v>606</v>
      </c>
      <c r="I10" s="4">
        <v>78.8</v>
      </c>
      <c r="J10" s="4">
        <v>83.8</v>
      </c>
      <c r="K10" s="4">
        <v>61</v>
      </c>
      <c r="L10" s="4">
        <v>314</v>
      </c>
      <c r="M10" s="4">
        <v>1180</v>
      </c>
      <c r="N10" s="4">
        <v>24.1</v>
      </c>
      <c r="O10" s="4">
        <v>1295</v>
      </c>
      <c r="P10" s="4">
        <v>62</v>
      </c>
      <c r="Q10" s="28">
        <f t="shared" si="2"/>
        <v>3.875</v>
      </c>
      <c r="R10" s="4">
        <v>26</v>
      </c>
      <c r="S10" s="4">
        <v>3</v>
      </c>
      <c r="T10" s="4">
        <v>138</v>
      </c>
      <c r="U10" s="28">
        <f t="shared" ref="U10:U46" si="6">(P10+R10+S10+T10)/B10</f>
        <v>14.3125</v>
      </c>
      <c r="V10" s="4">
        <v>2089</v>
      </c>
      <c r="W10" s="4">
        <v>44</v>
      </c>
      <c r="X10" s="4">
        <v>99</v>
      </c>
      <c r="Y10" s="4">
        <v>143</v>
      </c>
      <c r="Z10" s="4">
        <v>2013</v>
      </c>
      <c r="AA10">
        <f>VLOOKUP(A10,'2013 Log Standings'!$A$2:$O$16,2,FALSE)</f>
        <v>12</v>
      </c>
      <c r="AB10">
        <f t="shared" si="5"/>
        <v>12</v>
      </c>
      <c r="AC10">
        <f t="shared" si="4"/>
        <v>4</v>
      </c>
    </row>
    <row r="11" spans="1:29" x14ac:dyDescent="0.25">
      <c r="A11" s="5" t="s">
        <v>16</v>
      </c>
      <c r="B11" s="6">
        <v>17</v>
      </c>
      <c r="C11" s="4">
        <f t="shared" si="0"/>
        <v>2502</v>
      </c>
      <c r="D11" s="29">
        <f t="shared" si="1"/>
        <v>147.1764705882353</v>
      </c>
      <c r="E11" s="6">
        <v>2045</v>
      </c>
      <c r="F11" s="6">
        <v>457</v>
      </c>
      <c r="G11" s="6">
        <v>1496</v>
      </c>
      <c r="H11" s="6">
        <v>549</v>
      </c>
      <c r="I11" s="6">
        <v>76.599999999999994</v>
      </c>
      <c r="J11" s="6">
        <v>81.7</v>
      </c>
      <c r="K11" s="6">
        <v>79</v>
      </c>
      <c r="L11" s="6">
        <v>270</v>
      </c>
      <c r="M11" s="6">
        <v>1147</v>
      </c>
      <c r="N11" s="6">
        <v>23.3</v>
      </c>
      <c r="O11" s="6">
        <v>1683</v>
      </c>
      <c r="P11" s="6">
        <v>84</v>
      </c>
      <c r="Q11" s="28">
        <f t="shared" si="2"/>
        <v>4.9411764705882355</v>
      </c>
      <c r="R11" s="6">
        <v>34</v>
      </c>
      <c r="S11" s="6">
        <v>8</v>
      </c>
      <c r="T11" s="6">
        <v>163</v>
      </c>
      <c r="U11" s="28">
        <f t="shared" si="6"/>
        <v>17</v>
      </c>
      <c r="V11" s="6">
        <v>2464</v>
      </c>
      <c r="W11" s="6">
        <v>49</v>
      </c>
      <c r="X11" s="6">
        <v>114</v>
      </c>
      <c r="Y11" s="6">
        <v>163</v>
      </c>
      <c r="Z11" s="4">
        <v>2013</v>
      </c>
      <c r="AA11">
        <f>VLOOKUP(A11,'2013 Log Standings'!$A$2:$O$16,2,FALSE)</f>
        <v>5</v>
      </c>
      <c r="AB11">
        <f t="shared" si="5"/>
        <v>5</v>
      </c>
      <c r="AC11">
        <f t="shared" si="4"/>
        <v>11</v>
      </c>
    </row>
    <row r="12" spans="1:29" x14ac:dyDescent="0.25">
      <c r="A12" s="3" t="s">
        <v>17</v>
      </c>
      <c r="B12" s="4">
        <v>16</v>
      </c>
      <c r="C12" s="4">
        <f t="shared" si="0"/>
        <v>2072</v>
      </c>
      <c r="D12" s="29">
        <f t="shared" si="1"/>
        <v>129.5</v>
      </c>
      <c r="E12" s="4">
        <v>1688</v>
      </c>
      <c r="F12" s="4">
        <v>384</v>
      </c>
      <c r="G12" s="4">
        <v>1227</v>
      </c>
      <c r="H12" s="4">
        <v>461</v>
      </c>
      <c r="I12" s="4">
        <v>76.2</v>
      </c>
      <c r="J12" s="4">
        <v>81.5</v>
      </c>
      <c r="K12" s="4">
        <v>114</v>
      </c>
      <c r="L12" s="4">
        <v>297</v>
      </c>
      <c r="M12" s="4">
        <v>816</v>
      </c>
      <c r="N12" s="4">
        <v>33.5</v>
      </c>
      <c r="O12" s="4">
        <v>1143</v>
      </c>
      <c r="P12" s="4">
        <v>59</v>
      </c>
      <c r="Q12" s="28">
        <f t="shared" si="2"/>
        <v>3.6875</v>
      </c>
      <c r="R12" s="4">
        <v>32</v>
      </c>
      <c r="S12" s="4">
        <v>10</v>
      </c>
      <c r="T12" s="4">
        <v>154</v>
      </c>
      <c r="U12" s="28">
        <f t="shared" si="6"/>
        <v>15.9375</v>
      </c>
      <c r="V12" s="4">
        <v>2043</v>
      </c>
      <c r="W12" s="4">
        <v>41</v>
      </c>
      <c r="X12" s="4">
        <v>97</v>
      </c>
      <c r="Y12" s="4">
        <v>138</v>
      </c>
      <c r="Z12" s="4">
        <v>2013</v>
      </c>
      <c r="AA12">
        <f>VLOOKUP(A12,'2013 Log Standings'!$A$2:$O$16,2,FALSE)</f>
        <v>8</v>
      </c>
      <c r="AB12">
        <f t="shared" si="5"/>
        <v>8</v>
      </c>
      <c r="AC12">
        <f t="shared" si="4"/>
        <v>8</v>
      </c>
    </row>
    <row r="13" spans="1:29" ht="22.5" x14ac:dyDescent="0.25">
      <c r="A13" s="5" t="s">
        <v>18</v>
      </c>
      <c r="B13" s="6">
        <v>16</v>
      </c>
      <c r="C13" s="4">
        <f t="shared" si="0"/>
        <v>2664</v>
      </c>
      <c r="D13" s="29">
        <f t="shared" si="1"/>
        <v>166.5</v>
      </c>
      <c r="E13" s="6">
        <v>2183</v>
      </c>
      <c r="F13" s="6">
        <v>481</v>
      </c>
      <c r="G13" s="6">
        <v>1523</v>
      </c>
      <c r="H13" s="6">
        <v>660</v>
      </c>
      <c r="I13" s="6">
        <v>76</v>
      </c>
      <c r="J13" s="6">
        <v>81.900000000000006</v>
      </c>
      <c r="K13" s="6">
        <v>129</v>
      </c>
      <c r="L13" s="6">
        <v>334</v>
      </c>
      <c r="M13" s="6">
        <v>1060</v>
      </c>
      <c r="N13" s="6">
        <v>30.4</v>
      </c>
      <c r="O13" s="6">
        <v>1173</v>
      </c>
      <c r="P13" s="6">
        <v>45</v>
      </c>
      <c r="Q13" s="28">
        <f t="shared" si="2"/>
        <v>2.8125</v>
      </c>
      <c r="R13" s="6">
        <v>22</v>
      </c>
      <c r="S13" s="6">
        <v>5</v>
      </c>
      <c r="T13" s="6">
        <v>134</v>
      </c>
      <c r="U13" s="28">
        <f t="shared" si="6"/>
        <v>12.875</v>
      </c>
      <c r="V13" s="6">
        <v>2267</v>
      </c>
      <c r="W13" s="6">
        <v>63</v>
      </c>
      <c r="X13" s="6">
        <v>107</v>
      </c>
      <c r="Y13" s="6">
        <v>170</v>
      </c>
      <c r="Z13" s="4">
        <v>2013</v>
      </c>
      <c r="AA13">
        <f>VLOOKUP(A13,'2013 Log Standings'!$A$2:$O$16,2,FALSE)</f>
        <v>15</v>
      </c>
      <c r="AB13">
        <f t="shared" si="5"/>
        <v>15</v>
      </c>
      <c r="AC13">
        <f t="shared" si="4"/>
        <v>1</v>
      </c>
    </row>
    <row r="14" spans="1:29" x14ac:dyDescent="0.25">
      <c r="A14" s="3" t="s">
        <v>19</v>
      </c>
      <c r="B14" s="4">
        <v>16</v>
      </c>
      <c r="C14" s="4">
        <f t="shared" si="0"/>
        <v>2513</v>
      </c>
      <c r="D14" s="29">
        <f t="shared" si="1"/>
        <v>157.0625</v>
      </c>
      <c r="E14" s="4">
        <v>2030</v>
      </c>
      <c r="F14" s="4">
        <v>483</v>
      </c>
      <c r="G14" s="4">
        <v>1456</v>
      </c>
      <c r="H14" s="4">
        <v>574</v>
      </c>
      <c r="I14" s="4">
        <v>75.099999999999994</v>
      </c>
      <c r="J14" s="4">
        <v>80.8</v>
      </c>
      <c r="K14" s="4">
        <v>152</v>
      </c>
      <c r="L14" s="4">
        <v>407</v>
      </c>
      <c r="M14" s="4">
        <v>897</v>
      </c>
      <c r="N14" s="4">
        <v>38.4</v>
      </c>
      <c r="O14" s="4">
        <v>1137</v>
      </c>
      <c r="P14" s="4">
        <v>68</v>
      </c>
      <c r="Q14" s="28">
        <f t="shared" si="2"/>
        <v>4.25</v>
      </c>
      <c r="R14" s="4">
        <v>46</v>
      </c>
      <c r="S14" s="4">
        <v>8</v>
      </c>
      <c r="T14" s="4">
        <v>168</v>
      </c>
      <c r="U14" s="28">
        <f t="shared" si="6"/>
        <v>18.125</v>
      </c>
      <c r="V14" s="4">
        <v>2060</v>
      </c>
      <c r="W14" s="4">
        <v>39</v>
      </c>
      <c r="X14" s="4">
        <v>112</v>
      </c>
      <c r="Y14" s="4">
        <v>151</v>
      </c>
      <c r="Z14" s="4">
        <v>2013</v>
      </c>
      <c r="AA14">
        <f>VLOOKUP(A14,'2013 Log Standings'!$A$2:$O$16,2,FALSE)</f>
        <v>7</v>
      </c>
      <c r="AB14">
        <f t="shared" si="5"/>
        <v>7</v>
      </c>
      <c r="AC14">
        <f t="shared" si="4"/>
        <v>9</v>
      </c>
    </row>
    <row r="15" spans="1:29" x14ac:dyDescent="0.25">
      <c r="A15" s="5" t="s">
        <v>20</v>
      </c>
      <c r="B15" s="6">
        <v>16</v>
      </c>
      <c r="C15" s="4">
        <f t="shared" si="0"/>
        <v>2332</v>
      </c>
      <c r="D15" s="29">
        <f t="shared" si="1"/>
        <v>145.75</v>
      </c>
      <c r="E15" s="6">
        <v>1896</v>
      </c>
      <c r="F15" s="6">
        <v>436</v>
      </c>
      <c r="G15" s="6">
        <v>1403</v>
      </c>
      <c r="H15" s="6">
        <v>493</v>
      </c>
      <c r="I15" s="6">
        <v>76.3</v>
      </c>
      <c r="J15" s="6">
        <v>81.3</v>
      </c>
      <c r="K15" s="6">
        <v>66</v>
      </c>
      <c r="L15" s="6">
        <v>264</v>
      </c>
      <c r="M15" s="6">
        <v>1073</v>
      </c>
      <c r="N15" s="6">
        <v>23.5</v>
      </c>
      <c r="O15" s="6">
        <v>1402</v>
      </c>
      <c r="P15" s="6">
        <v>64</v>
      </c>
      <c r="Q15" s="28">
        <f t="shared" si="2"/>
        <v>4</v>
      </c>
      <c r="R15" s="6">
        <v>27</v>
      </c>
      <c r="S15" s="6">
        <v>11</v>
      </c>
      <c r="T15" s="6">
        <v>153</v>
      </c>
      <c r="U15" s="28">
        <f t="shared" si="6"/>
        <v>15.9375</v>
      </c>
      <c r="V15" s="6">
        <v>2176</v>
      </c>
      <c r="W15" s="6">
        <v>39</v>
      </c>
      <c r="X15" s="6">
        <v>111</v>
      </c>
      <c r="Y15" s="6">
        <v>150</v>
      </c>
      <c r="Z15" s="4">
        <v>2013</v>
      </c>
      <c r="AA15">
        <f>VLOOKUP(A15,'2013 Log Standings'!$A$2:$O$16,2,FALSE)</f>
        <v>9</v>
      </c>
      <c r="AB15">
        <f t="shared" si="5"/>
        <v>9</v>
      </c>
      <c r="AC15">
        <f t="shared" si="4"/>
        <v>7</v>
      </c>
    </row>
    <row r="16" spans="1:29" ht="22.5" x14ac:dyDescent="0.25">
      <c r="A16" s="3" t="s">
        <v>21</v>
      </c>
      <c r="B16" s="4">
        <v>16</v>
      </c>
      <c r="C16" s="4">
        <f t="shared" si="0"/>
        <v>2212</v>
      </c>
      <c r="D16" s="29">
        <f t="shared" si="1"/>
        <v>138.25</v>
      </c>
      <c r="E16" s="4">
        <v>1784</v>
      </c>
      <c r="F16" s="4">
        <v>428</v>
      </c>
      <c r="G16" s="4">
        <v>1348</v>
      </c>
      <c r="H16" s="4">
        <v>436</v>
      </c>
      <c r="I16" s="4">
        <v>75.900000000000006</v>
      </c>
      <c r="J16" s="4">
        <v>80.7</v>
      </c>
      <c r="K16" s="4">
        <v>66</v>
      </c>
      <c r="L16" s="4">
        <v>181</v>
      </c>
      <c r="M16" s="4">
        <v>1101</v>
      </c>
      <c r="N16" s="4">
        <v>18.3</v>
      </c>
      <c r="O16" s="4">
        <v>1445</v>
      </c>
      <c r="P16" s="4">
        <v>72</v>
      </c>
      <c r="Q16" s="28">
        <f t="shared" si="2"/>
        <v>4.5</v>
      </c>
      <c r="R16" s="4">
        <v>20</v>
      </c>
      <c r="S16" s="4">
        <v>4</v>
      </c>
      <c r="T16" s="4">
        <v>146</v>
      </c>
      <c r="U16" s="28">
        <f t="shared" si="6"/>
        <v>15.125</v>
      </c>
      <c r="V16" s="4">
        <v>2262</v>
      </c>
      <c r="W16" s="4">
        <v>44</v>
      </c>
      <c r="X16" s="4">
        <v>110</v>
      </c>
      <c r="Y16" s="4">
        <v>154</v>
      </c>
      <c r="Z16" s="4">
        <v>2013</v>
      </c>
      <c r="AA16">
        <f>VLOOKUP(A16,'2013 Log Standings'!$A$2:$O$16,2,FALSE)</f>
        <v>13</v>
      </c>
      <c r="AB16">
        <f t="shared" si="5"/>
        <v>13</v>
      </c>
      <c r="AC16">
        <f t="shared" si="4"/>
        <v>3</v>
      </c>
    </row>
    <row r="17" spans="1:29" x14ac:dyDescent="0.25">
      <c r="A17" s="18" t="s">
        <v>7</v>
      </c>
      <c r="B17" s="19">
        <v>16</v>
      </c>
      <c r="C17" s="4">
        <f t="shared" si="0"/>
        <v>2359</v>
      </c>
      <c r="D17" s="29">
        <f t="shared" si="1"/>
        <v>147.4375</v>
      </c>
      <c r="E17" s="19">
        <v>2079</v>
      </c>
      <c r="F17" s="19">
        <v>280</v>
      </c>
      <c r="G17" s="19">
        <v>1388</v>
      </c>
      <c r="H17" s="19">
        <v>691</v>
      </c>
      <c r="I17" s="19">
        <v>83.2</v>
      </c>
      <c r="J17" s="19">
        <v>88.1</v>
      </c>
      <c r="K17" s="19">
        <v>86</v>
      </c>
      <c r="L17" s="19">
        <v>358</v>
      </c>
      <c r="M17" s="19">
        <v>944</v>
      </c>
      <c r="N17" s="19">
        <v>32</v>
      </c>
      <c r="O17" s="19">
        <v>1316</v>
      </c>
      <c r="P17" s="19">
        <v>71</v>
      </c>
      <c r="Q17" s="28">
        <f t="shared" si="2"/>
        <v>4.4375</v>
      </c>
      <c r="R17" s="19">
        <v>20</v>
      </c>
      <c r="S17" s="19">
        <v>9</v>
      </c>
      <c r="T17" s="19">
        <v>135</v>
      </c>
      <c r="U17" s="28">
        <f t="shared" si="6"/>
        <v>14.6875</v>
      </c>
      <c r="V17" s="19">
        <v>1865</v>
      </c>
      <c r="W17" s="19">
        <v>63</v>
      </c>
      <c r="X17" s="19">
        <v>107</v>
      </c>
      <c r="Y17" s="19">
        <v>170</v>
      </c>
      <c r="Z17" s="19">
        <v>2014</v>
      </c>
      <c r="AA17">
        <f>VLOOKUP(A17,'2014 Log Standings'!$A$2:$N$16,2,FALSE)</f>
        <v>10</v>
      </c>
      <c r="AB17">
        <f>AA17</f>
        <v>10</v>
      </c>
      <c r="AC17">
        <f t="shared" si="4"/>
        <v>6</v>
      </c>
    </row>
    <row r="18" spans="1:29" x14ac:dyDescent="0.25">
      <c r="A18" s="20" t="s">
        <v>8</v>
      </c>
      <c r="B18" s="21">
        <v>18</v>
      </c>
      <c r="C18" s="4">
        <f t="shared" si="0"/>
        <v>2853</v>
      </c>
      <c r="D18" s="29">
        <f t="shared" si="1"/>
        <v>158.5</v>
      </c>
      <c r="E18" s="21">
        <v>2500</v>
      </c>
      <c r="F18" s="21">
        <v>353</v>
      </c>
      <c r="G18" s="21">
        <v>1669</v>
      </c>
      <c r="H18" s="21">
        <v>831</v>
      </c>
      <c r="I18" s="21">
        <v>82.5</v>
      </c>
      <c r="J18" s="21">
        <v>87.6</v>
      </c>
      <c r="K18" s="21">
        <v>92</v>
      </c>
      <c r="L18" s="21">
        <v>337</v>
      </c>
      <c r="M18" s="21">
        <v>1240</v>
      </c>
      <c r="N18" s="21">
        <v>25.7</v>
      </c>
      <c r="O18" s="21">
        <v>1728</v>
      </c>
      <c r="P18" s="21">
        <v>85</v>
      </c>
      <c r="Q18" s="28">
        <f t="shared" si="2"/>
        <v>4.7222222222222223</v>
      </c>
      <c r="R18" s="21">
        <v>39</v>
      </c>
      <c r="S18" s="21">
        <v>9</v>
      </c>
      <c r="T18" s="21">
        <v>147</v>
      </c>
      <c r="U18" s="28">
        <f t="shared" si="6"/>
        <v>15.555555555555555</v>
      </c>
      <c r="V18" s="21">
        <v>2113</v>
      </c>
      <c r="W18" s="21">
        <v>55</v>
      </c>
      <c r="X18" s="21">
        <v>153</v>
      </c>
      <c r="Y18" s="21">
        <v>208</v>
      </c>
      <c r="Z18" s="19">
        <v>2014</v>
      </c>
      <c r="AA18">
        <f>VLOOKUP(A18,'2014 Log Standings'!$A$2:$N$16,2,FALSE)</f>
        <v>4</v>
      </c>
      <c r="AB18">
        <f t="shared" ref="AB18:AB31" si="7">AA18</f>
        <v>4</v>
      </c>
      <c r="AC18">
        <f t="shared" si="4"/>
        <v>12</v>
      </c>
    </row>
    <row r="19" spans="1:29" x14ac:dyDescent="0.25">
      <c r="A19" s="18" t="s">
        <v>9</v>
      </c>
      <c r="B19" s="19">
        <v>16</v>
      </c>
      <c r="C19" s="4">
        <f t="shared" si="0"/>
        <v>2558</v>
      </c>
      <c r="D19" s="29">
        <f t="shared" si="1"/>
        <v>159.875</v>
      </c>
      <c r="E19" s="19">
        <v>2220</v>
      </c>
      <c r="F19" s="19">
        <v>338</v>
      </c>
      <c r="G19" s="19">
        <v>1392</v>
      </c>
      <c r="H19" s="19">
        <v>828</v>
      </c>
      <c r="I19" s="19">
        <v>80.5</v>
      </c>
      <c r="J19" s="19">
        <v>86.8</v>
      </c>
      <c r="K19" s="19">
        <v>117</v>
      </c>
      <c r="L19" s="19">
        <v>331</v>
      </c>
      <c r="M19" s="19">
        <v>944</v>
      </c>
      <c r="N19" s="19">
        <v>32.200000000000003</v>
      </c>
      <c r="O19" s="19">
        <v>1202</v>
      </c>
      <c r="P19" s="19">
        <v>93</v>
      </c>
      <c r="Q19" s="28">
        <f t="shared" si="2"/>
        <v>5.8125</v>
      </c>
      <c r="R19" s="19">
        <v>50</v>
      </c>
      <c r="S19" s="19">
        <v>23</v>
      </c>
      <c r="T19" s="19">
        <v>156</v>
      </c>
      <c r="U19" s="28">
        <f t="shared" si="6"/>
        <v>20.125</v>
      </c>
      <c r="V19" s="19">
        <v>1452</v>
      </c>
      <c r="W19" s="19">
        <v>64</v>
      </c>
      <c r="X19" s="19">
        <v>102</v>
      </c>
      <c r="Y19" s="19">
        <v>166</v>
      </c>
      <c r="Z19" s="19">
        <v>2014</v>
      </c>
      <c r="AA19">
        <f>VLOOKUP(A19,'2014 Log Standings'!$A$2:$N$16,2,FALSE)</f>
        <v>9</v>
      </c>
      <c r="AB19">
        <f t="shared" si="7"/>
        <v>9</v>
      </c>
      <c r="AC19">
        <f t="shared" si="4"/>
        <v>7</v>
      </c>
    </row>
    <row r="20" spans="1:29" x14ac:dyDescent="0.25">
      <c r="A20" s="20" t="s">
        <v>10</v>
      </c>
      <c r="B20" s="21">
        <v>16</v>
      </c>
      <c r="C20" s="4">
        <f t="shared" si="0"/>
        <v>2598</v>
      </c>
      <c r="D20" s="29">
        <f t="shared" si="1"/>
        <v>162.375</v>
      </c>
      <c r="E20" s="21">
        <v>2216</v>
      </c>
      <c r="F20" s="21">
        <v>382</v>
      </c>
      <c r="G20" s="21">
        <v>1465</v>
      </c>
      <c r="H20" s="21">
        <v>751</v>
      </c>
      <c r="I20" s="21">
        <v>79.3</v>
      </c>
      <c r="J20" s="21">
        <v>85.3</v>
      </c>
      <c r="K20" s="21">
        <v>104</v>
      </c>
      <c r="L20" s="21">
        <v>374</v>
      </c>
      <c r="M20" s="21">
        <v>987</v>
      </c>
      <c r="N20" s="21">
        <v>32.6</v>
      </c>
      <c r="O20" s="21">
        <v>1292</v>
      </c>
      <c r="P20" s="21">
        <v>91</v>
      </c>
      <c r="Q20" s="28">
        <f t="shared" si="2"/>
        <v>5.6875</v>
      </c>
      <c r="R20" s="21">
        <v>29</v>
      </c>
      <c r="S20" s="21">
        <v>9</v>
      </c>
      <c r="T20" s="21">
        <v>163</v>
      </c>
      <c r="U20" s="28">
        <f t="shared" si="6"/>
        <v>18.25</v>
      </c>
      <c r="V20" s="21">
        <v>1851</v>
      </c>
      <c r="W20" s="21">
        <v>58</v>
      </c>
      <c r="X20" s="21">
        <v>126</v>
      </c>
      <c r="Y20" s="21">
        <v>184</v>
      </c>
      <c r="Z20" s="19">
        <v>2014</v>
      </c>
      <c r="AA20">
        <f>VLOOKUP(A20,'2014 Log Standings'!$A$2:$N$16,2,FALSE)</f>
        <v>14</v>
      </c>
      <c r="AB20">
        <f t="shared" si="7"/>
        <v>14</v>
      </c>
      <c r="AC20">
        <f t="shared" si="4"/>
        <v>2</v>
      </c>
    </row>
    <row r="21" spans="1:29" x14ac:dyDescent="0.25">
      <c r="A21" s="18" t="s">
        <v>11</v>
      </c>
      <c r="B21" s="19">
        <v>17</v>
      </c>
      <c r="C21" s="4">
        <f t="shared" si="0"/>
        <v>2506</v>
      </c>
      <c r="D21" s="29">
        <f t="shared" si="1"/>
        <v>147.41176470588235</v>
      </c>
      <c r="E21" s="19">
        <v>2211</v>
      </c>
      <c r="F21" s="19">
        <v>295</v>
      </c>
      <c r="G21" s="19">
        <v>1449</v>
      </c>
      <c r="H21" s="19">
        <v>762</v>
      </c>
      <c r="I21" s="19">
        <v>83.1</v>
      </c>
      <c r="J21" s="19">
        <v>88.2</v>
      </c>
      <c r="K21" s="19">
        <v>103</v>
      </c>
      <c r="L21" s="19">
        <v>362</v>
      </c>
      <c r="M21" s="19">
        <v>984</v>
      </c>
      <c r="N21" s="19">
        <v>32.1</v>
      </c>
      <c r="O21" s="19">
        <v>1377</v>
      </c>
      <c r="P21" s="19">
        <v>100</v>
      </c>
      <c r="Q21" s="28">
        <f t="shared" si="2"/>
        <v>5.882352941176471</v>
      </c>
      <c r="R21" s="19">
        <v>18</v>
      </c>
      <c r="S21" s="19">
        <v>5</v>
      </c>
      <c r="T21" s="19">
        <v>163</v>
      </c>
      <c r="U21" s="28">
        <f t="shared" si="6"/>
        <v>16.823529411764707</v>
      </c>
      <c r="V21" s="19">
        <v>1940</v>
      </c>
      <c r="W21" s="19">
        <v>69</v>
      </c>
      <c r="X21" s="19">
        <v>149</v>
      </c>
      <c r="Y21" s="19">
        <v>218</v>
      </c>
      <c r="Z21" s="19">
        <v>2014</v>
      </c>
      <c r="AA21">
        <f>VLOOKUP(A21,'2014 Log Standings'!$A$2:$N$16,2,FALSE)</f>
        <v>5</v>
      </c>
      <c r="AB21">
        <f t="shared" si="7"/>
        <v>5</v>
      </c>
      <c r="AC21">
        <f t="shared" si="4"/>
        <v>11</v>
      </c>
    </row>
    <row r="22" spans="1:29" x14ac:dyDescent="0.25">
      <c r="A22" s="20" t="s">
        <v>12</v>
      </c>
      <c r="B22" s="21">
        <v>18</v>
      </c>
      <c r="C22" s="4">
        <f t="shared" si="0"/>
        <v>2802</v>
      </c>
      <c r="D22" s="29">
        <f t="shared" si="1"/>
        <v>155.66666666666666</v>
      </c>
      <c r="E22" s="21">
        <v>2437</v>
      </c>
      <c r="F22" s="21">
        <v>365</v>
      </c>
      <c r="G22" s="21">
        <v>1600</v>
      </c>
      <c r="H22" s="21">
        <v>837</v>
      </c>
      <c r="I22" s="21">
        <v>81.400000000000006</v>
      </c>
      <c r="J22" s="21">
        <v>87</v>
      </c>
      <c r="K22" s="21">
        <v>110</v>
      </c>
      <c r="L22" s="21">
        <v>416</v>
      </c>
      <c r="M22" s="21">
        <v>1074</v>
      </c>
      <c r="N22" s="21">
        <v>32.9</v>
      </c>
      <c r="O22" s="21">
        <v>1718</v>
      </c>
      <c r="P22" s="21">
        <v>107</v>
      </c>
      <c r="Q22" s="28">
        <f t="shared" si="2"/>
        <v>5.9444444444444446</v>
      </c>
      <c r="R22" s="21">
        <v>55</v>
      </c>
      <c r="S22" s="21">
        <v>22</v>
      </c>
      <c r="T22" s="21">
        <v>178</v>
      </c>
      <c r="U22" s="28">
        <f t="shared" si="6"/>
        <v>20.111111111111111</v>
      </c>
      <c r="V22" s="21">
        <v>2227</v>
      </c>
      <c r="W22" s="21">
        <v>61</v>
      </c>
      <c r="X22" s="21">
        <v>117</v>
      </c>
      <c r="Y22" s="21">
        <v>178</v>
      </c>
      <c r="Z22" s="19">
        <v>2014</v>
      </c>
      <c r="AA22">
        <f>VLOOKUP(A22,'2014 Log Standings'!$A$2:$N$16,2,FALSE)</f>
        <v>2</v>
      </c>
      <c r="AB22">
        <f t="shared" si="7"/>
        <v>2</v>
      </c>
      <c r="AC22">
        <f t="shared" si="4"/>
        <v>14</v>
      </c>
    </row>
    <row r="23" spans="1:29" x14ac:dyDescent="0.25">
      <c r="A23" s="18" t="s">
        <v>13</v>
      </c>
      <c r="B23" s="19">
        <v>17</v>
      </c>
      <c r="C23" s="4">
        <f t="shared" si="0"/>
        <v>3352</v>
      </c>
      <c r="D23" s="29">
        <f t="shared" si="1"/>
        <v>197.1764705882353</v>
      </c>
      <c r="E23" s="19">
        <v>2961</v>
      </c>
      <c r="F23" s="19">
        <v>391</v>
      </c>
      <c r="G23" s="19">
        <v>1876</v>
      </c>
      <c r="H23" s="19">
        <v>1085</v>
      </c>
      <c r="I23" s="19">
        <v>82.8</v>
      </c>
      <c r="J23" s="19">
        <v>88.3</v>
      </c>
      <c r="K23" s="19">
        <v>90</v>
      </c>
      <c r="L23" s="19">
        <v>380</v>
      </c>
      <c r="M23" s="19">
        <v>1406</v>
      </c>
      <c r="N23" s="19">
        <v>25.1</v>
      </c>
      <c r="O23" s="19">
        <v>1640</v>
      </c>
      <c r="P23" s="19">
        <v>99</v>
      </c>
      <c r="Q23" s="28">
        <f t="shared" si="2"/>
        <v>5.8235294117647056</v>
      </c>
      <c r="R23" s="19">
        <v>25</v>
      </c>
      <c r="S23" s="19">
        <v>10</v>
      </c>
      <c r="T23" s="19">
        <v>166</v>
      </c>
      <c r="U23" s="28">
        <f t="shared" si="6"/>
        <v>17.647058823529413</v>
      </c>
      <c r="V23" s="19">
        <v>2250</v>
      </c>
      <c r="W23" s="19">
        <v>54</v>
      </c>
      <c r="X23" s="19">
        <v>129</v>
      </c>
      <c r="Y23" s="19">
        <v>183</v>
      </c>
      <c r="Z23" s="19">
        <v>2014</v>
      </c>
      <c r="AA23">
        <f>VLOOKUP(A23,'2014 Log Standings'!$A$2:$N$16,2,FALSE)</f>
        <v>6</v>
      </c>
      <c r="AB23">
        <f t="shared" si="7"/>
        <v>6</v>
      </c>
      <c r="AC23">
        <f t="shared" si="4"/>
        <v>10</v>
      </c>
    </row>
    <row r="24" spans="1:29" x14ac:dyDescent="0.25">
      <c r="A24" s="20" t="s">
        <v>14</v>
      </c>
      <c r="B24" s="21">
        <v>16</v>
      </c>
      <c r="C24" s="4">
        <f t="shared" si="0"/>
        <v>2619</v>
      </c>
      <c r="D24" s="29">
        <f t="shared" si="1"/>
        <v>163.6875</v>
      </c>
      <c r="E24" s="21">
        <v>2295</v>
      </c>
      <c r="F24" s="21">
        <v>324</v>
      </c>
      <c r="G24" s="21">
        <v>1522</v>
      </c>
      <c r="H24" s="21">
        <v>773</v>
      </c>
      <c r="I24" s="21">
        <v>82.4</v>
      </c>
      <c r="J24" s="21">
        <v>87.6</v>
      </c>
      <c r="K24" s="21">
        <v>92</v>
      </c>
      <c r="L24" s="21">
        <v>319</v>
      </c>
      <c r="M24" s="21">
        <v>1111</v>
      </c>
      <c r="N24" s="21">
        <v>27</v>
      </c>
      <c r="O24" s="21">
        <v>1355</v>
      </c>
      <c r="P24" s="21">
        <v>100</v>
      </c>
      <c r="Q24" s="28">
        <f t="shared" si="2"/>
        <v>6.25</v>
      </c>
      <c r="R24" s="21">
        <v>30</v>
      </c>
      <c r="S24" s="21">
        <v>10</v>
      </c>
      <c r="T24" s="21">
        <v>169</v>
      </c>
      <c r="U24" s="28">
        <f t="shared" si="6"/>
        <v>19.3125</v>
      </c>
      <c r="V24" s="21">
        <v>1731</v>
      </c>
      <c r="W24" s="21">
        <v>49</v>
      </c>
      <c r="X24" s="21">
        <v>117</v>
      </c>
      <c r="Y24" s="21">
        <v>166</v>
      </c>
      <c r="Z24" s="19">
        <v>2014</v>
      </c>
      <c r="AA24">
        <f>VLOOKUP(A24,'2014 Log Standings'!$A$2:$N$16,2,FALSE)</f>
        <v>7</v>
      </c>
      <c r="AB24">
        <f t="shared" si="7"/>
        <v>7</v>
      </c>
      <c r="AC24">
        <f t="shared" si="4"/>
        <v>9</v>
      </c>
    </row>
    <row r="25" spans="1:29" x14ac:dyDescent="0.25">
      <c r="A25" s="18" t="s">
        <v>47</v>
      </c>
      <c r="B25" s="19">
        <v>16</v>
      </c>
      <c r="C25" s="4">
        <f t="shared" si="0"/>
        <v>2569</v>
      </c>
      <c r="D25" s="29">
        <f t="shared" si="1"/>
        <v>160.5625</v>
      </c>
      <c r="E25" s="19">
        <v>2257</v>
      </c>
      <c r="F25" s="19">
        <v>312</v>
      </c>
      <c r="G25" s="19">
        <v>1403</v>
      </c>
      <c r="H25" s="19">
        <v>854</v>
      </c>
      <c r="I25" s="19">
        <v>81.8</v>
      </c>
      <c r="J25" s="19">
        <v>87.9</v>
      </c>
      <c r="K25" s="19">
        <v>95</v>
      </c>
      <c r="L25" s="19">
        <v>326</v>
      </c>
      <c r="M25" s="19">
        <v>982</v>
      </c>
      <c r="N25" s="19">
        <v>30</v>
      </c>
      <c r="O25" s="19">
        <v>1201</v>
      </c>
      <c r="P25" s="19">
        <v>76</v>
      </c>
      <c r="Q25" s="28">
        <f t="shared" si="2"/>
        <v>4.75</v>
      </c>
      <c r="R25" s="19">
        <v>29</v>
      </c>
      <c r="S25" s="19">
        <v>12</v>
      </c>
      <c r="T25" s="19">
        <v>179</v>
      </c>
      <c r="U25" s="28">
        <f t="shared" si="6"/>
        <v>18.5</v>
      </c>
      <c r="V25" s="19">
        <v>1716</v>
      </c>
      <c r="W25" s="19">
        <v>46</v>
      </c>
      <c r="X25" s="19">
        <v>108</v>
      </c>
      <c r="Y25" s="19">
        <v>154</v>
      </c>
      <c r="Z25" s="19">
        <v>2014</v>
      </c>
      <c r="AA25">
        <f>VLOOKUP(A25,'2014 Log Standings'!$A$2:$N$16,2,FALSE)</f>
        <v>12</v>
      </c>
      <c r="AB25">
        <f t="shared" si="7"/>
        <v>12</v>
      </c>
      <c r="AC25">
        <f t="shared" si="4"/>
        <v>4</v>
      </c>
    </row>
    <row r="26" spans="1:29" x14ac:dyDescent="0.25">
      <c r="A26" s="20" t="s">
        <v>15</v>
      </c>
      <c r="B26" s="21">
        <v>16</v>
      </c>
      <c r="C26" s="4">
        <f t="shared" si="0"/>
        <v>2367</v>
      </c>
      <c r="D26" s="29">
        <f t="shared" si="1"/>
        <v>147.9375</v>
      </c>
      <c r="E26" s="21">
        <v>2100</v>
      </c>
      <c r="F26" s="21">
        <v>267</v>
      </c>
      <c r="G26" s="21">
        <v>1373</v>
      </c>
      <c r="H26" s="21">
        <v>727</v>
      </c>
      <c r="I26" s="21">
        <v>83.7</v>
      </c>
      <c r="J26" s="21">
        <v>88.7</v>
      </c>
      <c r="K26" s="21">
        <v>58</v>
      </c>
      <c r="L26" s="21">
        <v>297</v>
      </c>
      <c r="M26" s="21">
        <v>1018</v>
      </c>
      <c r="N26" s="21">
        <v>25.9</v>
      </c>
      <c r="O26" s="21">
        <v>1580</v>
      </c>
      <c r="P26" s="21">
        <v>84</v>
      </c>
      <c r="Q26" s="28">
        <f t="shared" si="2"/>
        <v>5.25</v>
      </c>
      <c r="R26" s="21">
        <v>20</v>
      </c>
      <c r="S26" s="21">
        <v>12</v>
      </c>
      <c r="T26" s="21">
        <v>138</v>
      </c>
      <c r="U26" s="28">
        <f t="shared" si="6"/>
        <v>15.875</v>
      </c>
      <c r="V26" s="21">
        <v>2110</v>
      </c>
      <c r="W26" s="21">
        <v>52</v>
      </c>
      <c r="X26" s="21">
        <v>136</v>
      </c>
      <c r="Y26" s="21">
        <v>188</v>
      </c>
      <c r="Z26" s="19">
        <v>2014</v>
      </c>
      <c r="AA26">
        <f>VLOOKUP(A26,'2014 Log Standings'!$A$2:$N$16,2,FALSE)</f>
        <v>15</v>
      </c>
      <c r="AB26">
        <f t="shared" si="7"/>
        <v>15</v>
      </c>
      <c r="AC26">
        <f t="shared" si="4"/>
        <v>1</v>
      </c>
    </row>
    <row r="27" spans="1:29" x14ac:dyDescent="0.25">
      <c r="A27" s="18" t="s">
        <v>16</v>
      </c>
      <c r="B27" s="19">
        <v>16</v>
      </c>
      <c r="C27" s="4">
        <f t="shared" si="0"/>
        <v>2565</v>
      </c>
      <c r="D27" s="29">
        <f t="shared" si="1"/>
        <v>160.3125</v>
      </c>
      <c r="E27" s="19">
        <v>2227</v>
      </c>
      <c r="F27" s="19">
        <v>338</v>
      </c>
      <c r="G27" s="19">
        <v>1500</v>
      </c>
      <c r="H27" s="19">
        <v>727</v>
      </c>
      <c r="I27" s="19">
        <v>81.599999999999994</v>
      </c>
      <c r="J27" s="19">
        <v>86.8</v>
      </c>
      <c r="K27" s="19">
        <v>77</v>
      </c>
      <c r="L27" s="19">
        <v>259</v>
      </c>
      <c r="M27" s="19">
        <v>1164</v>
      </c>
      <c r="N27" s="19">
        <v>22.4</v>
      </c>
      <c r="O27" s="19">
        <v>1558</v>
      </c>
      <c r="P27" s="19">
        <v>100</v>
      </c>
      <c r="Q27" s="28">
        <f t="shared" si="2"/>
        <v>6.25</v>
      </c>
      <c r="R27" s="19">
        <v>44</v>
      </c>
      <c r="S27" s="19">
        <v>11</v>
      </c>
      <c r="T27" s="19">
        <v>163</v>
      </c>
      <c r="U27" s="28">
        <f t="shared" si="6"/>
        <v>19.875</v>
      </c>
      <c r="V27" s="19">
        <v>1901</v>
      </c>
      <c r="W27" s="19">
        <v>62</v>
      </c>
      <c r="X27" s="19">
        <v>116</v>
      </c>
      <c r="Y27" s="19">
        <v>178</v>
      </c>
      <c r="Z27" s="19">
        <v>2014</v>
      </c>
      <c r="AA27">
        <f>VLOOKUP(A27,'2014 Log Standings'!$A$2:$N$16,2,FALSE)</f>
        <v>13</v>
      </c>
      <c r="AB27">
        <f t="shared" si="7"/>
        <v>13</v>
      </c>
      <c r="AC27">
        <f t="shared" si="4"/>
        <v>3</v>
      </c>
    </row>
    <row r="28" spans="1:29" x14ac:dyDescent="0.25">
      <c r="A28" s="20" t="s">
        <v>17</v>
      </c>
      <c r="B28" s="21">
        <v>18</v>
      </c>
      <c r="C28" s="4">
        <f t="shared" si="0"/>
        <v>2249</v>
      </c>
      <c r="D28" s="29">
        <f t="shared" si="1"/>
        <v>124.94444444444444</v>
      </c>
      <c r="E28" s="21">
        <v>1956</v>
      </c>
      <c r="F28" s="21">
        <v>293</v>
      </c>
      <c r="G28" s="21">
        <v>1352</v>
      </c>
      <c r="H28" s="21">
        <v>604</v>
      </c>
      <c r="I28" s="21">
        <v>82.2</v>
      </c>
      <c r="J28" s="21">
        <v>87</v>
      </c>
      <c r="K28" s="21">
        <v>67</v>
      </c>
      <c r="L28" s="21">
        <v>298</v>
      </c>
      <c r="M28" s="21">
        <v>987</v>
      </c>
      <c r="N28" s="21">
        <v>27</v>
      </c>
      <c r="O28" s="21">
        <v>1535</v>
      </c>
      <c r="P28" s="21">
        <v>109</v>
      </c>
      <c r="Q28" s="28">
        <f t="shared" si="2"/>
        <v>6.0555555555555554</v>
      </c>
      <c r="R28" s="21">
        <v>42</v>
      </c>
      <c r="S28" s="21">
        <v>22</v>
      </c>
      <c r="T28" s="21">
        <v>187</v>
      </c>
      <c r="U28" s="28">
        <f t="shared" si="6"/>
        <v>20</v>
      </c>
      <c r="V28" s="21">
        <v>2082</v>
      </c>
      <c r="W28" s="21">
        <v>51</v>
      </c>
      <c r="X28" s="21">
        <v>151</v>
      </c>
      <c r="Y28" s="21">
        <v>202</v>
      </c>
      <c r="Z28" s="19">
        <v>2014</v>
      </c>
      <c r="AA28">
        <f>VLOOKUP(A28,'2014 Log Standings'!$A$2:$N$16,2,FALSE)</f>
        <v>3</v>
      </c>
      <c r="AB28">
        <f t="shared" si="7"/>
        <v>3</v>
      </c>
      <c r="AC28">
        <f t="shared" si="4"/>
        <v>13</v>
      </c>
    </row>
    <row r="29" spans="1:29" x14ac:dyDescent="0.25">
      <c r="A29" s="18" t="s">
        <v>19</v>
      </c>
      <c r="B29" s="19">
        <v>16</v>
      </c>
      <c r="C29" s="4">
        <f t="shared" si="0"/>
        <v>2505</v>
      </c>
      <c r="D29" s="29">
        <f t="shared" si="1"/>
        <v>156.5625</v>
      </c>
      <c r="E29" s="19">
        <v>2198</v>
      </c>
      <c r="F29" s="19">
        <v>307</v>
      </c>
      <c r="G29" s="19">
        <v>1436</v>
      </c>
      <c r="H29" s="19">
        <v>762</v>
      </c>
      <c r="I29" s="19">
        <v>82.4</v>
      </c>
      <c r="J29" s="19">
        <v>87.7</v>
      </c>
      <c r="K29" s="19">
        <v>143</v>
      </c>
      <c r="L29" s="19">
        <v>388</v>
      </c>
      <c r="M29" s="19">
        <v>905</v>
      </c>
      <c r="N29" s="19">
        <v>37</v>
      </c>
      <c r="O29" s="19">
        <v>1360</v>
      </c>
      <c r="P29" s="19">
        <v>96</v>
      </c>
      <c r="Q29" s="28">
        <f t="shared" si="2"/>
        <v>6</v>
      </c>
      <c r="R29" s="19">
        <v>37</v>
      </c>
      <c r="S29" s="19">
        <v>11</v>
      </c>
      <c r="T29" s="19">
        <v>159</v>
      </c>
      <c r="U29" s="28">
        <f t="shared" si="6"/>
        <v>18.9375</v>
      </c>
      <c r="V29" s="19">
        <v>1744</v>
      </c>
      <c r="W29" s="19">
        <v>64</v>
      </c>
      <c r="X29" s="19">
        <v>123</v>
      </c>
      <c r="Y29" s="19">
        <v>187</v>
      </c>
      <c r="Z29" s="19">
        <v>2014</v>
      </c>
      <c r="AA29">
        <f>VLOOKUP(A29,'2014 Log Standings'!$A$2:$N$16,2,FALSE)</f>
        <v>11</v>
      </c>
      <c r="AB29">
        <f t="shared" si="7"/>
        <v>11</v>
      </c>
      <c r="AC29">
        <f t="shared" si="4"/>
        <v>5</v>
      </c>
    </row>
    <row r="30" spans="1:29" x14ac:dyDescent="0.25">
      <c r="A30" s="20" t="s">
        <v>20</v>
      </c>
      <c r="B30" s="21">
        <v>18</v>
      </c>
      <c r="C30" s="4">
        <f t="shared" si="0"/>
        <v>2415</v>
      </c>
      <c r="D30" s="29">
        <f t="shared" si="1"/>
        <v>134.16666666666666</v>
      </c>
      <c r="E30" s="21">
        <v>2100</v>
      </c>
      <c r="F30" s="21">
        <v>315</v>
      </c>
      <c r="G30" s="21">
        <v>1395</v>
      </c>
      <c r="H30" s="21">
        <v>705</v>
      </c>
      <c r="I30" s="21">
        <v>81.599999999999994</v>
      </c>
      <c r="J30" s="21">
        <v>87</v>
      </c>
      <c r="K30" s="21">
        <v>114</v>
      </c>
      <c r="L30" s="21">
        <v>331</v>
      </c>
      <c r="M30" s="21">
        <v>950</v>
      </c>
      <c r="N30" s="21">
        <v>31.9</v>
      </c>
      <c r="O30" s="21">
        <v>1541</v>
      </c>
      <c r="P30" s="21">
        <v>107</v>
      </c>
      <c r="Q30" s="28">
        <f t="shared" si="2"/>
        <v>5.9444444444444446</v>
      </c>
      <c r="R30" s="21">
        <v>33</v>
      </c>
      <c r="S30" s="21">
        <v>10</v>
      </c>
      <c r="T30" s="21">
        <v>181</v>
      </c>
      <c r="U30" s="28">
        <f t="shared" si="6"/>
        <v>18.388888888888889</v>
      </c>
      <c r="V30" s="21">
        <v>2080</v>
      </c>
      <c r="W30" s="21">
        <v>73</v>
      </c>
      <c r="X30" s="21">
        <v>150</v>
      </c>
      <c r="Y30" s="21">
        <v>223</v>
      </c>
      <c r="Z30" s="19">
        <v>2014</v>
      </c>
      <c r="AA30">
        <f>VLOOKUP(A30,'2014 Log Standings'!$A$2:$N$16,2,FALSE)</f>
        <v>1</v>
      </c>
      <c r="AB30">
        <f t="shared" si="7"/>
        <v>1</v>
      </c>
      <c r="AC30">
        <f t="shared" si="4"/>
        <v>15</v>
      </c>
    </row>
    <row r="31" spans="1:29" ht="22.5" x14ac:dyDescent="0.25">
      <c r="A31" s="18" t="s">
        <v>21</v>
      </c>
      <c r="B31" s="19">
        <v>16</v>
      </c>
      <c r="C31" s="4">
        <f t="shared" si="0"/>
        <v>2533</v>
      </c>
      <c r="D31" s="29">
        <f t="shared" si="1"/>
        <v>158.3125</v>
      </c>
      <c r="E31" s="19">
        <v>2214</v>
      </c>
      <c r="F31" s="19">
        <v>319</v>
      </c>
      <c r="G31" s="19">
        <v>1516</v>
      </c>
      <c r="H31" s="19">
        <v>698</v>
      </c>
      <c r="I31" s="19">
        <v>82.6</v>
      </c>
      <c r="J31" s="19">
        <v>87.4</v>
      </c>
      <c r="K31" s="19">
        <v>62</v>
      </c>
      <c r="L31" s="19">
        <v>319</v>
      </c>
      <c r="M31" s="19">
        <v>1135</v>
      </c>
      <c r="N31" s="19">
        <v>25.1</v>
      </c>
      <c r="O31" s="19">
        <v>1500</v>
      </c>
      <c r="P31" s="19">
        <v>91</v>
      </c>
      <c r="Q31" s="28">
        <f t="shared" si="2"/>
        <v>5.6875</v>
      </c>
      <c r="R31" s="19">
        <v>22</v>
      </c>
      <c r="S31" s="19">
        <v>13</v>
      </c>
      <c r="T31" s="19">
        <v>145</v>
      </c>
      <c r="U31" s="28">
        <f t="shared" si="6"/>
        <v>16.9375</v>
      </c>
      <c r="V31" s="19">
        <v>1939</v>
      </c>
      <c r="W31" s="19">
        <v>65</v>
      </c>
      <c r="X31" s="19">
        <v>119</v>
      </c>
      <c r="Y31" s="19">
        <v>184</v>
      </c>
      <c r="Z31" s="19">
        <v>2014</v>
      </c>
      <c r="AA31">
        <f>VLOOKUP(A31,'2014 Log Standings'!$A$2:$N$16,2,FALSE)</f>
        <v>8</v>
      </c>
      <c r="AB31">
        <f t="shared" si="7"/>
        <v>8</v>
      </c>
      <c r="AC31">
        <f t="shared" si="4"/>
        <v>8</v>
      </c>
    </row>
    <row r="32" spans="1:29" x14ac:dyDescent="0.25">
      <c r="A32" s="3" t="s">
        <v>7</v>
      </c>
      <c r="B32" s="4">
        <v>14</v>
      </c>
      <c r="C32" s="4">
        <f t="shared" si="0"/>
        <v>2083</v>
      </c>
      <c r="D32" s="29">
        <f t="shared" si="1"/>
        <v>148.78571428571428</v>
      </c>
      <c r="E32" s="4">
        <v>1860</v>
      </c>
      <c r="F32" s="4">
        <v>223</v>
      </c>
      <c r="G32" s="4">
        <v>1210</v>
      </c>
      <c r="H32" s="4">
        <v>650</v>
      </c>
      <c r="I32" s="4">
        <v>84.4</v>
      </c>
      <c r="J32" s="4">
        <v>89.3</v>
      </c>
      <c r="K32" s="4">
        <v>72</v>
      </c>
      <c r="L32" s="4">
        <v>283</v>
      </c>
      <c r="M32" s="4">
        <v>855</v>
      </c>
      <c r="N32" s="4">
        <v>29.3</v>
      </c>
      <c r="O32" s="4">
        <v>789</v>
      </c>
      <c r="P32" s="4">
        <v>61</v>
      </c>
      <c r="Q32" s="28">
        <f t="shared" si="2"/>
        <v>4.3571428571428568</v>
      </c>
      <c r="R32" s="4">
        <v>28</v>
      </c>
      <c r="S32" s="4">
        <v>4</v>
      </c>
      <c r="T32" s="4">
        <v>108</v>
      </c>
      <c r="U32" s="28">
        <f t="shared" si="6"/>
        <v>14.357142857142858</v>
      </c>
      <c r="V32" s="4">
        <v>1173</v>
      </c>
      <c r="W32" s="4">
        <v>41</v>
      </c>
      <c r="X32" s="4">
        <v>102</v>
      </c>
      <c r="Y32" s="4">
        <v>143</v>
      </c>
      <c r="Z32" s="19">
        <v>2015</v>
      </c>
      <c r="AA32">
        <f>VLOOKUP(A32,'2015 Log standings'!$A$2:$N$16,2,FALSE)</f>
        <v>14</v>
      </c>
      <c r="AB32">
        <f>AA32</f>
        <v>14</v>
      </c>
      <c r="AC32">
        <f t="shared" si="4"/>
        <v>2</v>
      </c>
    </row>
    <row r="33" spans="1:29" x14ac:dyDescent="0.25">
      <c r="A33" s="5" t="s">
        <v>8</v>
      </c>
      <c r="B33" s="6">
        <v>13</v>
      </c>
      <c r="C33" s="4">
        <f t="shared" si="0"/>
        <v>1941</v>
      </c>
      <c r="D33" s="29">
        <f t="shared" si="1"/>
        <v>149.30769230769232</v>
      </c>
      <c r="E33" s="6">
        <v>1703</v>
      </c>
      <c r="F33" s="6">
        <v>238</v>
      </c>
      <c r="G33" s="6">
        <v>1098</v>
      </c>
      <c r="H33" s="6">
        <v>605</v>
      </c>
      <c r="I33" s="6">
        <v>82.2</v>
      </c>
      <c r="J33" s="6">
        <v>87.7</v>
      </c>
      <c r="K33" s="6">
        <v>67</v>
      </c>
      <c r="L33" s="6">
        <v>195</v>
      </c>
      <c r="M33" s="6">
        <v>836</v>
      </c>
      <c r="N33" s="6">
        <v>23.9</v>
      </c>
      <c r="O33" s="6">
        <v>1010</v>
      </c>
      <c r="P33" s="6">
        <v>88</v>
      </c>
      <c r="Q33" s="28">
        <f t="shared" si="2"/>
        <v>6.7692307692307692</v>
      </c>
      <c r="R33" s="6">
        <v>19</v>
      </c>
      <c r="S33" s="6">
        <v>8</v>
      </c>
      <c r="T33" s="6">
        <v>134</v>
      </c>
      <c r="U33" s="28">
        <f t="shared" si="6"/>
        <v>19.153846153846153</v>
      </c>
      <c r="V33" s="6">
        <v>1326</v>
      </c>
      <c r="W33" s="6">
        <v>36</v>
      </c>
      <c r="X33" s="6">
        <v>105</v>
      </c>
      <c r="Y33" s="6">
        <v>141</v>
      </c>
      <c r="Z33" s="19">
        <v>2015</v>
      </c>
      <c r="AA33">
        <f>VLOOKUP(A33,'2015 Log standings'!$A$2:$N$16,2,FALSE)</f>
        <v>6</v>
      </c>
      <c r="AB33">
        <f t="shared" ref="AB33:AB46" si="8">AA33</f>
        <v>6</v>
      </c>
      <c r="AC33">
        <f t="shared" si="4"/>
        <v>10</v>
      </c>
    </row>
    <row r="34" spans="1:29" x14ac:dyDescent="0.25">
      <c r="A34" s="3" t="s">
        <v>9</v>
      </c>
      <c r="B34" s="4">
        <v>13</v>
      </c>
      <c r="C34" s="4">
        <f t="shared" si="0"/>
        <v>2117</v>
      </c>
      <c r="D34" s="29">
        <f t="shared" si="1"/>
        <v>162.84615384615384</v>
      </c>
      <c r="E34" s="4">
        <v>1854</v>
      </c>
      <c r="F34" s="4">
        <v>263</v>
      </c>
      <c r="G34" s="4">
        <v>1173</v>
      </c>
      <c r="H34" s="4">
        <v>681</v>
      </c>
      <c r="I34" s="4">
        <v>81.7</v>
      </c>
      <c r="J34" s="4">
        <v>87.6</v>
      </c>
      <c r="K34" s="4">
        <v>93</v>
      </c>
      <c r="L34" s="4">
        <v>263</v>
      </c>
      <c r="M34" s="4">
        <v>817</v>
      </c>
      <c r="N34" s="4">
        <v>30.3</v>
      </c>
      <c r="O34" s="4">
        <v>747</v>
      </c>
      <c r="P34" s="4">
        <v>75</v>
      </c>
      <c r="Q34" s="28">
        <f t="shared" si="2"/>
        <v>5.7692307692307692</v>
      </c>
      <c r="R34" s="4">
        <v>34</v>
      </c>
      <c r="S34" s="4">
        <v>4</v>
      </c>
      <c r="T34" s="4">
        <v>113</v>
      </c>
      <c r="U34" s="28">
        <f t="shared" si="6"/>
        <v>17.384615384615383</v>
      </c>
      <c r="V34" s="4">
        <v>987</v>
      </c>
      <c r="W34" s="4">
        <v>43</v>
      </c>
      <c r="X34" s="4">
        <v>99</v>
      </c>
      <c r="Y34" s="4">
        <v>142</v>
      </c>
      <c r="Z34" s="19">
        <v>2015</v>
      </c>
      <c r="AA34">
        <f>VLOOKUP(A34,'2015 Log standings'!$A$2:$N$16,2,FALSE)</f>
        <v>9</v>
      </c>
      <c r="AB34">
        <f t="shared" si="8"/>
        <v>9</v>
      </c>
      <c r="AC34">
        <f t="shared" si="4"/>
        <v>7</v>
      </c>
    </row>
    <row r="35" spans="1:29" x14ac:dyDescent="0.25">
      <c r="A35" s="5" t="s">
        <v>10</v>
      </c>
      <c r="B35" s="6">
        <v>12</v>
      </c>
      <c r="C35" s="4">
        <f t="shared" si="0"/>
        <v>2048</v>
      </c>
      <c r="D35" s="29">
        <f t="shared" si="1"/>
        <v>170.66666666666666</v>
      </c>
      <c r="E35" s="6">
        <v>1793</v>
      </c>
      <c r="F35" s="6">
        <v>255</v>
      </c>
      <c r="G35" s="6">
        <v>1124</v>
      </c>
      <c r="H35" s="6">
        <v>669</v>
      </c>
      <c r="I35" s="6">
        <v>81.5</v>
      </c>
      <c r="J35" s="6">
        <v>87.5</v>
      </c>
      <c r="K35" s="6">
        <v>67</v>
      </c>
      <c r="L35" s="6">
        <v>226</v>
      </c>
      <c r="M35" s="6">
        <v>831</v>
      </c>
      <c r="N35" s="6">
        <v>26.1</v>
      </c>
      <c r="O35" s="6">
        <v>542</v>
      </c>
      <c r="P35" s="6">
        <v>66</v>
      </c>
      <c r="Q35" s="28">
        <f t="shared" si="2"/>
        <v>5.5</v>
      </c>
      <c r="R35" s="6">
        <v>10</v>
      </c>
      <c r="S35" s="6">
        <v>3</v>
      </c>
      <c r="T35" s="6">
        <v>110</v>
      </c>
      <c r="U35" s="28">
        <f t="shared" si="6"/>
        <v>15.75</v>
      </c>
      <c r="V35" s="6">
        <v>970</v>
      </c>
      <c r="W35" s="6">
        <v>35</v>
      </c>
      <c r="X35" s="6">
        <v>81</v>
      </c>
      <c r="Y35" s="6">
        <v>116</v>
      </c>
      <c r="Z35" s="19">
        <v>2015</v>
      </c>
      <c r="AA35">
        <f>VLOOKUP(A35,'2015 Log standings'!$A$2:$N$16,2,FALSE)</f>
        <v>13</v>
      </c>
      <c r="AB35">
        <f t="shared" si="8"/>
        <v>13</v>
      </c>
      <c r="AC35">
        <f t="shared" si="4"/>
        <v>3</v>
      </c>
    </row>
    <row r="36" spans="1:29" x14ac:dyDescent="0.25">
      <c r="A36" s="3" t="s">
        <v>11</v>
      </c>
      <c r="B36" s="4">
        <v>13</v>
      </c>
      <c r="C36" s="4">
        <f t="shared" si="0"/>
        <v>1800</v>
      </c>
      <c r="D36" s="29">
        <f t="shared" si="1"/>
        <v>138.46153846153845</v>
      </c>
      <c r="E36" s="4">
        <v>1617</v>
      </c>
      <c r="F36" s="4">
        <v>183</v>
      </c>
      <c r="G36" s="4">
        <v>1079</v>
      </c>
      <c r="H36" s="4">
        <v>538</v>
      </c>
      <c r="I36" s="4">
        <v>85.5</v>
      </c>
      <c r="J36" s="4">
        <v>89.8</v>
      </c>
      <c r="K36" s="4">
        <v>85</v>
      </c>
      <c r="L36" s="4">
        <v>187</v>
      </c>
      <c r="M36" s="4">
        <v>807</v>
      </c>
      <c r="N36" s="4">
        <v>25.2</v>
      </c>
      <c r="O36" s="4">
        <v>760</v>
      </c>
      <c r="P36" s="4">
        <v>79</v>
      </c>
      <c r="Q36" s="28">
        <f t="shared" si="2"/>
        <v>6.0769230769230766</v>
      </c>
      <c r="R36" s="4">
        <v>22</v>
      </c>
      <c r="S36" s="4">
        <v>13</v>
      </c>
      <c r="T36" s="4">
        <v>112</v>
      </c>
      <c r="U36" s="28">
        <f t="shared" si="6"/>
        <v>17.384615384615383</v>
      </c>
      <c r="V36" s="4">
        <v>1119</v>
      </c>
      <c r="W36" s="4">
        <v>40</v>
      </c>
      <c r="X36" s="4">
        <v>119</v>
      </c>
      <c r="Y36" s="4">
        <v>159</v>
      </c>
      <c r="Z36" s="19">
        <v>2015</v>
      </c>
      <c r="AA36">
        <f>VLOOKUP(A36,'2015 Log standings'!$A$2:$N$16,2,FALSE)</f>
        <v>4</v>
      </c>
      <c r="AB36">
        <f t="shared" si="8"/>
        <v>4</v>
      </c>
      <c r="AC36">
        <f t="shared" si="4"/>
        <v>12</v>
      </c>
    </row>
    <row r="37" spans="1:29" x14ac:dyDescent="0.25">
      <c r="A37" s="5" t="s">
        <v>12</v>
      </c>
      <c r="B37" s="6">
        <v>13</v>
      </c>
      <c r="C37" s="4">
        <f t="shared" si="0"/>
        <v>2137</v>
      </c>
      <c r="D37" s="29">
        <f t="shared" si="1"/>
        <v>164.38461538461539</v>
      </c>
      <c r="E37" s="6">
        <v>1849</v>
      </c>
      <c r="F37" s="6">
        <v>288</v>
      </c>
      <c r="G37" s="6">
        <v>1178</v>
      </c>
      <c r="H37" s="6">
        <v>671</v>
      </c>
      <c r="I37" s="6">
        <v>80.400000000000006</v>
      </c>
      <c r="J37" s="6">
        <v>86.5</v>
      </c>
      <c r="K37" s="6">
        <v>57</v>
      </c>
      <c r="L37" s="6">
        <v>327</v>
      </c>
      <c r="M37" s="6">
        <v>794</v>
      </c>
      <c r="N37" s="6">
        <v>32.6</v>
      </c>
      <c r="O37" s="6">
        <v>784</v>
      </c>
      <c r="P37" s="6">
        <v>85</v>
      </c>
      <c r="Q37" s="28">
        <f t="shared" si="2"/>
        <v>6.5384615384615383</v>
      </c>
      <c r="R37" s="6">
        <v>36</v>
      </c>
      <c r="S37" s="6">
        <v>12</v>
      </c>
      <c r="T37" s="6">
        <v>128</v>
      </c>
      <c r="U37" s="28">
        <f t="shared" si="6"/>
        <v>20.076923076923077</v>
      </c>
      <c r="V37" s="6">
        <v>1109</v>
      </c>
      <c r="W37" s="6">
        <v>42</v>
      </c>
      <c r="X37" s="6">
        <v>104</v>
      </c>
      <c r="Y37" s="6">
        <v>146</v>
      </c>
      <c r="Z37" s="19">
        <v>2015</v>
      </c>
      <c r="AA37">
        <f>VLOOKUP(A37,'2015 Log standings'!$A$2:$N$16,2,FALSE)</f>
        <v>8</v>
      </c>
      <c r="AB37">
        <f t="shared" si="8"/>
        <v>8</v>
      </c>
      <c r="AC37">
        <f t="shared" si="4"/>
        <v>8</v>
      </c>
    </row>
    <row r="38" spans="1:29" x14ac:dyDescent="0.25">
      <c r="A38" s="3" t="s">
        <v>13</v>
      </c>
      <c r="B38" s="4">
        <v>13</v>
      </c>
      <c r="C38" s="4">
        <f t="shared" si="0"/>
        <v>2250</v>
      </c>
      <c r="D38" s="29">
        <f t="shared" si="1"/>
        <v>173.07692307692307</v>
      </c>
      <c r="E38" s="4">
        <v>1978</v>
      </c>
      <c r="F38" s="4">
        <v>272</v>
      </c>
      <c r="G38" s="4">
        <v>1343</v>
      </c>
      <c r="H38" s="4">
        <v>635</v>
      </c>
      <c r="I38" s="4">
        <v>83.2</v>
      </c>
      <c r="J38" s="4">
        <v>87.9</v>
      </c>
      <c r="K38" s="4">
        <v>69</v>
      </c>
      <c r="L38" s="4">
        <v>259</v>
      </c>
      <c r="M38" s="4">
        <v>1015</v>
      </c>
      <c r="N38" s="4">
        <v>24.4</v>
      </c>
      <c r="O38" s="4">
        <v>699</v>
      </c>
      <c r="P38" s="4">
        <v>94</v>
      </c>
      <c r="Q38" s="28">
        <f t="shared" si="2"/>
        <v>7.2307692307692308</v>
      </c>
      <c r="R38" s="4">
        <v>26</v>
      </c>
      <c r="S38" s="4">
        <v>9</v>
      </c>
      <c r="T38" s="4">
        <v>133</v>
      </c>
      <c r="U38" s="28">
        <f t="shared" si="6"/>
        <v>20.153846153846153</v>
      </c>
      <c r="V38" s="4">
        <v>1067</v>
      </c>
      <c r="W38" s="4">
        <v>34</v>
      </c>
      <c r="X38" s="4">
        <v>107</v>
      </c>
      <c r="Y38" s="4">
        <v>141</v>
      </c>
      <c r="Z38" s="19">
        <v>2015</v>
      </c>
      <c r="AA38">
        <f>VLOOKUP(A38,'2015 Log standings'!$A$2:$N$16,2,FALSE)</f>
        <v>5</v>
      </c>
      <c r="AB38">
        <f t="shared" si="8"/>
        <v>5</v>
      </c>
      <c r="AC38">
        <f t="shared" si="4"/>
        <v>11</v>
      </c>
    </row>
    <row r="39" spans="1:29" x14ac:dyDescent="0.25">
      <c r="A39" s="5" t="s">
        <v>14</v>
      </c>
      <c r="B39" s="6">
        <v>13</v>
      </c>
      <c r="C39" s="4">
        <f t="shared" si="0"/>
        <v>2443</v>
      </c>
      <c r="D39" s="29">
        <f t="shared" si="1"/>
        <v>187.92307692307693</v>
      </c>
      <c r="E39" s="6">
        <v>2210</v>
      </c>
      <c r="F39" s="6">
        <v>233</v>
      </c>
      <c r="G39" s="6">
        <v>1450</v>
      </c>
      <c r="H39" s="6">
        <v>760</v>
      </c>
      <c r="I39" s="6">
        <v>86.2</v>
      </c>
      <c r="J39" s="6">
        <v>90.5</v>
      </c>
      <c r="K39" s="6">
        <v>73</v>
      </c>
      <c r="L39" s="6">
        <v>306</v>
      </c>
      <c r="M39" s="6">
        <v>1071</v>
      </c>
      <c r="N39" s="6">
        <v>26.1</v>
      </c>
      <c r="O39" s="6">
        <v>779</v>
      </c>
      <c r="P39" s="6">
        <v>81</v>
      </c>
      <c r="Q39" s="28">
        <f t="shared" si="2"/>
        <v>6.2307692307692308</v>
      </c>
      <c r="R39" s="6">
        <v>23</v>
      </c>
      <c r="S39" s="6">
        <v>8</v>
      </c>
      <c r="T39" s="6">
        <v>117</v>
      </c>
      <c r="U39" s="28">
        <f t="shared" si="6"/>
        <v>17.615384615384617</v>
      </c>
      <c r="V39" s="6">
        <v>1129</v>
      </c>
      <c r="W39" s="6">
        <v>41</v>
      </c>
      <c r="X39" s="6">
        <v>101</v>
      </c>
      <c r="Y39" s="6">
        <v>142</v>
      </c>
      <c r="Z39" s="19">
        <v>2015</v>
      </c>
      <c r="AA39">
        <f>VLOOKUP(A39,'2015 Log standings'!$A$2:$N$16,2,FALSE)</f>
        <v>1</v>
      </c>
      <c r="AB39">
        <f t="shared" si="8"/>
        <v>1</v>
      </c>
      <c r="AC39">
        <f t="shared" si="4"/>
        <v>15</v>
      </c>
    </row>
    <row r="40" spans="1:29" x14ac:dyDescent="0.25">
      <c r="A40" s="3" t="s">
        <v>47</v>
      </c>
      <c r="B40" s="4">
        <v>14</v>
      </c>
      <c r="C40" s="4">
        <f t="shared" si="0"/>
        <v>2034</v>
      </c>
      <c r="D40" s="29">
        <f t="shared" si="1"/>
        <v>145.28571428571428</v>
      </c>
      <c r="E40" s="4">
        <v>1813</v>
      </c>
      <c r="F40" s="4">
        <v>221</v>
      </c>
      <c r="G40" s="4">
        <v>1122</v>
      </c>
      <c r="H40" s="4">
        <v>691</v>
      </c>
      <c r="I40" s="4">
        <v>83.5</v>
      </c>
      <c r="J40" s="4">
        <v>89.1</v>
      </c>
      <c r="K40" s="4">
        <v>67</v>
      </c>
      <c r="L40" s="4">
        <v>224</v>
      </c>
      <c r="M40" s="4">
        <v>831</v>
      </c>
      <c r="N40" s="4">
        <v>25.9</v>
      </c>
      <c r="O40" s="4">
        <v>611</v>
      </c>
      <c r="P40" s="4">
        <v>65</v>
      </c>
      <c r="Q40" s="28">
        <f t="shared" si="2"/>
        <v>4.6428571428571432</v>
      </c>
      <c r="R40" s="4">
        <v>20</v>
      </c>
      <c r="S40" s="4">
        <v>3</v>
      </c>
      <c r="T40" s="4">
        <v>105</v>
      </c>
      <c r="U40" s="28">
        <f t="shared" si="6"/>
        <v>13.785714285714286</v>
      </c>
      <c r="V40" s="4">
        <v>1033</v>
      </c>
      <c r="W40" s="4">
        <v>40</v>
      </c>
      <c r="X40" s="4">
        <v>96</v>
      </c>
      <c r="Y40" s="4">
        <v>136</v>
      </c>
      <c r="Z40" s="19">
        <v>2015</v>
      </c>
      <c r="AA40">
        <f>VLOOKUP(A40,'2015 Log standings'!$A$2:$N$16,2,FALSE)</f>
        <v>7</v>
      </c>
      <c r="AB40">
        <f t="shared" si="8"/>
        <v>7</v>
      </c>
      <c r="AC40">
        <f t="shared" si="4"/>
        <v>9</v>
      </c>
    </row>
    <row r="41" spans="1:29" x14ac:dyDescent="0.25">
      <c r="A41" s="5" t="s">
        <v>15</v>
      </c>
      <c r="B41" s="6">
        <v>13</v>
      </c>
      <c r="C41" s="4">
        <f t="shared" si="0"/>
        <v>2195</v>
      </c>
      <c r="D41" s="29">
        <f t="shared" si="1"/>
        <v>168.84615384615384</v>
      </c>
      <c r="E41" s="6">
        <v>1957</v>
      </c>
      <c r="F41" s="6">
        <v>238</v>
      </c>
      <c r="G41" s="6">
        <v>1302</v>
      </c>
      <c r="H41" s="6">
        <v>655</v>
      </c>
      <c r="I41" s="6">
        <v>84.5</v>
      </c>
      <c r="J41" s="6">
        <v>89.2</v>
      </c>
      <c r="K41" s="6">
        <v>70</v>
      </c>
      <c r="L41" s="6">
        <v>285</v>
      </c>
      <c r="M41" s="6">
        <v>947</v>
      </c>
      <c r="N41" s="6">
        <v>27.3</v>
      </c>
      <c r="O41" s="6">
        <v>946</v>
      </c>
      <c r="P41" s="6">
        <v>82</v>
      </c>
      <c r="Q41" s="28">
        <f t="shared" si="2"/>
        <v>6.3076923076923075</v>
      </c>
      <c r="R41" s="6">
        <v>17</v>
      </c>
      <c r="S41" s="6">
        <v>10</v>
      </c>
      <c r="T41" s="6">
        <v>101</v>
      </c>
      <c r="U41" s="28">
        <f t="shared" si="6"/>
        <v>16.153846153846153</v>
      </c>
      <c r="V41" s="6">
        <v>1305</v>
      </c>
      <c r="W41" s="6">
        <v>34</v>
      </c>
      <c r="X41" s="6">
        <v>85</v>
      </c>
      <c r="Y41" s="6">
        <v>119</v>
      </c>
      <c r="Z41" s="19">
        <v>2015</v>
      </c>
      <c r="AA41">
        <f>VLOOKUP(A41,'2015 Log standings'!$A$2:$N$16,2,FALSE)</f>
        <v>10</v>
      </c>
      <c r="AB41">
        <f t="shared" si="8"/>
        <v>10</v>
      </c>
      <c r="AC41">
        <f t="shared" si="4"/>
        <v>6</v>
      </c>
    </row>
    <row r="42" spans="1:29" x14ac:dyDescent="0.25">
      <c r="A42" s="3" t="s">
        <v>16</v>
      </c>
      <c r="B42" s="4">
        <v>13</v>
      </c>
      <c r="C42" s="4">
        <f t="shared" si="0"/>
        <v>1986</v>
      </c>
      <c r="D42" s="29">
        <f t="shared" si="1"/>
        <v>152.76923076923077</v>
      </c>
      <c r="E42" s="4">
        <v>1737</v>
      </c>
      <c r="F42" s="4">
        <v>249</v>
      </c>
      <c r="G42" s="4">
        <v>1114</v>
      </c>
      <c r="H42" s="4">
        <v>623</v>
      </c>
      <c r="I42" s="4">
        <v>81.7</v>
      </c>
      <c r="J42" s="4">
        <v>87.5</v>
      </c>
      <c r="K42" s="4">
        <v>41</v>
      </c>
      <c r="L42" s="4">
        <v>220</v>
      </c>
      <c r="M42" s="4">
        <v>853</v>
      </c>
      <c r="N42" s="4">
        <v>23.4</v>
      </c>
      <c r="O42" s="4">
        <v>816</v>
      </c>
      <c r="P42" s="4">
        <v>88</v>
      </c>
      <c r="Q42" s="28">
        <f t="shared" si="2"/>
        <v>6.7692307692307692</v>
      </c>
      <c r="R42" s="4">
        <v>28</v>
      </c>
      <c r="S42" s="4">
        <v>5</v>
      </c>
      <c r="T42" s="4">
        <v>130</v>
      </c>
      <c r="U42" s="28">
        <f t="shared" si="6"/>
        <v>19.307692307692307</v>
      </c>
      <c r="V42" s="4">
        <v>1106</v>
      </c>
      <c r="W42" s="4">
        <v>41</v>
      </c>
      <c r="X42" s="4">
        <v>96</v>
      </c>
      <c r="Y42" s="4">
        <v>137</v>
      </c>
      <c r="Z42" s="19">
        <v>2015</v>
      </c>
      <c r="AA42">
        <f>VLOOKUP(A42,'2015 Log standings'!$A$2:$N$16,2,FALSE)</f>
        <v>12</v>
      </c>
      <c r="AB42">
        <f t="shared" si="8"/>
        <v>12</v>
      </c>
      <c r="AC42">
        <f t="shared" si="4"/>
        <v>4</v>
      </c>
    </row>
    <row r="43" spans="1:29" x14ac:dyDescent="0.25">
      <c r="A43" s="5" t="s">
        <v>17</v>
      </c>
      <c r="B43" s="6">
        <v>14</v>
      </c>
      <c r="C43" s="4">
        <f t="shared" si="0"/>
        <v>2299</v>
      </c>
      <c r="D43" s="29">
        <f t="shared" si="1"/>
        <v>164.21428571428572</v>
      </c>
      <c r="E43" s="6">
        <v>1950</v>
      </c>
      <c r="F43" s="6">
        <v>349</v>
      </c>
      <c r="G43" s="6">
        <v>1311</v>
      </c>
      <c r="H43" s="6">
        <v>639</v>
      </c>
      <c r="I43" s="6">
        <v>79</v>
      </c>
      <c r="J43" s="6">
        <v>84.8</v>
      </c>
      <c r="K43" s="6">
        <v>90</v>
      </c>
      <c r="L43" s="6">
        <v>267</v>
      </c>
      <c r="M43" s="6">
        <v>954</v>
      </c>
      <c r="N43" s="6">
        <v>27.2</v>
      </c>
      <c r="O43" s="6">
        <v>775</v>
      </c>
      <c r="P43" s="6">
        <v>73</v>
      </c>
      <c r="Q43" s="28">
        <f t="shared" si="2"/>
        <v>5.2142857142857144</v>
      </c>
      <c r="R43" s="6">
        <v>31</v>
      </c>
      <c r="S43" s="6">
        <v>9</v>
      </c>
      <c r="T43" s="6">
        <v>131</v>
      </c>
      <c r="U43" s="28">
        <f t="shared" si="6"/>
        <v>17.428571428571427</v>
      </c>
      <c r="V43" s="6">
        <v>1112</v>
      </c>
      <c r="W43" s="6">
        <v>31</v>
      </c>
      <c r="X43" s="6">
        <v>107</v>
      </c>
      <c r="Y43" s="6">
        <v>138</v>
      </c>
      <c r="Z43" s="19">
        <v>2015</v>
      </c>
      <c r="AA43">
        <f>VLOOKUP(A43,'2015 Log standings'!$A$2:$N$16,2,FALSE)</f>
        <v>11</v>
      </c>
      <c r="AB43">
        <f t="shared" si="8"/>
        <v>11</v>
      </c>
      <c r="AC43">
        <f t="shared" si="4"/>
        <v>5</v>
      </c>
    </row>
    <row r="44" spans="1:29" x14ac:dyDescent="0.25">
      <c r="A44" s="3" t="s">
        <v>19</v>
      </c>
      <c r="B44" s="4">
        <v>12</v>
      </c>
      <c r="C44" s="4">
        <f t="shared" si="0"/>
        <v>1834</v>
      </c>
      <c r="D44" s="29">
        <f t="shared" si="1"/>
        <v>152.83333333333334</v>
      </c>
      <c r="E44" s="4">
        <v>1601</v>
      </c>
      <c r="F44" s="4">
        <v>233</v>
      </c>
      <c r="G44" s="4">
        <v>1067</v>
      </c>
      <c r="H44" s="4">
        <v>534</v>
      </c>
      <c r="I44" s="4">
        <v>82.1</v>
      </c>
      <c r="J44" s="4">
        <v>87.3</v>
      </c>
      <c r="K44" s="4">
        <v>91</v>
      </c>
      <c r="L44" s="4">
        <v>251</v>
      </c>
      <c r="M44" s="4">
        <v>725</v>
      </c>
      <c r="N44" s="4">
        <v>32.1</v>
      </c>
      <c r="O44" s="4">
        <v>589</v>
      </c>
      <c r="P44" s="4">
        <v>63</v>
      </c>
      <c r="Q44" s="28">
        <f t="shared" si="2"/>
        <v>5.25</v>
      </c>
      <c r="R44" s="4">
        <v>23</v>
      </c>
      <c r="S44" s="4">
        <v>17</v>
      </c>
      <c r="T44" s="4">
        <v>95</v>
      </c>
      <c r="U44" s="28">
        <f t="shared" si="6"/>
        <v>16.5</v>
      </c>
      <c r="V44" s="4">
        <v>787</v>
      </c>
      <c r="W44" s="4">
        <v>35</v>
      </c>
      <c r="X44" s="4">
        <v>78</v>
      </c>
      <c r="Y44" s="4">
        <v>113</v>
      </c>
      <c r="Z44" s="19">
        <v>2015</v>
      </c>
      <c r="AA44">
        <f>VLOOKUP(A44,'2015 Log standings'!$A$2:$N$16,2,FALSE)</f>
        <v>3</v>
      </c>
      <c r="AB44">
        <f t="shared" si="8"/>
        <v>3</v>
      </c>
      <c r="AC44">
        <f t="shared" si="4"/>
        <v>13</v>
      </c>
    </row>
    <row r="45" spans="1:29" x14ac:dyDescent="0.25">
      <c r="A45" s="5" t="s">
        <v>20</v>
      </c>
      <c r="B45" s="6">
        <v>13</v>
      </c>
      <c r="C45" s="4">
        <f t="shared" si="0"/>
        <v>1841</v>
      </c>
      <c r="D45" s="29">
        <f t="shared" si="1"/>
        <v>141.61538461538461</v>
      </c>
      <c r="E45" s="6">
        <v>1592</v>
      </c>
      <c r="F45" s="6">
        <v>249</v>
      </c>
      <c r="G45" s="6">
        <v>1028</v>
      </c>
      <c r="H45" s="6">
        <v>564</v>
      </c>
      <c r="I45" s="6">
        <v>80.5</v>
      </c>
      <c r="J45" s="6">
        <v>86.5</v>
      </c>
      <c r="K45" s="6">
        <v>82</v>
      </c>
      <c r="L45" s="6">
        <v>215</v>
      </c>
      <c r="M45" s="6">
        <v>731</v>
      </c>
      <c r="N45" s="6">
        <v>28.9</v>
      </c>
      <c r="O45" s="6">
        <v>847</v>
      </c>
      <c r="P45" s="6">
        <v>55</v>
      </c>
      <c r="Q45" s="28">
        <f t="shared" si="2"/>
        <v>4.2307692307692308</v>
      </c>
      <c r="R45" s="6">
        <v>23</v>
      </c>
      <c r="S45" s="6">
        <v>9</v>
      </c>
      <c r="T45" s="6">
        <v>112</v>
      </c>
      <c r="U45" s="28">
        <f t="shared" si="6"/>
        <v>15.307692307692308</v>
      </c>
      <c r="V45" s="6">
        <v>1171</v>
      </c>
      <c r="W45" s="6">
        <v>41</v>
      </c>
      <c r="X45" s="6">
        <v>96</v>
      </c>
      <c r="Y45" s="6">
        <v>137</v>
      </c>
      <c r="Z45" s="19">
        <v>2015</v>
      </c>
      <c r="AA45">
        <f>VLOOKUP(A45,'2015 Log standings'!$A$2:$N$16,2,FALSE)</f>
        <v>2</v>
      </c>
      <c r="AB45">
        <f t="shared" si="8"/>
        <v>2</v>
      </c>
      <c r="AC45">
        <f t="shared" si="4"/>
        <v>14</v>
      </c>
    </row>
    <row r="46" spans="1:29" ht="22.5" x14ac:dyDescent="0.25">
      <c r="A46" s="3" t="s">
        <v>21</v>
      </c>
      <c r="B46" s="4">
        <v>13</v>
      </c>
      <c r="C46" s="4">
        <f t="shared" si="0"/>
        <v>1654</v>
      </c>
      <c r="D46" s="29">
        <f t="shared" si="1"/>
        <v>127.23076923076923</v>
      </c>
      <c r="E46" s="4">
        <v>1406</v>
      </c>
      <c r="F46" s="4">
        <v>248</v>
      </c>
      <c r="G46" s="4">
        <v>987</v>
      </c>
      <c r="H46" s="4">
        <v>419</v>
      </c>
      <c r="I46" s="4">
        <v>79.900000000000006</v>
      </c>
      <c r="J46" s="4">
        <v>85</v>
      </c>
      <c r="K46" s="4">
        <v>51</v>
      </c>
      <c r="L46" s="4">
        <v>124</v>
      </c>
      <c r="M46" s="4">
        <v>812</v>
      </c>
      <c r="N46" s="4">
        <v>17.7</v>
      </c>
      <c r="O46" s="4">
        <v>751</v>
      </c>
      <c r="P46" s="4">
        <v>64</v>
      </c>
      <c r="Q46" s="28">
        <f t="shared" si="2"/>
        <v>4.9230769230769234</v>
      </c>
      <c r="R46" s="4">
        <v>14</v>
      </c>
      <c r="S46" s="4">
        <v>1</v>
      </c>
      <c r="T46" s="4">
        <v>108</v>
      </c>
      <c r="U46" s="28">
        <f t="shared" si="6"/>
        <v>14.384615384615385</v>
      </c>
      <c r="V46" s="4">
        <v>1110</v>
      </c>
      <c r="W46" s="4">
        <v>45</v>
      </c>
      <c r="X46" s="4">
        <v>91</v>
      </c>
      <c r="Y46" s="4">
        <v>136</v>
      </c>
      <c r="Z46" s="19">
        <v>2015</v>
      </c>
      <c r="AA46">
        <f>VLOOKUP(A46,'2015 Log standings'!$A$2:$N$16,2,FALSE)</f>
        <v>15</v>
      </c>
      <c r="AB46">
        <f t="shared" si="8"/>
        <v>15</v>
      </c>
      <c r="AC46">
        <f t="shared" si="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sqref="A1:O1"/>
    </sheetView>
  </sheetViews>
  <sheetFormatPr defaultRowHeight="15" x14ac:dyDescent="0.25"/>
  <cols>
    <col min="1" max="1" width="19" customWidth="1"/>
  </cols>
  <sheetData>
    <row r="1" spans="1:15" ht="15.75" thickBot="1" x14ac:dyDescent="0.3">
      <c r="A1" s="7" t="s">
        <v>5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  <c r="J1" s="7" t="s">
        <v>35</v>
      </c>
      <c r="K1" s="7" t="s">
        <v>36</v>
      </c>
      <c r="L1" s="7" t="s">
        <v>37</v>
      </c>
      <c r="M1" s="7" t="s">
        <v>38</v>
      </c>
      <c r="N1" s="7" t="s">
        <v>39</v>
      </c>
      <c r="O1" s="7" t="s">
        <v>40</v>
      </c>
    </row>
    <row r="2" spans="1:15" ht="15.75" thickBot="1" x14ac:dyDescent="0.3">
      <c r="A2" s="15" t="s">
        <v>7</v>
      </c>
      <c r="B2" s="9">
        <v>10</v>
      </c>
      <c r="C2" s="9">
        <v>18</v>
      </c>
      <c r="D2" s="9">
        <v>6</v>
      </c>
      <c r="E2" s="9">
        <v>0</v>
      </c>
      <c r="F2" s="9">
        <v>10</v>
      </c>
      <c r="G2" s="9">
        <v>2</v>
      </c>
      <c r="H2" s="9">
        <v>347</v>
      </c>
      <c r="I2" s="9">
        <v>364</v>
      </c>
      <c r="J2" s="9" t="s">
        <v>41</v>
      </c>
      <c r="K2" s="9">
        <v>40</v>
      </c>
      <c r="L2" s="9">
        <v>36</v>
      </c>
      <c r="M2" s="9">
        <v>6</v>
      </c>
      <c r="N2" s="9">
        <v>6</v>
      </c>
      <c r="O2" s="10">
        <v>44</v>
      </c>
    </row>
    <row r="3" spans="1:15" ht="15.75" thickBot="1" x14ac:dyDescent="0.3">
      <c r="A3" s="16" t="s">
        <v>8</v>
      </c>
      <c r="B3" s="11">
        <v>3</v>
      </c>
      <c r="C3" s="11">
        <v>18</v>
      </c>
      <c r="D3" s="11">
        <v>10</v>
      </c>
      <c r="E3" s="11">
        <v>2</v>
      </c>
      <c r="F3" s="11">
        <v>4</v>
      </c>
      <c r="G3" s="11">
        <v>2</v>
      </c>
      <c r="H3" s="11">
        <v>430</v>
      </c>
      <c r="I3" s="11">
        <v>295</v>
      </c>
      <c r="J3" s="11">
        <v>135</v>
      </c>
      <c r="K3" s="11">
        <v>43</v>
      </c>
      <c r="L3" s="11">
        <v>31</v>
      </c>
      <c r="M3" s="11">
        <v>5</v>
      </c>
      <c r="N3" s="11">
        <v>3</v>
      </c>
      <c r="O3" s="12">
        <v>60</v>
      </c>
    </row>
    <row r="4" spans="1:15" ht="15.75" thickBot="1" x14ac:dyDescent="0.3">
      <c r="A4" s="16" t="s">
        <v>9</v>
      </c>
      <c r="B4" s="11">
        <v>2</v>
      </c>
      <c r="C4" s="11">
        <v>18</v>
      </c>
      <c r="D4" s="11">
        <v>12</v>
      </c>
      <c r="E4" s="11">
        <v>0</v>
      </c>
      <c r="F4" s="11">
        <v>4</v>
      </c>
      <c r="G4" s="11">
        <v>2</v>
      </c>
      <c r="H4" s="11">
        <v>448</v>
      </c>
      <c r="I4" s="11">
        <v>330</v>
      </c>
      <c r="J4" s="11">
        <v>118</v>
      </c>
      <c r="K4" s="11">
        <v>41</v>
      </c>
      <c r="L4" s="11">
        <v>34</v>
      </c>
      <c r="M4" s="11">
        <v>5</v>
      </c>
      <c r="N4" s="11">
        <v>2</v>
      </c>
      <c r="O4" s="12">
        <v>63</v>
      </c>
    </row>
    <row r="5" spans="1:15" ht="15.75" thickBot="1" x14ac:dyDescent="0.3">
      <c r="A5" s="17" t="s">
        <v>10</v>
      </c>
      <c r="B5" s="13">
        <v>6</v>
      </c>
      <c r="C5" s="13">
        <v>18</v>
      </c>
      <c r="D5" s="13">
        <v>10</v>
      </c>
      <c r="E5" s="13">
        <v>0</v>
      </c>
      <c r="F5" s="13">
        <v>6</v>
      </c>
      <c r="G5" s="13">
        <v>2</v>
      </c>
      <c r="H5" s="13">
        <v>382</v>
      </c>
      <c r="I5" s="13">
        <v>358</v>
      </c>
      <c r="J5" s="13">
        <v>24</v>
      </c>
      <c r="K5" s="13">
        <v>38</v>
      </c>
      <c r="L5" s="13">
        <v>32</v>
      </c>
      <c r="M5" s="13">
        <v>2</v>
      </c>
      <c r="N5" s="13">
        <v>4</v>
      </c>
      <c r="O5" s="14">
        <v>54</v>
      </c>
    </row>
    <row r="6" spans="1:15" ht="15.75" thickBot="1" x14ac:dyDescent="0.3">
      <c r="A6" s="16" t="s">
        <v>11</v>
      </c>
      <c r="B6" s="11">
        <v>1</v>
      </c>
      <c r="C6" s="11">
        <v>18</v>
      </c>
      <c r="D6" s="11">
        <v>12</v>
      </c>
      <c r="E6" s="11">
        <v>0</v>
      </c>
      <c r="F6" s="11">
        <v>4</v>
      </c>
      <c r="G6" s="11">
        <v>2</v>
      </c>
      <c r="H6" s="11">
        <v>458</v>
      </c>
      <c r="I6" s="11">
        <v>364</v>
      </c>
      <c r="J6" s="11">
        <v>94</v>
      </c>
      <c r="K6" s="11">
        <v>50</v>
      </c>
      <c r="L6" s="11">
        <v>38</v>
      </c>
      <c r="M6" s="11">
        <v>8</v>
      </c>
      <c r="N6" s="11">
        <v>2</v>
      </c>
      <c r="O6" s="12">
        <v>66</v>
      </c>
    </row>
    <row r="7" spans="1:15" ht="15.75" thickBot="1" x14ac:dyDescent="0.3">
      <c r="A7" s="17" t="s">
        <v>12</v>
      </c>
      <c r="B7" s="13">
        <v>4</v>
      </c>
      <c r="C7" s="13">
        <v>18</v>
      </c>
      <c r="D7" s="13">
        <v>11</v>
      </c>
      <c r="E7" s="13">
        <v>0</v>
      </c>
      <c r="F7" s="13">
        <v>5</v>
      </c>
      <c r="G7" s="13">
        <v>2</v>
      </c>
      <c r="H7" s="13">
        <v>446</v>
      </c>
      <c r="I7" s="13">
        <v>307</v>
      </c>
      <c r="J7" s="13">
        <v>139</v>
      </c>
      <c r="K7" s="13">
        <v>44</v>
      </c>
      <c r="L7" s="13">
        <v>31</v>
      </c>
      <c r="M7" s="13">
        <v>5</v>
      </c>
      <c r="N7" s="13">
        <v>3</v>
      </c>
      <c r="O7" s="14">
        <v>60</v>
      </c>
    </row>
    <row r="8" spans="1:15" ht="15.75" thickBot="1" x14ac:dyDescent="0.3">
      <c r="A8" s="15" t="s">
        <v>13</v>
      </c>
      <c r="B8" s="9">
        <v>14</v>
      </c>
      <c r="C8" s="9">
        <v>18</v>
      </c>
      <c r="D8" s="9">
        <v>3</v>
      </c>
      <c r="E8" s="9">
        <v>0</v>
      </c>
      <c r="F8" s="9">
        <v>13</v>
      </c>
      <c r="G8" s="9">
        <v>2</v>
      </c>
      <c r="H8" s="9">
        <v>374</v>
      </c>
      <c r="I8" s="9">
        <v>496</v>
      </c>
      <c r="J8" s="9" t="s">
        <v>45</v>
      </c>
      <c r="K8" s="9">
        <v>40</v>
      </c>
      <c r="L8" s="9">
        <v>55</v>
      </c>
      <c r="M8" s="9">
        <v>4</v>
      </c>
      <c r="N8" s="9">
        <v>5</v>
      </c>
      <c r="O8" s="10">
        <v>29</v>
      </c>
    </row>
    <row r="9" spans="1:15" ht="15.75" thickBot="1" x14ac:dyDescent="0.3">
      <c r="A9" s="15" t="s">
        <v>14</v>
      </c>
      <c r="B9" s="9">
        <v>11</v>
      </c>
      <c r="C9" s="9">
        <v>18</v>
      </c>
      <c r="D9" s="9">
        <v>6</v>
      </c>
      <c r="E9" s="9">
        <v>0</v>
      </c>
      <c r="F9" s="9">
        <v>10</v>
      </c>
      <c r="G9" s="9">
        <v>2</v>
      </c>
      <c r="H9" s="9">
        <v>386</v>
      </c>
      <c r="I9" s="9">
        <v>457</v>
      </c>
      <c r="J9" s="9" t="s">
        <v>42</v>
      </c>
      <c r="K9" s="9">
        <v>41</v>
      </c>
      <c r="L9" s="9">
        <v>49</v>
      </c>
      <c r="M9" s="9">
        <v>4</v>
      </c>
      <c r="N9" s="9">
        <v>5</v>
      </c>
      <c r="O9" s="10">
        <v>41</v>
      </c>
    </row>
    <row r="10" spans="1:15" ht="15.75" thickBot="1" x14ac:dyDescent="0.3">
      <c r="A10" s="15" t="s">
        <v>15</v>
      </c>
      <c r="B10" s="9">
        <v>12</v>
      </c>
      <c r="C10" s="9">
        <v>18</v>
      </c>
      <c r="D10" s="9">
        <v>5</v>
      </c>
      <c r="E10" s="9">
        <v>0</v>
      </c>
      <c r="F10" s="9">
        <v>11</v>
      </c>
      <c r="G10" s="9">
        <v>2</v>
      </c>
      <c r="H10" s="9">
        <v>382</v>
      </c>
      <c r="I10" s="9">
        <v>515</v>
      </c>
      <c r="J10" s="9" t="s">
        <v>43</v>
      </c>
      <c r="K10" s="9">
        <v>44</v>
      </c>
      <c r="L10" s="9">
        <v>65</v>
      </c>
      <c r="M10" s="9">
        <v>4</v>
      </c>
      <c r="N10" s="9">
        <v>5</v>
      </c>
      <c r="O10" s="10">
        <v>37</v>
      </c>
    </row>
    <row r="11" spans="1:15" ht="15.75" thickBot="1" x14ac:dyDescent="0.3">
      <c r="A11" s="17" t="s">
        <v>16</v>
      </c>
      <c r="B11" s="13">
        <v>5</v>
      </c>
      <c r="C11" s="13">
        <v>18</v>
      </c>
      <c r="D11" s="13">
        <v>10</v>
      </c>
      <c r="E11" s="13">
        <v>2</v>
      </c>
      <c r="F11" s="13">
        <v>4</v>
      </c>
      <c r="G11" s="13">
        <v>2</v>
      </c>
      <c r="H11" s="13">
        <v>321</v>
      </c>
      <c r="I11" s="13">
        <v>296</v>
      </c>
      <c r="J11" s="13">
        <v>25</v>
      </c>
      <c r="K11" s="13">
        <v>31</v>
      </c>
      <c r="L11" s="13">
        <v>23</v>
      </c>
      <c r="M11" s="13">
        <v>4</v>
      </c>
      <c r="N11" s="13">
        <v>2</v>
      </c>
      <c r="O11" s="14">
        <v>58</v>
      </c>
    </row>
    <row r="12" spans="1:15" ht="15.75" thickBot="1" x14ac:dyDescent="0.3">
      <c r="A12" s="15" t="s">
        <v>17</v>
      </c>
      <c r="B12" s="9">
        <v>8</v>
      </c>
      <c r="C12" s="9">
        <v>18</v>
      </c>
      <c r="D12" s="9">
        <v>8</v>
      </c>
      <c r="E12" s="9">
        <v>0</v>
      </c>
      <c r="F12" s="9">
        <v>8</v>
      </c>
      <c r="G12" s="9">
        <v>2</v>
      </c>
      <c r="H12" s="9">
        <v>384</v>
      </c>
      <c r="I12" s="9">
        <v>305</v>
      </c>
      <c r="J12" s="9">
        <v>79</v>
      </c>
      <c r="K12" s="9">
        <v>40</v>
      </c>
      <c r="L12" s="9">
        <v>31</v>
      </c>
      <c r="M12" s="9">
        <v>3</v>
      </c>
      <c r="N12" s="9">
        <v>5</v>
      </c>
      <c r="O12" s="10">
        <v>48</v>
      </c>
    </row>
    <row r="13" spans="1:15" ht="15.75" thickBot="1" x14ac:dyDescent="0.3">
      <c r="A13" s="15" t="s">
        <v>18</v>
      </c>
      <c r="B13" s="9">
        <v>15</v>
      </c>
      <c r="C13" s="9">
        <v>18</v>
      </c>
      <c r="D13" s="9">
        <v>3</v>
      </c>
      <c r="E13" s="9">
        <v>1</v>
      </c>
      <c r="F13" s="9">
        <v>12</v>
      </c>
      <c r="G13" s="9">
        <v>2</v>
      </c>
      <c r="H13" s="9">
        <v>298</v>
      </c>
      <c r="I13" s="9">
        <v>564</v>
      </c>
      <c r="J13" s="9" t="s">
        <v>46</v>
      </c>
      <c r="K13" s="9">
        <v>27</v>
      </c>
      <c r="L13" s="9">
        <v>69</v>
      </c>
      <c r="M13" s="9">
        <v>2</v>
      </c>
      <c r="N13" s="9">
        <v>0</v>
      </c>
      <c r="O13" s="10">
        <v>24</v>
      </c>
    </row>
    <row r="14" spans="1:15" ht="15.75" thickBot="1" x14ac:dyDescent="0.3">
      <c r="A14" s="15" t="s">
        <v>19</v>
      </c>
      <c r="B14" s="9">
        <v>7</v>
      </c>
      <c r="C14" s="9">
        <v>18</v>
      </c>
      <c r="D14" s="9">
        <v>9</v>
      </c>
      <c r="E14" s="9">
        <v>0</v>
      </c>
      <c r="F14" s="9">
        <v>7</v>
      </c>
      <c r="G14" s="9">
        <v>2</v>
      </c>
      <c r="H14" s="9">
        <v>346</v>
      </c>
      <c r="I14" s="9">
        <v>292</v>
      </c>
      <c r="J14" s="9">
        <v>54</v>
      </c>
      <c r="K14" s="9">
        <v>30</v>
      </c>
      <c r="L14" s="9">
        <v>18</v>
      </c>
      <c r="M14" s="9">
        <v>1</v>
      </c>
      <c r="N14" s="9">
        <v>5</v>
      </c>
      <c r="O14" s="10">
        <v>50</v>
      </c>
    </row>
    <row r="15" spans="1:15" ht="15.75" thickBot="1" x14ac:dyDescent="0.3">
      <c r="A15" s="15" t="s">
        <v>20</v>
      </c>
      <c r="B15" s="9">
        <v>9</v>
      </c>
      <c r="C15" s="9">
        <v>18</v>
      </c>
      <c r="D15" s="9">
        <v>8</v>
      </c>
      <c r="E15" s="9">
        <v>0</v>
      </c>
      <c r="F15" s="9">
        <v>8</v>
      </c>
      <c r="G15" s="9">
        <v>2</v>
      </c>
      <c r="H15" s="9">
        <v>411</v>
      </c>
      <c r="I15" s="9">
        <v>371</v>
      </c>
      <c r="J15" s="9">
        <v>40</v>
      </c>
      <c r="K15" s="9">
        <v>45</v>
      </c>
      <c r="L15" s="9">
        <v>34</v>
      </c>
      <c r="M15" s="9">
        <v>1</v>
      </c>
      <c r="N15" s="9">
        <v>4</v>
      </c>
      <c r="O15" s="10">
        <v>45</v>
      </c>
    </row>
    <row r="16" spans="1:15" ht="15.75" thickBot="1" x14ac:dyDescent="0.3">
      <c r="A16" s="15" t="s">
        <v>21</v>
      </c>
      <c r="B16" s="9">
        <v>13</v>
      </c>
      <c r="C16" s="9">
        <v>18</v>
      </c>
      <c r="D16" s="9">
        <v>4</v>
      </c>
      <c r="E16" s="9">
        <v>1</v>
      </c>
      <c r="F16" s="9">
        <v>11</v>
      </c>
      <c r="G16" s="9">
        <v>2</v>
      </c>
      <c r="H16" s="9">
        <v>267</v>
      </c>
      <c r="I16" s="9">
        <v>366</v>
      </c>
      <c r="J16" s="9" t="s">
        <v>44</v>
      </c>
      <c r="K16" s="9">
        <v>26</v>
      </c>
      <c r="L16" s="9">
        <v>34</v>
      </c>
      <c r="M16" s="9">
        <v>0</v>
      </c>
      <c r="N16" s="9">
        <v>5</v>
      </c>
      <c r="O16" s="10">
        <v>31</v>
      </c>
    </row>
  </sheetData>
  <sortState ref="A2:O16">
    <sortCondition ref="A2:A1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6"/>
    </sheetView>
  </sheetViews>
  <sheetFormatPr defaultRowHeight="15" x14ac:dyDescent="0.25"/>
  <cols>
    <col min="1" max="1" width="17.85546875" customWidth="1"/>
  </cols>
  <sheetData>
    <row r="1" spans="1:14" ht="15.75" thickBot="1" x14ac:dyDescent="0.3">
      <c r="A1" s="7" t="s">
        <v>5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</row>
    <row r="2" spans="1:14" ht="15.75" thickBot="1" x14ac:dyDescent="0.3">
      <c r="A2" s="26" t="s">
        <v>7</v>
      </c>
      <c r="B2" s="9">
        <v>10</v>
      </c>
      <c r="C2" s="9">
        <v>16</v>
      </c>
      <c r="D2" s="9">
        <v>7</v>
      </c>
      <c r="E2" s="9">
        <v>0</v>
      </c>
      <c r="F2" s="9">
        <v>9</v>
      </c>
      <c r="G2" s="9">
        <v>419</v>
      </c>
      <c r="H2" s="9">
        <v>395</v>
      </c>
      <c r="I2" s="9">
        <v>24</v>
      </c>
      <c r="J2" s="9">
        <v>46</v>
      </c>
      <c r="K2" s="9">
        <v>43</v>
      </c>
      <c r="L2" s="9">
        <v>6</v>
      </c>
      <c r="M2" s="9">
        <v>3</v>
      </c>
      <c r="N2" s="10">
        <v>37</v>
      </c>
    </row>
    <row r="3" spans="1:14" ht="15.75" thickBot="1" x14ac:dyDescent="0.3">
      <c r="A3" s="25" t="s">
        <v>8</v>
      </c>
      <c r="B3" s="13">
        <v>4</v>
      </c>
      <c r="C3" s="13">
        <v>16</v>
      </c>
      <c r="D3" s="13">
        <v>10</v>
      </c>
      <c r="E3" s="13">
        <v>0</v>
      </c>
      <c r="F3" s="13">
        <v>6</v>
      </c>
      <c r="G3" s="13">
        <v>412</v>
      </c>
      <c r="H3" s="13">
        <v>378</v>
      </c>
      <c r="I3" s="13">
        <v>34</v>
      </c>
      <c r="J3" s="13">
        <v>49</v>
      </c>
      <c r="K3" s="13">
        <v>35</v>
      </c>
      <c r="L3" s="13">
        <v>4</v>
      </c>
      <c r="M3" s="13">
        <v>1</v>
      </c>
      <c r="N3" s="14">
        <v>45</v>
      </c>
    </row>
    <row r="4" spans="1:14" ht="15.75" thickBot="1" x14ac:dyDescent="0.3">
      <c r="A4" s="26" t="s">
        <v>9</v>
      </c>
      <c r="B4" s="9">
        <v>9</v>
      </c>
      <c r="C4" s="9">
        <v>16</v>
      </c>
      <c r="D4" s="9">
        <v>7</v>
      </c>
      <c r="E4" s="9">
        <v>1</v>
      </c>
      <c r="F4" s="9">
        <v>8</v>
      </c>
      <c r="G4" s="9">
        <v>365</v>
      </c>
      <c r="H4" s="9">
        <v>335</v>
      </c>
      <c r="I4" s="9">
        <v>30</v>
      </c>
      <c r="J4" s="9">
        <v>28</v>
      </c>
      <c r="K4" s="9">
        <v>29</v>
      </c>
      <c r="L4" s="9">
        <v>3</v>
      </c>
      <c r="M4" s="9">
        <v>5</v>
      </c>
      <c r="N4" s="10">
        <v>38</v>
      </c>
    </row>
    <row r="5" spans="1:14" ht="15.75" thickBot="1" x14ac:dyDescent="0.3">
      <c r="A5" s="26" t="s">
        <v>10</v>
      </c>
      <c r="B5" s="9">
        <v>14</v>
      </c>
      <c r="C5" s="9">
        <v>16</v>
      </c>
      <c r="D5" s="9">
        <v>4</v>
      </c>
      <c r="E5" s="9">
        <v>1</v>
      </c>
      <c r="F5" s="9">
        <v>11</v>
      </c>
      <c r="G5" s="9">
        <v>372</v>
      </c>
      <c r="H5" s="9">
        <v>527</v>
      </c>
      <c r="I5" s="9" t="s">
        <v>53</v>
      </c>
      <c r="J5" s="9">
        <v>38</v>
      </c>
      <c r="K5" s="9">
        <v>59</v>
      </c>
      <c r="L5" s="9">
        <v>3</v>
      </c>
      <c r="M5" s="9">
        <v>3</v>
      </c>
      <c r="N5" s="10">
        <v>24</v>
      </c>
    </row>
    <row r="6" spans="1:14" ht="15.75" thickBot="1" x14ac:dyDescent="0.3">
      <c r="A6" s="25" t="s">
        <v>11</v>
      </c>
      <c r="B6" s="13">
        <v>5</v>
      </c>
      <c r="C6" s="13">
        <v>16</v>
      </c>
      <c r="D6" s="13">
        <v>8</v>
      </c>
      <c r="E6" s="13">
        <v>2</v>
      </c>
      <c r="F6" s="13">
        <v>6</v>
      </c>
      <c r="G6" s="13">
        <v>384</v>
      </c>
      <c r="H6" s="13">
        <v>378</v>
      </c>
      <c r="I6" s="13">
        <v>6</v>
      </c>
      <c r="J6" s="13">
        <v>44</v>
      </c>
      <c r="K6" s="13">
        <v>35</v>
      </c>
      <c r="L6" s="13">
        <v>5</v>
      </c>
      <c r="M6" s="13">
        <v>3</v>
      </c>
      <c r="N6" s="14">
        <v>44</v>
      </c>
    </row>
    <row r="7" spans="1:14" ht="15.75" thickBot="1" x14ac:dyDescent="0.3">
      <c r="A7" s="24" t="s">
        <v>12</v>
      </c>
      <c r="B7" s="22">
        <v>2</v>
      </c>
      <c r="C7" s="22">
        <v>16</v>
      </c>
      <c r="D7" s="22">
        <v>11</v>
      </c>
      <c r="E7" s="22">
        <v>0</v>
      </c>
      <c r="F7" s="22">
        <v>5</v>
      </c>
      <c r="G7" s="22">
        <v>445</v>
      </c>
      <c r="H7" s="22">
        <v>322</v>
      </c>
      <c r="I7" s="22">
        <v>123</v>
      </c>
      <c r="J7" s="22">
        <v>41</v>
      </c>
      <c r="K7" s="22">
        <v>36</v>
      </c>
      <c r="L7" s="22">
        <v>4</v>
      </c>
      <c r="M7" s="22">
        <v>3</v>
      </c>
      <c r="N7" s="23">
        <v>51</v>
      </c>
    </row>
    <row r="8" spans="1:14" ht="15.75" thickBot="1" x14ac:dyDescent="0.3">
      <c r="A8" s="25" t="s">
        <v>13</v>
      </c>
      <c r="B8" s="13">
        <v>6</v>
      </c>
      <c r="C8" s="13">
        <v>16</v>
      </c>
      <c r="D8" s="13">
        <v>8</v>
      </c>
      <c r="E8" s="13">
        <v>0</v>
      </c>
      <c r="F8" s="13">
        <v>8</v>
      </c>
      <c r="G8" s="13">
        <v>401</v>
      </c>
      <c r="H8" s="13">
        <v>442</v>
      </c>
      <c r="I8" s="13" t="s">
        <v>48</v>
      </c>
      <c r="J8" s="13">
        <v>39</v>
      </c>
      <c r="K8" s="13">
        <v>52</v>
      </c>
      <c r="L8" s="13">
        <v>5</v>
      </c>
      <c r="M8" s="13">
        <v>5</v>
      </c>
      <c r="N8" s="14">
        <v>42</v>
      </c>
    </row>
    <row r="9" spans="1:14" ht="15.75" thickBot="1" x14ac:dyDescent="0.3">
      <c r="A9" s="26" t="s">
        <v>14</v>
      </c>
      <c r="B9" s="9">
        <v>7</v>
      </c>
      <c r="C9" s="9">
        <v>16</v>
      </c>
      <c r="D9" s="9">
        <v>8</v>
      </c>
      <c r="E9" s="9">
        <v>0</v>
      </c>
      <c r="F9" s="9">
        <v>8</v>
      </c>
      <c r="G9" s="9">
        <v>439</v>
      </c>
      <c r="H9" s="9">
        <v>374</v>
      </c>
      <c r="I9" s="9">
        <v>65</v>
      </c>
      <c r="J9" s="9">
        <v>49</v>
      </c>
      <c r="K9" s="9">
        <v>36</v>
      </c>
      <c r="L9" s="9">
        <v>6</v>
      </c>
      <c r="M9" s="9">
        <v>3</v>
      </c>
      <c r="N9" s="10">
        <v>41</v>
      </c>
    </row>
    <row r="10" spans="1:14" ht="15.75" thickBot="1" x14ac:dyDescent="0.3">
      <c r="A10" s="26" t="s">
        <v>47</v>
      </c>
      <c r="B10" s="9">
        <v>12</v>
      </c>
      <c r="C10" s="9">
        <v>16</v>
      </c>
      <c r="D10" s="9">
        <v>7</v>
      </c>
      <c r="E10" s="9">
        <v>0</v>
      </c>
      <c r="F10" s="9">
        <v>9</v>
      </c>
      <c r="G10" s="9">
        <v>367</v>
      </c>
      <c r="H10" s="9">
        <v>413</v>
      </c>
      <c r="I10" s="9" t="s">
        <v>51</v>
      </c>
      <c r="J10" s="9">
        <v>31</v>
      </c>
      <c r="K10" s="9">
        <v>46</v>
      </c>
      <c r="L10" s="9">
        <v>2</v>
      </c>
      <c r="M10" s="9">
        <v>1</v>
      </c>
      <c r="N10" s="10">
        <v>31</v>
      </c>
    </row>
    <row r="11" spans="1:14" ht="15.75" thickBot="1" x14ac:dyDescent="0.3">
      <c r="A11" s="26" t="s">
        <v>15</v>
      </c>
      <c r="B11" s="9">
        <v>15</v>
      </c>
      <c r="C11" s="9">
        <v>16</v>
      </c>
      <c r="D11" s="9">
        <v>4</v>
      </c>
      <c r="E11" s="9">
        <v>0</v>
      </c>
      <c r="F11" s="9">
        <v>12</v>
      </c>
      <c r="G11" s="9">
        <v>303</v>
      </c>
      <c r="H11" s="9">
        <v>460</v>
      </c>
      <c r="I11" s="9" t="s">
        <v>54</v>
      </c>
      <c r="J11" s="9">
        <v>29</v>
      </c>
      <c r="K11" s="9">
        <v>49</v>
      </c>
      <c r="L11" s="9">
        <v>1</v>
      </c>
      <c r="M11" s="9">
        <v>4</v>
      </c>
      <c r="N11" s="10">
        <v>21</v>
      </c>
    </row>
    <row r="12" spans="1:14" ht="15.75" thickBot="1" x14ac:dyDescent="0.3">
      <c r="A12" s="26" t="s">
        <v>16</v>
      </c>
      <c r="B12" s="9">
        <v>13</v>
      </c>
      <c r="C12" s="9">
        <v>16</v>
      </c>
      <c r="D12" s="9">
        <v>5</v>
      </c>
      <c r="E12" s="9">
        <v>0</v>
      </c>
      <c r="F12" s="9">
        <v>11</v>
      </c>
      <c r="G12" s="9">
        <v>374</v>
      </c>
      <c r="H12" s="9">
        <v>493</v>
      </c>
      <c r="I12" s="9" t="s">
        <v>52</v>
      </c>
      <c r="J12" s="9">
        <v>42</v>
      </c>
      <c r="K12" s="9">
        <v>52</v>
      </c>
      <c r="L12" s="9">
        <v>4</v>
      </c>
      <c r="M12" s="9">
        <v>4</v>
      </c>
      <c r="N12" s="10">
        <v>28</v>
      </c>
    </row>
    <row r="13" spans="1:14" ht="15.75" thickBot="1" x14ac:dyDescent="0.3">
      <c r="A13" s="24" t="s">
        <v>17</v>
      </c>
      <c r="B13" s="22">
        <v>3</v>
      </c>
      <c r="C13" s="22">
        <v>16</v>
      </c>
      <c r="D13" s="22">
        <v>11</v>
      </c>
      <c r="E13" s="22">
        <v>0</v>
      </c>
      <c r="F13" s="22">
        <v>5</v>
      </c>
      <c r="G13" s="22">
        <v>406</v>
      </c>
      <c r="H13" s="22">
        <v>293</v>
      </c>
      <c r="I13" s="22">
        <v>113</v>
      </c>
      <c r="J13" s="22">
        <v>29</v>
      </c>
      <c r="K13" s="22">
        <v>22</v>
      </c>
      <c r="L13" s="22">
        <v>2</v>
      </c>
      <c r="M13" s="22">
        <v>4</v>
      </c>
      <c r="N13" s="23">
        <v>50</v>
      </c>
    </row>
    <row r="14" spans="1:14" ht="15.75" thickBot="1" x14ac:dyDescent="0.3">
      <c r="A14" s="26" t="s">
        <v>19</v>
      </c>
      <c r="B14" s="9">
        <v>11</v>
      </c>
      <c r="C14" s="9">
        <v>16</v>
      </c>
      <c r="D14" s="9">
        <v>7</v>
      </c>
      <c r="E14" s="9">
        <v>0</v>
      </c>
      <c r="F14" s="9">
        <v>9</v>
      </c>
      <c r="G14" s="9">
        <v>290</v>
      </c>
      <c r="H14" s="9">
        <v>326</v>
      </c>
      <c r="I14" s="9" t="s">
        <v>50</v>
      </c>
      <c r="J14" s="9">
        <v>30</v>
      </c>
      <c r="K14" s="9">
        <v>29</v>
      </c>
      <c r="L14" s="9">
        <v>2</v>
      </c>
      <c r="M14" s="9">
        <v>2</v>
      </c>
      <c r="N14" s="10">
        <v>32</v>
      </c>
    </row>
    <row r="15" spans="1:14" ht="15.75" thickBot="1" x14ac:dyDescent="0.3">
      <c r="A15" s="24" t="s">
        <v>20</v>
      </c>
      <c r="B15" s="22">
        <v>1</v>
      </c>
      <c r="C15" s="22">
        <v>16</v>
      </c>
      <c r="D15" s="22">
        <v>12</v>
      </c>
      <c r="E15" s="22">
        <v>0</v>
      </c>
      <c r="F15" s="22">
        <v>4</v>
      </c>
      <c r="G15" s="22">
        <v>481</v>
      </c>
      <c r="H15" s="22">
        <v>272</v>
      </c>
      <c r="I15" s="22">
        <v>209</v>
      </c>
      <c r="J15" s="22">
        <v>55</v>
      </c>
      <c r="K15" s="22">
        <v>24</v>
      </c>
      <c r="L15" s="22">
        <v>9</v>
      </c>
      <c r="M15" s="22">
        <v>1</v>
      </c>
      <c r="N15" s="23">
        <v>58</v>
      </c>
    </row>
    <row r="16" spans="1:14" ht="15.75" thickBot="1" x14ac:dyDescent="0.3">
      <c r="A16" s="8" t="s">
        <v>55</v>
      </c>
      <c r="B16" s="9">
        <v>8</v>
      </c>
      <c r="C16" s="9">
        <v>16</v>
      </c>
      <c r="D16" s="9">
        <v>9</v>
      </c>
      <c r="E16" s="9">
        <v>0</v>
      </c>
      <c r="F16" s="9">
        <v>7</v>
      </c>
      <c r="G16" s="9">
        <v>343</v>
      </c>
      <c r="H16" s="9">
        <v>393</v>
      </c>
      <c r="I16" s="9" t="s">
        <v>49</v>
      </c>
      <c r="J16" s="9">
        <v>37</v>
      </c>
      <c r="K16" s="9">
        <v>40</v>
      </c>
      <c r="L16" s="9">
        <v>3</v>
      </c>
      <c r="M16" s="9">
        <v>1</v>
      </c>
      <c r="N16" s="10">
        <v>40</v>
      </c>
    </row>
  </sheetData>
  <sortState ref="A2:N16">
    <sortCondition ref="A2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RowHeight="15" x14ac:dyDescent="0.25"/>
  <cols>
    <col min="1" max="1" width="14.85546875" customWidth="1"/>
  </cols>
  <sheetData>
    <row r="1" spans="1:14" ht="15.75" thickBot="1" x14ac:dyDescent="0.3">
      <c r="A1" s="7" t="s">
        <v>5</v>
      </c>
      <c r="B1" s="7" t="s">
        <v>27</v>
      </c>
      <c r="C1" s="7" t="s">
        <v>104</v>
      </c>
      <c r="D1" s="7" t="s">
        <v>29</v>
      </c>
      <c r="E1" s="7" t="s">
        <v>30</v>
      </c>
      <c r="F1" s="7" t="s">
        <v>31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</row>
    <row r="2" spans="1:14" ht="15.75" thickBot="1" x14ac:dyDescent="0.3">
      <c r="A2" s="15" t="s">
        <v>7</v>
      </c>
      <c r="B2" s="8">
        <v>14</v>
      </c>
      <c r="C2" s="8">
        <v>15</v>
      </c>
      <c r="D2" s="8">
        <v>3</v>
      </c>
      <c r="E2" s="8">
        <v>0</v>
      </c>
      <c r="F2" s="8">
        <v>12</v>
      </c>
      <c r="G2" s="8">
        <v>275</v>
      </c>
      <c r="H2" s="8">
        <v>384</v>
      </c>
      <c r="I2" s="8" t="s">
        <v>102</v>
      </c>
      <c r="J2" s="8">
        <v>28</v>
      </c>
      <c r="K2" s="8">
        <v>43</v>
      </c>
      <c r="L2" s="8">
        <v>2</v>
      </c>
      <c r="M2" s="8">
        <v>6</v>
      </c>
      <c r="N2" s="46">
        <v>20</v>
      </c>
    </row>
    <row r="3" spans="1:14" ht="15.75" thickBot="1" x14ac:dyDescent="0.3">
      <c r="A3" s="17" t="s">
        <v>8</v>
      </c>
      <c r="B3" s="44">
        <v>6</v>
      </c>
      <c r="C3" s="44">
        <v>15</v>
      </c>
      <c r="D3" s="44">
        <v>9</v>
      </c>
      <c r="E3" s="44">
        <v>0</v>
      </c>
      <c r="F3" s="44">
        <v>6</v>
      </c>
      <c r="G3" s="44">
        <v>345</v>
      </c>
      <c r="H3" s="44">
        <v>224</v>
      </c>
      <c r="I3" s="44">
        <v>121</v>
      </c>
      <c r="J3" s="44">
        <v>42</v>
      </c>
      <c r="K3" s="44">
        <v>17</v>
      </c>
      <c r="L3" s="44">
        <v>6</v>
      </c>
      <c r="M3" s="44">
        <v>5</v>
      </c>
      <c r="N3" s="45">
        <v>47</v>
      </c>
    </row>
    <row r="4" spans="1:14" ht="15.75" thickBot="1" x14ac:dyDescent="0.3">
      <c r="A4" s="15" t="s">
        <v>9</v>
      </c>
      <c r="B4" s="8">
        <v>9</v>
      </c>
      <c r="C4" s="8">
        <v>15</v>
      </c>
      <c r="D4" s="8">
        <v>7</v>
      </c>
      <c r="E4" s="8">
        <v>0</v>
      </c>
      <c r="F4" s="8">
        <v>8</v>
      </c>
      <c r="G4" s="8">
        <v>368</v>
      </c>
      <c r="H4" s="8">
        <v>346</v>
      </c>
      <c r="I4" s="8">
        <v>22</v>
      </c>
      <c r="J4" s="8">
        <v>33</v>
      </c>
      <c r="K4" s="8">
        <v>33</v>
      </c>
      <c r="L4" s="8">
        <v>3</v>
      </c>
      <c r="M4" s="8">
        <v>6</v>
      </c>
      <c r="N4" s="46">
        <v>37</v>
      </c>
    </row>
    <row r="5" spans="1:14" ht="15.75" thickBot="1" x14ac:dyDescent="0.3">
      <c r="A5" s="15" t="s">
        <v>10</v>
      </c>
      <c r="B5" s="8">
        <v>13</v>
      </c>
      <c r="C5" s="8">
        <v>15</v>
      </c>
      <c r="D5" s="8">
        <v>4</v>
      </c>
      <c r="E5" s="8">
        <v>0</v>
      </c>
      <c r="F5" s="8">
        <v>11</v>
      </c>
      <c r="G5" s="8">
        <v>315</v>
      </c>
      <c r="H5" s="8">
        <v>502</v>
      </c>
      <c r="I5" s="8" t="s">
        <v>101</v>
      </c>
      <c r="J5" s="8">
        <v>38</v>
      </c>
      <c r="K5" s="8">
        <v>61</v>
      </c>
      <c r="L5" s="8">
        <v>3</v>
      </c>
      <c r="M5" s="8">
        <v>2</v>
      </c>
      <c r="N5" s="46">
        <v>21</v>
      </c>
    </row>
    <row r="6" spans="1:14" ht="15.75" thickBot="1" x14ac:dyDescent="0.3">
      <c r="A6" s="17" t="s">
        <v>11</v>
      </c>
      <c r="B6" s="44">
        <v>4</v>
      </c>
      <c r="C6" s="44">
        <v>15</v>
      </c>
      <c r="D6" s="44">
        <v>10</v>
      </c>
      <c r="E6" s="44">
        <v>0</v>
      </c>
      <c r="F6" s="44">
        <v>5</v>
      </c>
      <c r="G6" s="44">
        <v>359</v>
      </c>
      <c r="H6" s="44">
        <v>278</v>
      </c>
      <c r="I6" s="44">
        <v>81</v>
      </c>
      <c r="J6" s="44">
        <v>39</v>
      </c>
      <c r="K6" s="44">
        <v>24</v>
      </c>
      <c r="L6" s="44">
        <v>4</v>
      </c>
      <c r="M6" s="44">
        <v>4</v>
      </c>
      <c r="N6" s="45">
        <v>48</v>
      </c>
    </row>
    <row r="7" spans="1:14" ht="15.75" thickBot="1" x14ac:dyDescent="0.3">
      <c r="A7" s="15" t="s">
        <v>12</v>
      </c>
      <c r="B7" s="8">
        <v>8</v>
      </c>
      <c r="C7" s="8">
        <v>15</v>
      </c>
      <c r="D7" s="8">
        <v>8</v>
      </c>
      <c r="E7" s="8">
        <v>0</v>
      </c>
      <c r="F7" s="8">
        <v>7</v>
      </c>
      <c r="G7" s="8">
        <v>444</v>
      </c>
      <c r="H7" s="8">
        <v>314</v>
      </c>
      <c r="I7" s="8">
        <v>130</v>
      </c>
      <c r="J7" s="8">
        <v>52</v>
      </c>
      <c r="K7" s="8">
        <v>36</v>
      </c>
      <c r="L7" s="8">
        <v>7</v>
      </c>
      <c r="M7" s="8">
        <v>2</v>
      </c>
      <c r="N7" s="46">
        <v>41</v>
      </c>
    </row>
    <row r="8" spans="1:14" ht="15.75" thickBot="1" x14ac:dyDescent="0.3">
      <c r="A8" s="17" t="s">
        <v>13</v>
      </c>
      <c r="B8" s="44">
        <v>5</v>
      </c>
      <c r="C8" s="44">
        <v>15</v>
      </c>
      <c r="D8" s="44">
        <v>10</v>
      </c>
      <c r="E8" s="44">
        <v>0</v>
      </c>
      <c r="F8" s="44">
        <v>5</v>
      </c>
      <c r="G8" s="44">
        <v>406</v>
      </c>
      <c r="H8" s="44">
        <v>326</v>
      </c>
      <c r="I8" s="44">
        <v>80</v>
      </c>
      <c r="J8" s="44">
        <v>47</v>
      </c>
      <c r="K8" s="44">
        <v>39</v>
      </c>
      <c r="L8" s="44">
        <v>5</v>
      </c>
      <c r="M8" s="44">
        <v>3</v>
      </c>
      <c r="N8" s="45">
        <v>48</v>
      </c>
    </row>
    <row r="9" spans="1:14" ht="15.75" thickBot="1" x14ac:dyDescent="0.3">
      <c r="A9" s="47" t="s">
        <v>14</v>
      </c>
      <c r="B9" s="42">
        <v>1</v>
      </c>
      <c r="C9" s="42">
        <v>15</v>
      </c>
      <c r="D9" s="42">
        <v>13</v>
      </c>
      <c r="E9" s="42">
        <v>0</v>
      </c>
      <c r="F9" s="42">
        <v>2</v>
      </c>
      <c r="G9" s="42">
        <v>437</v>
      </c>
      <c r="H9" s="42">
        <v>275</v>
      </c>
      <c r="I9" s="42">
        <v>162</v>
      </c>
      <c r="J9" s="42">
        <v>55</v>
      </c>
      <c r="K9" s="42">
        <v>30</v>
      </c>
      <c r="L9" s="42">
        <v>9</v>
      </c>
      <c r="M9" s="42">
        <v>1</v>
      </c>
      <c r="N9" s="43">
        <v>62</v>
      </c>
    </row>
    <row r="10" spans="1:14" ht="15.75" thickBot="1" x14ac:dyDescent="0.3">
      <c r="A10" s="15" t="s">
        <v>47</v>
      </c>
      <c r="B10" s="8">
        <v>7</v>
      </c>
      <c r="C10" s="8">
        <v>16</v>
      </c>
      <c r="D10" s="8">
        <v>9</v>
      </c>
      <c r="E10" s="8">
        <v>1</v>
      </c>
      <c r="F10" s="8">
        <v>6</v>
      </c>
      <c r="G10" s="8">
        <v>342</v>
      </c>
      <c r="H10" s="8">
        <v>364</v>
      </c>
      <c r="I10" s="8" t="s">
        <v>97</v>
      </c>
      <c r="J10" s="8">
        <v>33</v>
      </c>
      <c r="K10" s="8">
        <v>41</v>
      </c>
      <c r="L10" s="8">
        <v>2</v>
      </c>
      <c r="M10" s="8">
        <v>2</v>
      </c>
      <c r="N10" s="46">
        <v>42</v>
      </c>
    </row>
    <row r="11" spans="1:14" ht="15.75" thickBot="1" x14ac:dyDescent="0.3">
      <c r="A11" s="15" t="s">
        <v>15</v>
      </c>
      <c r="B11" s="8">
        <v>10</v>
      </c>
      <c r="C11" s="8">
        <v>15</v>
      </c>
      <c r="D11" s="8">
        <v>7</v>
      </c>
      <c r="E11" s="8">
        <v>0</v>
      </c>
      <c r="F11" s="8">
        <v>8</v>
      </c>
      <c r="G11" s="8">
        <v>308</v>
      </c>
      <c r="H11" s="8">
        <v>341</v>
      </c>
      <c r="I11" s="8" t="s">
        <v>98</v>
      </c>
      <c r="J11" s="8">
        <v>34</v>
      </c>
      <c r="K11" s="8">
        <v>41</v>
      </c>
      <c r="L11" s="8">
        <v>3</v>
      </c>
      <c r="M11" s="8">
        <v>4</v>
      </c>
      <c r="N11" s="46">
        <v>35</v>
      </c>
    </row>
    <row r="12" spans="1:14" ht="15.75" thickBot="1" x14ac:dyDescent="0.3">
      <c r="A12" s="15" t="s">
        <v>16</v>
      </c>
      <c r="B12" s="8">
        <v>12</v>
      </c>
      <c r="C12" s="8">
        <v>15</v>
      </c>
      <c r="D12" s="8">
        <v>4</v>
      </c>
      <c r="E12" s="8">
        <v>0</v>
      </c>
      <c r="F12" s="8">
        <v>11</v>
      </c>
      <c r="G12" s="8">
        <v>242</v>
      </c>
      <c r="H12" s="8">
        <v>403</v>
      </c>
      <c r="I12" s="8" t="s">
        <v>100</v>
      </c>
      <c r="J12" s="8">
        <v>31</v>
      </c>
      <c r="K12" s="8">
        <v>49</v>
      </c>
      <c r="L12" s="8">
        <v>3</v>
      </c>
      <c r="M12" s="8">
        <v>3</v>
      </c>
      <c r="N12" s="46">
        <v>22</v>
      </c>
    </row>
    <row r="13" spans="1:14" ht="15.75" thickBot="1" x14ac:dyDescent="0.3">
      <c r="A13" s="15" t="s">
        <v>17</v>
      </c>
      <c r="B13" s="8">
        <v>11</v>
      </c>
      <c r="C13" s="8">
        <v>15</v>
      </c>
      <c r="D13" s="8">
        <v>6</v>
      </c>
      <c r="E13" s="8">
        <v>0</v>
      </c>
      <c r="F13" s="8">
        <v>9</v>
      </c>
      <c r="G13" s="8">
        <v>304</v>
      </c>
      <c r="H13" s="8">
        <v>389</v>
      </c>
      <c r="I13" s="8" t="s">
        <v>99</v>
      </c>
      <c r="J13" s="8">
        <v>32</v>
      </c>
      <c r="K13" s="8">
        <v>43</v>
      </c>
      <c r="L13" s="8">
        <v>2</v>
      </c>
      <c r="M13" s="8">
        <v>3</v>
      </c>
      <c r="N13" s="46">
        <v>29</v>
      </c>
    </row>
    <row r="14" spans="1:14" ht="15.75" thickBot="1" x14ac:dyDescent="0.3">
      <c r="A14" s="47" t="s">
        <v>19</v>
      </c>
      <c r="B14" s="42">
        <v>3</v>
      </c>
      <c r="C14" s="42">
        <v>15</v>
      </c>
      <c r="D14" s="42">
        <v>10</v>
      </c>
      <c r="E14" s="42">
        <v>1</v>
      </c>
      <c r="F14" s="42">
        <v>4</v>
      </c>
      <c r="G14" s="42">
        <v>361</v>
      </c>
      <c r="H14" s="42">
        <v>289</v>
      </c>
      <c r="I14" s="42">
        <v>72</v>
      </c>
      <c r="J14" s="42">
        <v>32</v>
      </c>
      <c r="K14" s="42">
        <v>30</v>
      </c>
      <c r="L14" s="42">
        <v>2</v>
      </c>
      <c r="M14" s="42">
        <v>1</v>
      </c>
      <c r="N14" s="43">
        <v>45</v>
      </c>
    </row>
    <row r="15" spans="1:14" ht="15.75" thickBot="1" x14ac:dyDescent="0.3">
      <c r="A15" s="47" t="s">
        <v>20</v>
      </c>
      <c r="B15" s="42">
        <v>2</v>
      </c>
      <c r="C15" s="42">
        <v>15</v>
      </c>
      <c r="D15" s="42">
        <v>10</v>
      </c>
      <c r="E15" s="42">
        <v>0</v>
      </c>
      <c r="F15" s="42">
        <v>5</v>
      </c>
      <c r="G15" s="42">
        <v>378</v>
      </c>
      <c r="H15" s="42">
        <v>308</v>
      </c>
      <c r="I15" s="42">
        <v>70</v>
      </c>
      <c r="J15" s="42">
        <v>46</v>
      </c>
      <c r="K15" s="42">
        <v>40</v>
      </c>
      <c r="L15" s="42">
        <v>4</v>
      </c>
      <c r="M15" s="42">
        <v>3</v>
      </c>
      <c r="N15" s="43">
        <v>47</v>
      </c>
    </row>
    <row r="16" spans="1:14" ht="29.25" thickBot="1" x14ac:dyDescent="0.3">
      <c r="A16" s="15" t="s">
        <v>21</v>
      </c>
      <c r="B16" s="8">
        <v>15</v>
      </c>
      <c r="C16" s="8">
        <v>15</v>
      </c>
      <c r="D16" s="8">
        <v>2</v>
      </c>
      <c r="E16" s="8">
        <v>0</v>
      </c>
      <c r="F16" s="8">
        <v>13</v>
      </c>
      <c r="G16" s="8">
        <v>232</v>
      </c>
      <c r="H16" s="8">
        <v>373</v>
      </c>
      <c r="I16" s="8" t="s">
        <v>103</v>
      </c>
      <c r="J16" s="8">
        <v>27</v>
      </c>
      <c r="K16" s="8">
        <v>42</v>
      </c>
      <c r="L16" s="8">
        <v>3</v>
      </c>
      <c r="M16" s="8">
        <v>4</v>
      </c>
      <c r="N16" s="46">
        <v>15</v>
      </c>
    </row>
  </sheetData>
  <sortState ref="A2:N16">
    <sortCondition ref="A2:A16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"/>
  <sheetViews>
    <sheetView tabSelected="1" topLeftCell="A19" workbookViewId="0">
      <selection activeCell="A18" sqref="A18"/>
    </sheetView>
  </sheetViews>
  <sheetFormatPr defaultRowHeight="15" x14ac:dyDescent="0.25"/>
  <cols>
    <col min="1" max="1" width="11.7109375" customWidth="1"/>
  </cols>
  <sheetData>
    <row r="1" spans="1:29" x14ac:dyDescent="0.25">
      <c r="A1" s="39" t="s">
        <v>89</v>
      </c>
    </row>
    <row r="2" spans="1:29" x14ac:dyDescent="0.25">
      <c r="A2" s="35" t="s">
        <v>5</v>
      </c>
      <c r="B2" s="35" t="s">
        <v>0</v>
      </c>
      <c r="C2" s="35" t="s">
        <v>76</v>
      </c>
      <c r="D2" s="35" t="s">
        <v>78</v>
      </c>
      <c r="E2" s="37" t="s">
        <v>77</v>
      </c>
      <c r="F2" s="37" t="s">
        <v>81</v>
      </c>
      <c r="G2" s="37" t="s">
        <v>96</v>
      </c>
      <c r="H2" s="37"/>
      <c r="I2" s="37" t="s">
        <v>86</v>
      </c>
    </row>
    <row r="3" spans="1:29" x14ac:dyDescent="0.25">
      <c r="A3" s="33" t="str">
        <f>CONCATENATE(J3,CHAR(10),"[",E3,", ",LEFT(H3,4),"]")</f>
        <v>Chiefs
[1, 0.66]</v>
      </c>
      <c r="B3" s="36">
        <v>161.55555555555554</v>
      </c>
      <c r="C3" s="36">
        <v>15.888888888888889</v>
      </c>
      <c r="D3" s="34">
        <v>15</v>
      </c>
      <c r="E3">
        <f t="shared" ref="E3:E17" si="0">16-D3</f>
        <v>1</v>
      </c>
      <c r="F3" s="38">
        <f>((C3/B3)*G3)*10</f>
        <v>6.5566254011921128</v>
      </c>
      <c r="G3" s="28">
        <v>6.6666666666666661</v>
      </c>
      <c r="H3" s="28">
        <f>G3/10</f>
        <v>0.66666666666666663</v>
      </c>
      <c r="I3">
        <f t="shared" ref="I3:I18" si="1">IF(F3&gt;=$AC$4,$AB$4,IF(F3&gt;=$AC$5,$AB$5,$AB$6))</f>
        <v>0</v>
      </c>
      <c r="J3" s="33" t="s">
        <v>11</v>
      </c>
      <c r="AA3" s="39" t="s">
        <v>90</v>
      </c>
      <c r="AB3" s="39"/>
      <c r="AC3" s="39" t="s">
        <v>91</v>
      </c>
    </row>
    <row r="4" spans="1:29" x14ac:dyDescent="0.25">
      <c r="A4" s="33" t="str">
        <f t="shared" ref="A4:A17" si="2">CONCATENATE(J4,CHAR(10),"[",E4,", ",LEFT(H4,4),"]")</f>
        <v>Bulls
[2, 0.64]</v>
      </c>
      <c r="B4" s="36">
        <v>141.41176470588235</v>
      </c>
      <c r="C4" s="36">
        <v>14.941176470588236</v>
      </c>
      <c r="D4" s="34">
        <v>14</v>
      </c>
      <c r="E4">
        <f t="shared" si="0"/>
        <v>2</v>
      </c>
      <c r="F4" s="38">
        <f t="shared" ref="F4:F17" si="3">((C4/B4)*G4)*10</f>
        <v>6.8366448076734851</v>
      </c>
      <c r="G4" s="28">
        <v>6.4705882352941178</v>
      </c>
      <c r="H4" s="28">
        <f t="shared" ref="H4:H17" si="4">G4/10</f>
        <v>0.6470588235294118</v>
      </c>
      <c r="I4">
        <f t="shared" si="1"/>
        <v>0</v>
      </c>
      <c r="J4" s="33" t="s">
        <v>9</v>
      </c>
      <c r="AA4" s="39" t="s">
        <v>92</v>
      </c>
      <c r="AB4" s="39"/>
      <c r="AC4" s="41" t="s">
        <v>93</v>
      </c>
    </row>
    <row r="5" spans="1:29" x14ac:dyDescent="0.25">
      <c r="A5" s="33" t="str">
        <f t="shared" si="2"/>
        <v>Brumbies
[3, 0.73]</v>
      </c>
      <c r="B5" s="36">
        <v>135.52631578947367</v>
      </c>
      <c r="C5" s="36">
        <v>15.315789473684211</v>
      </c>
      <c r="D5" s="34">
        <v>13</v>
      </c>
      <c r="E5">
        <f t="shared" si="0"/>
        <v>3</v>
      </c>
      <c r="F5" s="38">
        <f t="shared" si="3"/>
        <v>8.3270311701584063</v>
      </c>
      <c r="G5" s="28">
        <v>7.3684210526315788</v>
      </c>
      <c r="H5" s="28">
        <f t="shared" si="4"/>
        <v>0.73684210526315785</v>
      </c>
      <c r="I5">
        <f t="shared" si="1"/>
        <v>0</v>
      </c>
      <c r="J5" s="33" t="s">
        <v>8</v>
      </c>
      <c r="AA5" s="39" t="s">
        <v>94</v>
      </c>
      <c r="AB5" s="39"/>
      <c r="AC5" s="39" t="s">
        <v>95</v>
      </c>
    </row>
    <row r="6" spans="1:29" x14ac:dyDescent="0.25">
      <c r="A6" s="33" t="str">
        <f t="shared" si="2"/>
        <v>Crusaders
[4, 0.72]</v>
      </c>
      <c r="B6" s="36">
        <v>153.61111111111111</v>
      </c>
      <c r="C6" s="36">
        <v>15.944444444444445</v>
      </c>
      <c r="D6" s="34">
        <v>12</v>
      </c>
      <c r="E6">
        <f t="shared" si="0"/>
        <v>4</v>
      </c>
      <c r="F6" s="38">
        <f t="shared" si="3"/>
        <v>7.4964838255977497</v>
      </c>
      <c r="G6" s="28">
        <v>7.2222222222222223</v>
      </c>
      <c r="H6" s="28">
        <f t="shared" si="4"/>
        <v>0.72222222222222221</v>
      </c>
      <c r="I6">
        <f t="shared" si="1"/>
        <v>0</v>
      </c>
      <c r="J6" s="33" t="s">
        <v>12</v>
      </c>
    </row>
    <row r="7" spans="1:29" x14ac:dyDescent="0.25">
      <c r="A7" s="33" t="str">
        <f t="shared" si="2"/>
        <v>Reds
[5, 0.52]</v>
      </c>
      <c r="B7" s="36">
        <v>147.1764705882353</v>
      </c>
      <c r="C7" s="36">
        <v>14.529411764705882</v>
      </c>
      <c r="D7" s="34">
        <v>11</v>
      </c>
      <c r="E7">
        <f t="shared" si="0"/>
        <v>5</v>
      </c>
      <c r="F7" s="38">
        <f t="shared" si="3"/>
        <v>5.2264071096064324</v>
      </c>
      <c r="G7" s="28">
        <v>5.2941176470588234</v>
      </c>
      <c r="H7" s="28">
        <f t="shared" si="4"/>
        <v>0.52941176470588236</v>
      </c>
      <c r="I7">
        <f t="shared" si="1"/>
        <v>0</v>
      </c>
      <c r="J7" s="33" t="s">
        <v>16</v>
      </c>
    </row>
    <row r="8" spans="1:29" x14ac:dyDescent="0.25">
      <c r="A8" s="33" t="str">
        <f t="shared" si="2"/>
        <v>Cheetahs
[6, 0.88]</v>
      </c>
      <c r="B8" s="36">
        <v>155.64705882352942</v>
      </c>
      <c r="C8" s="36">
        <v>16.764705882352942</v>
      </c>
      <c r="D8" s="34">
        <v>10</v>
      </c>
      <c r="E8">
        <f t="shared" si="0"/>
        <v>6</v>
      </c>
      <c r="F8" s="38">
        <f t="shared" si="3"/>
        <v>9.5038015206082438</v>
      </c>
      <c r="G8" s="28">
        <v>8.8235294117647065</v>
      </c>
      <c r="H8" s="28">
        <f t="shared" si="4"/>
        <v>0.88235294117647067</v>
      </c>
      <c r="I8">
        <f t="shared" si="1"/>
        <v>0</v>
      </c>
      <c r="J8" s="33" t="s">
        <v>10</v>
      </c>
    </row>
    <row r="9" spans="1:29" x14ac:dyDescent="0.25">
      <c r="A9" s="33" t="str">
        <f t="shared" si="2"/>
        <v>Stormers
[7, 0.25]</v>
      </c>
      <c r="B9" s="36">
        <v>157.0625</v>
      </c>
      <c r="C9" s="36">
        <v>14.75</v>
      </c>
      <c r="D9" s="34">
        <v>9</v>
      </c>
      <c r="E9">
        <f t="shared" si="0"/>
        <v>7</v>
      </c>
      <c r="F9" s="38">
        <f t="shared" si="3"/>
        <v>2.3477914842817347</v>
      </c>
      <c r="G9" s="28">
        <v>2.5</v>
      </c>
      <c r="H9" s="28">
        <f t="shared" si="4"/>
        <v>0.25</v>
      </c>
      <c r="I9">
        <f t="shared" si="1"/>
        <v>0</v>
      </c>
      <c r="J9" s="33" t="s">
        <v>19</v>
      </c>
    </row>
    <row r="10" spans="1:29" x14ac:dyDescent="0.25">
      <c r="A10" s="33" t="str">
        <f t="shared" si="2"/>
        <v>Sharks
[8, 0.5]</v>
      </c>
      <c r="B10" s="36">
        <v>129.5</v>
      </c>
      <c r="C10" s="36">
        <v>13.3125</v>
      </c>
      <c r="D10" s="34">
        <v>8</v>
      </c>
      <c r="E10">
        <f t="shared" si="0"/>
        <v>8</v>
      </c>
      <c r="F10" s="38">
        <f t="shared" si="3"/>
        <v>5.1399613899613907</v>
      </c>
      <c r="G10" s="28">
        <v>5</v>
      </c>
      <c r="H10" s="28">
        <f t="shared" si="4"/>
        <v>0.5</v>
      </c>
      <c r="I10">
        <f t="shared" si="1"/>
        <v>0</v>
      </c>
      <c r="J10" s="33" t="s">
        <v>17</v>
      </c>
    </row>
    <row r="11" spans="1:29" x14ac:dyDescent="0.25">
      <c r="A11" s="33" t="str">
        <f t="shared" si="2"/>
        <v>Waratahs
[9, 0.5]</v>
      </c>
      <c r="B11" s="36">
        <v>145.75</v>
      </c>
      <c r="C11" s="36">
        <v>13.5625</v>
      </c>
      <c r="D11" s="34">
        <v>7</v>
      </c>
      <c r="E11">
        <f t="shared" si="0"/>
        <v>9</v>
      </c>
      <c r="F11" s="38">
        <f t="shared" si="3"/>
        <v>4.652658662092624</v>
      </c>
      <c r="G11" s="28">
        <v>5</v>
      </c>
      <c r="H11" s="28">
        <f t="shared" si="4"/>
        <v>0.5</v>
      </c>
      <c r="I11">
        <f t="shared" si="1"/>
        <v>0</v>
      </c>
      <c r="J11" s="33" t="s">
        <v>20</v>
      </c>
    </row>
    <row r="12" spans="1:29" x14ac:dyDescent="0.25">
      <c r="A12" s="33" t="str">
        <f t="shared" si="2"/>
        <v>Blues
[10, 0.75]</v>
      </c>
      <c r="B12" s="36">
        <v>150.625</v>
      </c>
      <c r="C12" s="36">
        <v>14</v>
      </c>
      <c r="D12" s="34">
        <v>6</v>
      </c>
      <c r="E12">
        <f t="shared" si="0"/>
        <v>10</v>
      </c>
      <c r="F12" s="38">
        <f t="shared" si="3"/>
        <v>6.9709543568464731</v>
      </c>
      <c r="G12" s="28">
        <v>7.5</v>
      </c>
      <c r="H12" s="28">
        <f t="shared" si="4"/>
        <v>0.75</v>
      </c>
      <c r="I12">
        <f t="shared" si="1"/>
        <v>0</v>
      </c>
      <c r="J12" s="33" t="s">
        <v>7</v>
      </c>
    </row>
    <row r="13" spans="1:29" x14ac:dyDescent="0.25">
      <c r="A13" s="33" t="str">
        <f t="shared" si="2"/>
        <v>Hurricanes
[11, 0.75]</v>
      </c>
      <c r="B13" s="36">
        <v>144.6875</v>
      </c>
      <c r="C13" s="36">
        <v>13.25</v>
      </c>
      <c r="D13" s="34">
        <v>5</v>
      </c>
      <c r="E13">
        <f t="shared" si="0"/>
        <v>11</v>
      </c>
      <c r="F13" s="38">
        <f t="shared" si="3"/>
        <v>6.8682505399568026</v>
      </c>
      <c r="G13" s="28">
        <v>7.5</v>
      </c>
      <c r="H13" s="28">
        <f t="shared" si="4"/>
        <v>0.75</v>
      </c>
      <c r="I13">
        <f t="shared" si="1"/>
        <v>0</v>
      </c>
      <c r="J13" s="33" t="s">
        <v>14</v>
      </c>
    </row>
    <row r="14" spans="1:29" x14ac:dyDescent="0.25">
      <c r="A14" s="33" t="str">
        <f t="shared" si="2"/>
        <v>Rebels
[12, 0.81]</v>
      </c>
      <c r="B14" s="36">
        <v>161.25</v>
      </c>
      <c r="C14" s="36">
        <v>12.5</v>
      </c>
      <c r="D14" s="34">
        <v>4</v>
      </c>
      <c r="E14">
        <f t="shared" si="0"/>
        <v>12</v>
      </c>
      <c r="F14" s="38">
        <f t="shared" si="3"/>
        <v>6.2984496124031004</v>
      </c>
      <c r="G14" s="28">
        <v>8.125</v>
      </c>
      <c r="H14" s="28">
        <f t="shared" si="4"/>
        <v>0.8125</v>
      </c>
      <c r="I14">
        <f t="shared" si="1"/>
        <v>0</v>
      </c>
      <c r="J14" s="33" t="s">
        <v>15</v>
      </c>
    </row>
    <row r="15" spans="1:29" x14ac:dyDescent="0.25">
      <c r="A15" s="33" t="str">
        <f t="shared" si="2"/>
        <v>Western Force
[13, 0.31]</v>
      </c>
      <c r="B15" s="36">
        <v>138.25</v>
      </c>
      <c r="C15" s="36">
        <v>13.625</v>
      </c>
      <c r="D15" s="34">
        <v>3</v>
      </c>
      <c r="E15">
        <f t="shared" si="0"/>
        <v>13</v>
      </c>
      <c r="F15" s="38">
        <f t="shared" si="3"/>
        <v>3.0797920433996384</v>
      </c>
      <c r="G15" s="28">
        <v>3.125</v>
      </c>
      <c r="H15" s="28">
        <f t="shared" si="4"/>
        <v>0.3125</v>
      </c>
      <c r="I15">
        <f t="shared" si="1"/>
        <v>0</v>
      </c>
      <c r="J15" s="33" t="s">
        <v>21</v>
      </c>
    </row>
    <row r="16" spans="1:29" x14ac:dyDescent="0.25">
      <c r="A16" s="33" t="str">
        <f t="shared" si="2"/>
        <v>Highlanders
[14, 0.56]</v>
      </c>
      <c r="B16" s="36">
        <v>161.1875</v>
      </c>
      <c r="C16" s="36">
        <v>13.75</v>
      </c>
      <c r="D16" s="34">
        <v>2</v>
      </c>
      <c r="E16">
        <f t="shared" si="0"/>
        <v>14</v>
      </c>
      <c r="F16" s="38">
        <f t="shared" si="3"/>
        <v>4.7983714618069024</v>
      </c>
      <c r="G16" s="28">
        <v>5.625</v>
      </c>
      <c r="H16" s="28">
        <f t="shared" si="4"/>
        <v>0.5625</v>
      </c>
      <c r="I16">
        <f t="shared" si="1"/>
        <v>0</v>
      </c>
      <c r="J16" s="33" t="s">
        <v>13</v>
      </c>
    </row>
    <row r="17" spans="1:10" x14ac:dyDescent="0.25">
      <c r="A17" s="33" t="str">
        <f t="shared" si="2"/>
        <v>Southern Kings
[15, 0.37]</v>
      </c>
      <c r="B17" s="36">
        <v>166.5</v>
      </c>
      <c r="C17" s="34">
        <v>11.1875</v>
      </c>
      <c r="D17" s="34">
        <v>1</v>
      </c>
      <c r="E17">
        <f t="shared" si="0"/>
        <v>15</v>
      </c>
      <c r="F17" s="38">
        <f t="shared" si="3"/>
        <v>2.5197072072072069</v>
      </c>
      <c r="G17" s="28">
        <v>3.75</v>
      </c>
      <c r="H17" s="28">
        <f t="shared" si="4"/>
        <v>0.375</v>
      </c>
      <c r="I17">
        <f t="shared" si="1"/>
        <v>0</v>
      </c>
      <c r="J17" s="33" t="s">
        <v>18</v>
      </c>
    </row>
    <row r="18" spans="1:10" x14ac:dyDescent="0.25">
      <c r="A18" s="33" t="str">
        <f t="shared" ref="A18" si="5">CONCATENATE(J18,CHAR(10),"[",E18,", ",LEFT(F18,4),"]")</f>
        <v>Bubble size adjuster
[16, 100]</v>
      </c>
      <c r="B18" s="36">
        <v>1</v>
      </c>
      <c r="C18" s="36">
        <v>1</v>
      </c>
      <c r="D18" s="34">
        <v>0</v>
      </c>
      <c r="E18">
        <v>16</v>
      </c>
      <c r="F18" s="38">
        <f t="shared" ref="F18" si="6">(C18/B18)*100</f>
        <v>100</v>
      </c>
      <c r="G18" s="38">
        <v>100</v>
      </c>
      <c r="H18" s="38"/>
      <c r="I18">
        <f t="shared" si="1"/>
        <v>0</v>
      </c>
      <c r="J18" s="33" t="s">
        <v>87</v>
      </c>
    </row>
    <row r="19" spans="1:10" x14ac:dyDescent="0.25">
      <c r="B19" s="36"/>
      <c r="C19" s="36"/>
    </row>
    <row r="21" spans="1:10" x14ac:dyDescent="0.25">
      <c r="A21" s="35"/>
      <c r="B21" s="35"/>
      <c r="C21" s="35"/>
      <c r="D21" s="35"/>
      <c r="E21" s="37"/>
      <c r="F21" s="37"/>
      <c r="G21" s="37"/>
      <c r="H21" s="37"/>
      <c r="I21" s="37"/>
    </row>
    <row r="22" spans="1:10" x14ac:dyDescent="0.25">
      <c r="A22" s="33"/>
      <c r="B22" s="36"/>
      <c r="C22" s="36"/>
      <c r="D22" s="34"/>
      <c r="F22" s="38"/>
      <c r="G22" s="38"/>
      <c r="H22" s="38"/>
      <c r="J22" s="33"/>
    </row>
    <row r="23" spans="1:10" x14ac:dyDescent="0.25">
      <c r="A23" s="33"/>
      <c r="B23" s="36"/>
      <c r="C23" s="36"/>
      <c r="D23" s="34"/>
      <c r="F23" s="38"/>
      <c r="G23" s="38"/>
      <c r="H23" s="38"/>
      <c r="J23" s="33"/>
    </row>
    <row r="24" spans="1:10" x14ac:dyDescent="0.25">
      <c r="A24" s="40" t="s">
        <v>88</v>
      </c>
      <c r="B24" s="36"/>
      <c r="C24" s="36"/>
      <c r="D24" s="34"/>
      <c r="F24" s="38"/>
      <c r="G24" s="38"/>
      <c r="H24" s="38"/>
      <c r="J24" s="33"/>
    </row>
    <row r="25" spans="1:10" x14ac:dyDescent="0.25">
      <c r="A25" s="35" t="s">
        <v>5</v>
      </c>
      <c r="B25" s="35" t="s">
        <v>0</v>
      </c>
      <c r="C25" s="35" t="s">
        <v>76</v>
      </c>
      <c r="D25" s="35" t="s">
        <v>78</v>
      </c>
      <c r="E25" s="37" t="s">
        <v>77</v>
      </c>
      <c r="F25" s="37" t="s">
        <v>81</v>
      </c>
      <c r="G25" s="37" t="s">
        <v>96</v>
      </c>
      <c r="H25" s="37"/>
      <c r="I25" s="37" t="s">
        <v>86</v>
      </c>
    </row>
    <row r="26" spans="1:10" x14ac:dyDescent="0.25">
      <c r="A26" s="33" t="str">
        <f>CONCATENATE(J26,CHAR(10),"[",E26,", ",LEFT(G26,4),"]")</f>
        <v>Waratahs
[1, 6.66]</v>
      </c>
      <c r="B26" s="36">
        <v>134.16666666666666</v>
      </c>
      <c r="C26" s="36">
        <v>16</v>
      </c>
      <c r="D26" s="34">
        <v>15</v>
      </c>
      <c r="E26">
        <f t="shared" ref="E26:E40" si="7">16-D26</f>
        <v>1</v>
      </c>
      <c r="F26" s="38">
        <f>((C26/B26)*G26)*10</f>
        <v>7.950310559006212</v>
      </c>
      <c r="G26" s="28">
        <v>6.6666666666666661</v>
      </c>
      <c r="H26" s="28">
        <f>G26/10</f>
        <v>0.66666666666666663</v>
      </c>
      <c r="I26">
        <f t="shared" ref="I26:I41" si="8">IF(F26&gt;=$AC$4,$AB$4,IF(F26&gt;=$AC$5,$AB$5,$AB$6))</f>
        <v>0</v>
      </c>
      <c r="J26" s="33" t="s">
        <v>20</v>
      </c>
    </row>
    <row r="27" spans="1:10" x14ac:dyDescent="0.25">
      <c r="A27" s="33" t="str">
        <f t="shared" ref="A27:A40" si="9">CONCATENATE(J27,CHAR(10),"[",E27,", ",LEFT(G27,4),"]")</f>
        <v>Crusaders
[2, 5.55]</v>
      </c>
      <c r="B27" s="36">
        <v>155.66666666666666</v>
      </c>
      <c r="C27" s="36">
        <v>15.833333333333334</v>
      </c>
      <c r="D27" s="34">
        <v>14</v>
      </c>
      <c r="E27">
        <f t="shared" si="7"/>
        <v>2</v>
      </c>
      <c r="F27" s="38">
        <f t="shared" ref="F27:F40" si="10">((C27/B27)*G27)*10</f>
        <v>5.6507256721389485</v>
      </c>
      <c r="G27" s="28">
        <v>5.5555555555555554</v>
      </c>
      <c r="H27" s="28">
        <f t="shared" ref="H27:H40" si="11">G27/10</f>
        <v>0.55555555555555558</v>
      </c>
      <c r="I27">
        <f t="shared" si="8"/>
        <v>0</v>
      </c>
      <c r="J27" s="33" t="s">
        <v>12</v>
      </c>
    </row>
    <row r="28" spans="1:10" x14ac:dyDescent="0.25">
      <c r="A28" s="33" t="str">
        <f t="shared" si="9"/>
        <v>Sharks
[3, 6.11]</v>
      </c>
      <c r="B28" s="36">
        <v>124.94444444444444</v>
      </c>
      <c r="C28" s="36">
        <v>16.444444444444443</v>
      </c>
      <c r="D28" s="34">
        <v>13</v>
      </c>
      <c r="E28">
        <f t="shared" si="7"/>
        <v>3</v>
      </c>
      <c r="F28" s="38">
        <f t="shared" si="10"/>
        <v>8.0430808754508174</v>
      </c>
      <c r="G28" s="28">
        <v>6.1111111111111116</v>
      </c>
      <c r="H28" s="28">
        <f t="shared" si="11"/>
        <v>0.61111111111111116</v>
      </c>
      <c r="I28">
        <f t="shared" si="8"/>
        <v>0</v>
      </c>
      <c r="J28" s="33" t="s">
        <v>17</v>
      </c>
    </row>
    <row r="29" spans="1:10" x14ac:dyDescent="0.25">
      <c r="A29" s="33" t="str">
        <f t="shared" si="9"/>
        <v>Brumbies
[4, 4.44]</v>
      </c>
      <c r="B29" s="36">
        <v>158.5</v>
      </c>
      <c r="C29" s="36">
        <v>12.888888888888889</v>
      </c>
      <c r="D29" s="34">
        <v>12</v>
      </c>
      <c r="E29">
        <f t="shared" si="7"/>
        <v>4</v>
      </c>
      <c r="F29" s="38">
        <f t="shared" si="10"/>
        <v>3.6141293764847919</v>
      </c>
      <c r="G29" s="28">
        <v>4.4444444444444446</v>
      </c>
      <c r="H29" s="28">
        <f t="shared" si="11"/>
        <v>0.44444444444444448</v>
      </c>
      <c r="I29">
        <f t="shared" si="8"/>
        <v>0</v>
      </c>
      <c r="J29" s="33" t="s">
        <v>8</v>
      </c>
    </row>
    <row r="30" spans="1:10" x14ac:dyDescent="0.25">
      <c r="A30" s="33" t="str">
        <f t="shared" si="9"/>
        <v>Chiefs
[5, 7.64]</v>
      </c>
      <c r="B30" s="36">
        <v>147.41176470588235</v>
      </c>
      <c r="C30" s="36">
        <v>15.470588235294118</v>
      </c>
      <c r="D30" s="34">
        <v>11</v>
      </c>
      <c r="E30">
        <f t="shared" si="7"/>
        <v>5</v>
      </c>
      <c r="F30" s="38">
        <f t="shared" si="10"/>
        <v>8.0254448147974262</v>
      </c>
      <c r="G30" s="28">
        <v>7.6470588235294112</v>
      </c>
      <c r="H30" s="28">
        <f t="shared" si="11"/>
        <v>0.76470588235294112</v>
      </c>
      <c r="I30">
        <f t="shared" si="8"/>
        <v>0</v>
      </c>
      <c r="J30" s="33" t="s">
        <v>11</v>
      </c>
    </row>
    <row r="31" spans="1:10" x14ac:dyDescent="0.25">
      <c r="A31" s="33" t="str">
        <f t="shared" si="9"/>
        <v>Highlanders
[6, 3.52]</v>
      </c>
      <c r="B31" s="36">
        <v>197.1764705882353</v>
      </c>
      <c r="C31" s="36">
        <v>15.588235294117647</v>
      </c>
      <c r="D31" s="34">
        <v>10</v>
      </c>
      <c r="E31">
        <f t="shared" si="7"/>
        <v>6</v>
      </c>
      <c r="F31" s="38">
        <f t="shared" si="10"/>
        <v>2.7902569142215357</v>
      </c>
      <c r="G31" s="28">
        <v>3.5294117647058827</v>
      </c>
      <c r="H31" s="28">
        <f t="shared" si="11"/>
        <v>0.35294117647058826</v>
      </c>
      <c r="I31">
        <f t="shared" si="8"/>
        <v>0</v>
      </c>
      <c r="J31" s="33" t="s">
        <v>13</v>
      </c>
    </row>
    <row r="32" spans="1:10" x14ac:dyDescent="0.25">
      <c r="A32" s="33" t="str">
        <f t="shared" si="9"/>
        <v>Hurricanes
[7, 4.37]</v>
      </c>
      <c r="B32" s="36">
        <v>163.6875</v>
      </c>
      <c r="C32" s="36">
        <v>16.8125</v>
      </c>
      <c r="D32" s="34">
        <v>9</v>
      </c>
      <c r="E32">
        <f t="shared" si="7"/>
        <v>7</v>
      </c>
      <c r="F32" s="38">
        <f t="shared" si="10"/>
        <v>4.4936044291714392</v>
      </c>
      <c r="G32" s="28">
        <v>4.375</v>
      </c>
      <c r="H32" s="28">
        <f t="shared" si="11"/>
        <v>0.4375</v>
      </c>
      <c r="I32">
        <f t="shared" si="8"/>
        <v>0</v>
      </c>
      <c r="J32" s="33" t="s">
        <v>14</v>
      </c>
    </row>
    <row r="33" spans="1:10" x14ac:dyDescent="0.25">
      <c r="A33" s="33" t="str">
        <f t="shared" si="9"/>
        <v>Western Force
[8, 5.62]</v>
      </c>
      <c r="B33" s="36">
        <v>158.3125</v>
      </c>
      <c r="C33" s="36">
        <v>14.75</v>
      </c>
      <c r="D33" s="34">
        <v>8</v>
      </c>
      <c r="E33">
        <f t="shared" si="7"/>
        <v>8</v>
      </c>
      <c r="F33" s="38">
        <f t="shared" si="10"/>
        <v>5.2408211606790367</v>
      </c>
      <c r="G33" s="28">
        <v>5.625</v>
      </c>
      <c r="H33" s="28">
        <f t="shared" si="11"/>
        <v>0.5625</v>
      </c>
      <c r="I33">
        <f t="shared" si="8"/>
        <v>0</v>
      </c>
      <c r="J33" s="33" t="s">
        <v>21</v>
      </c>
    </row>
    <row r="34" spans="1:10" x14ac:dyDescent="0.25">
      <c r="A34" s="33" t="str">
        <f t="shared" si="9"/>
        <v>Bulls
[9, 2.5]</v>
      </c>
      <c r="B34" s="36">
        <v>159.875</v>
      </c>
      <c r="C34" s="36">
        <v>15.5625</v>
      </c>
      <c r="D34" s="34">
        <v>7</v>
      </c>
      <c r="E34">
        <f t="shared" si="7"/>
        <v>9</v>
      </c>
      <c r="F34" s="38">
        <f t="shared" si="10"/>
        <v>2.4335418295543394</v>
      </c>
      <c r="G34" s="28">
        <v>2.5</v>
      </c>
      <c r="H34" s="28">
        <f t="shared" si="11"/>
        <v>0.25</v>
      </c>
      <c r="I34">
        <f t="shared" si="8"/>
        <v>0</v>
      </c>
      <c r="J34" s="33" t="s">
        <v>9</v>
      </c>
    </row>
    <row r="35" spans="1:10" x14ac:dyDescent="0.25">
      <c r="A35" s="33" t="str">
        <f t="shared" si="9"/>
        <v>Blues
[10, 5]</v>
      </c>
      <c r="B35" s="36">
        <v>147.4375</v>
      </c>
      <c r="C35" s="36">
        <v>12.875</v>
      </c>
      <c r="D35" s="34">
        <v>6</v>
      </c>
      <c r="E35">
        <f t="shared" si="7"/>
        <v>10</v>
      </c>
      <c r="F35" s="38">
        <f t="shared" si="10"/>
        <v>4.3662568885120816</v>
      </c>
      <c r="G35" s="28">
        <v>5</v>
      </c>
      <c r="H35" s="28">
        <f t="shared" si="11"/>
        <v>0.5</v>
      </c>
      <c r="I35">
        <f t="shared" si="8"/>
        <v>0</v>
      </c>
      <c r="J35" s="33" t="s">
        <v>7</v>
      </c>
    </row>
    <row r="36" spans="1:10" x14ac:dyDescent="0.25">
      <c r="A36" s="33" t="str">
        <f t="shared" si="9"/>
        <v>Stormers
[11, 2.5]</v>
      </c>
      <c r="B36" s="36">
        <v>156.5625</v>
      </c>
      <c r="C36" s="36">
        <v>15.9375</v>
      </c>
      <c r="D36" s="34">
        <v>5</v>
      </c>
      <c r="E36">
        <f t="shared" si="7"/>
        <v>11</v>
      </c>
      <c r="F36" s="38">
        <f t="shared" si="10"/>
        <v>2.5449101796407185</v>
      </c>
      <c r="G36" s="28">
        <v>2.5</v>
      </c>
      <c r="H36" s="28">
        <f t="shared" si="11"/>
        <v>0.25</v>
      </c>
      <c r="I36">
        <f t="shared" si="8"/>
        <v>0</v>
      </c>
      <c r="J36" s="33" t="s">
        <v>19</v>
      </c>
    </row>
    <row r="37" spans="1:10" x14ac:dyDescent="0.25">
      <c r="A37" s="33" t="str">
        <f t="shared" si="9"/>
        <v>Lions
[12, 5]</v>
      </c>
      <c r="B37" s="36">
        <v>160.5625</v>
      </c>
      <c r="C37" s="36">
        <v>15.9375</v>
      </c>
      <c r="D37" s="34">
        <v>4</v>
      </c>
      <c r="E37">
        <f t="shared" si="7"/>
        <v>12</v>
      </c>
      <c r="F37" s="38">
        <f t="shared" si="10"/>
        <v>4.9630206305955626</v>
      </c>
      <c r="G37" s="28">
        <v>5</v>
      </c>
      <c r="H37" s="28">
        <f t="shared" si="11"/>
        <v>0.5</v>
      </c>
      <c r="I37">
        <f t="shared" si="8"/>
        <v>0</v>
      </c>
      <c r="J37" s="33" t="s">
        <v>47</v>
      </c>
    </row>
    <row r="38" spans="1:10" x14ac:dyDescent="0.25">
      <c r="A38" s="33" t="str">
        <f t="shared" si="9"/>
        <v>Reds
[13, 4.37]</v>
      </c>
      <c r="B38" s="36">
        <v>160.3125</v>
      </c>
      <c r="C38" s="36">
        <v>16.4375</v>
      </c>
      <c r="D38" s="34">
        <v>3</v>
      </c>
      <c r="E38">
        <f t="shared" si="7"/>
        <v>13</v>
      </c>
      <c r="F38" s="38">
        <f t="shared" si="10"/>
        <v>4.4858674463937627</v>
      </c>
      <c r="G38" s="28">
        <v>4.375</v>
      </c>
      <c r="H38" s="28">
        <f t="shared" si="11"/>
        <v>0.4375</v>
      </c>
      <c r="I38">
        <f t="shared" si="8"/>
        <v>0</v>
      </c>
      <c r="J38" s="33" t="s">
        <v>16</v>
      </c>
    </row>
    <row r="39" spans="1:10" x14ac:dyDescent="0.25">
      <c r="A39" s="33" t="str">
        <f t="shared" si="9"/>
        <v>Cheetahs
[14, 4.37]</v>
      </c>
      <c r="B39" s="36">
        <v>162.375</v>
      </c>
      <c r="C39" s="36">
        <v>15.875</v>
      </c>
      <c r="D39" s="34">
        <v>2</v>
      </c>
      <c r="E39">
        <f t="shared" si="7"/>
        <v>14</v>
      </c>
      <c r="F39" s="38">
        <f t="shared" si="10"/>
        <v>4.2773287143956891</v>
      </c>
      <c r="G39" s="28">
        <v>4.375</v>
      </c>
      <c r="H39" s="28">
        <f t="shared" si="11"/>
        <v>0.4375</v>
      </c>
      <c r="I39">
        <f t="shared" si="8"/>
        <v>0</v>
      </c>
      <c r="J39" s="33" t="s">
        <v>10</v>
      </c>
    </row>
    <row r="40" spans="1:10" x14ac:dyDescent="0.25">
      <c r="A40" s="33" t="str">
        <f t="shared" si="9"/>
        <v>Rebels
[15, 5.62]</v>
      </c>
      <c r="B40" s="36">
        <v>147.9375</v>
      </c>
      <c r="C40" s="36">
        <v>13.875</v>
      </c>
      <c r="D40" s="34">
        <v>1</v>
      </c>
      <c r="E40">
        <f t="shared" si="7"/>
        <v>15</v>
      </c>
      <c r="F40" s="38">
        <f t="shared" si="10"/>
        <v>5.2756653992395446</v>
      </c>
      <c r="G40" s="28">
        <v>5.625</v>
      </c>
      <c r="H40" s="28">
        <f t="shared" si="11"/>
        <v>0.5625</v>
      </c>
      <c r="I40">
        <f t="shared" si="8"/>
        <v>0</v>
      </c>
      <c r="J40" s="33" t="s">
        <v>15</v>
      </c>
    </row>
    <row r="41" spans="1:10" x14ac:dyDescent="0.25">
      <c r="A41" s="33" t="str">
        <f t="shared" ref="A41" si="12">CONCATENATE(J41,CHAR(10),"[",E41,", ",LEFT(F41,4),"]")</f>
        <v>Bubble size adjuster
[16, 100]</v>
      </c>
      <c r="B41" s="36">
        <v>1</v>
      </c>
      <c r="C41" s="36">
        <v>1</v>
      </c>
      <c r="D41" s="34">
        <v>0</v>
      </c>
      <c r="E41">
        <v>16</v>
      </c>
      <c r="F41" s="38">
        <f t="shared" ref="F41" si="13">(C41/B41)*100</f>
        <v>100</v>
      </c>
      <c r="G41" s="38">
        <v>20</v>
      </c>
      <c r="H41" s="38"/>
      <c r="I41">
        <f t="shared" si="8"/>
        <v>0</v>
      </c>
      <c r="J41" s="33" t="s">
        <v>87</v>
      </c>
    </row>
    <row r="44" spans="1:10" x14ac:dyDescent="0.25">
      <c r="A44" s="40" t="s">
        <v>105</v>
      </c>
      <c r="B44" s="36"/>
      <c r="C44" s="36"/>
      <c r="D44" s="34"/>
      <c r="F44" s="38"/>
      <c r="G44" s="38"/>
      <c r="H44" s="38"/>
      <c r="J44" s="33"/>
    </row>
    <row r="45" spans="1:10" x14ac:dyDescent="0.25">
      <c r="A45" s="35" t="s">
        <v>5</v>
      </c>
      <c r="B45" s="35" t="s">
        <v>0</v>
      </c>
      <c r="C45" s="35" t="s">
        <v>76</v>
      </c>
      <c r="D45" s="35" t="s">
        <v>78</v>
      </c>
      <c r="E45" s="37" t="s">
        <v>77</v>
      </c>
      <c r="F45" s="37" t="s">
        <v>81</v>
      </c>
      <c r="G45" s="37" t="s">
        <v>96</v>
      </c>
      <c r="H45" s="37"/>
      <c r="I45" s="37" t="s">
        <v>86</v>
      </c>
    </row>
    <row r="46" spans="1:10" x14ac:dyDescent="0.25">
      <c r="A46" s="33" t="str">
        <f t="shared" ref="A46:A60" si="14">CONCATENATE(J46,CHAR(10),"[",E46,", ",LEFT(G46,4),"]")</f>
        <v>Hurricanes
[1, 8.46]</v>
      </c>
      <c r="B46" s="36">
        <v>187.92307692307693</v>
      </c>
      <c r="C46" s="36">
        <v>15.23076923076923</v>
      </c>
      <c r="D46" s="34">
        <v>15</v>
      </c>
      <c r="E46">
        <f t="shared" ref="E46:E60" si="15">16-D46</f>
        <v>1</v>
      </c>
      <c r="F46" s="38">
        <f t="shared" ref="F46:F60" si="16">((C46/B46)*G46)*10</f>
        <v>6.85789854844296</v>
      </c>
      <c r="G46" s="28">
        <v>8.4615384615384617</v>
      </c>
      <c r="H46" s="28">
        <f>G46/10</f>
        <v>0.84615384615384615</v>
      </c>
      <c r="I46">
        <f t="shared" ref="I46:I61" si="17">IF(F46&gt;=$AC$4,$AB$4,IF(F46&gt;=$AC$5,$AB$5,$AB$6))</f>
        <v>0</v>
      </c>
      <c r="J46" s="33" t="s">
        <v>14</v>
      </c>
    </row>
    <row r="47" spans="1:10" x14ac:dyDescent="0.25">
      <c r="A47" s="33" t="str">
        <f t="shared" si="14"/>
        <v>Waratahs
[2, 4.61]</v>
      </c>
      <c r="B47" s="36">
        <v>141.61538461538461</v>
      </c>
      <c r="C47" s="36">
        <v>12.846153846153847</v>
      </c>
      <c r="D47" s="34">
        <v>14</v>
      </c>
      <c r="E47">
        <f t="shared" si="15"/>
        <v>2</v>
      </c>
      <c r="F47" s="38">
        <f t="shared" si="16"/>
        <v>4.186687836877951</v>
      </c>
      <c r="G47" s="28">
        <v>4.6153846153846159</v>
      </c>
      <c r="H47" s="28">
        <f t="shared" ref="H47:H60" si="18">G47/10</f>
        <v>0.46153846153846156</v>
      </c>
      <c r="I47">
        <f t="shared" si="17"/>
        <v>0</v>
      </c>
      <c r="J47" s="33" t="s">
        <v>20</v>
      </c>
    </row>
    <row r="48" spans="1:10" x14ac:dyDescent="0.25">
      <c r="A48" s="33" t="str">
        <f t="shared" si="14"/>
        <v>Stormers
[3, 5]</v>
      </c>
      <c r="B48" s="36">
        <v>152.83333333333334</v>
      </c>
      <c r="C48" s="36">
        <v>13.166666666666666</v>
      </c>
      <c r="D48" s="34">
        <v>13</v>
      </c>
      <c r="E48">
        <f t="shared" si="15"/>
        <v>3</v>
      </c>
      <c r="F48" s="38">
        <f t="shared" si="16"/>
        <v>4.3075245365321697</v>
      </c>
      <c r="G48" s="28">
        <v>5</v>
      </c>
      <c r="H48" s="28">
        <f t="shared" si="18"/>
        <v>0.5</v>
      </c>
      <c r="I48">
        <f t="shared" si="17"/>
        <v>0</v>
      </c>
      <c r="J48" s="33" t="s">
        <v>19</v>
      </c>
    </row>
    <row r="49" spans="1:10" x14ac:dyDescent="0.25">
      <c r="A49" s="33" t="str">
        <f t="shared" si="14"/>
        <v>Chiefs
[4, 4.61]</v>
      </c>
      <c r="B49" s="36">
        <v>138.46153846153845</v>
      </c>
      <c r="C49" s="36">
        <v>14.692307692307692</v>
      </c>
      <c r="D49" s="34">
        <v>12</v>
      </c>
      <c r="E49">
        <f t="shared" si="15"/>
        <v>4</v>
      </c>
      <c r="F49" s="38">
        <f t="shared" si="16"/>
        <v>4.8974358974358987</v>
      </c>
      <c r="G49" s="28">
        <v>4.6153846153846159</v>
      </c>
      <c r="H49" s="28">
        <f t="shared" si="18"/>
        <v>0.46153846153846156</v>
      </c>
      <c r="I49">
        <f t="shared" si="17"/>
        <v>0</v>
      </c>
      <c r="J49" s="33" t="s">
        <v>11</v>
      </c>
    </row>
    <row r="50" spans="1:10" x14ac:dyDescent="0.25">
      <c r="A50" s="33" t="str">
        <f t="shared" si="14"/>
        <v>Highlanders
[5, 7.69]</v>
      </c>
      <c r="B50" s="36">
        <v>173.07692307692307</v>
      </c>
      <c r="C50" s="36">
        <v>17.46153846153846</v>
      </c>
      <c r="D50" s="34">
        <v>11</v>
      </c>
      <c r="E50">
        <f t="shared" si="15"/>
        <v>5</v>
      </c>
      <c r="F50" s="38">
        <f t="shared" si="16"/>
        <v>7.7606837606837606</v>
      </c>
      <c r="G50" s="28">
        <v>7.6923076923076925</v>
      </c>
      <c r="H50" s="28">
        <f t="shared" si="18"/>
        <v>0.76923076923076927</v>
      </c>
      <c r="I50">
        <f t="shared" si="17"/>
        <v>0</v>
      </c>
      <c r="J50" s="33" t="s">
        <v>13</v>
      </c>
    </row>
    <row r="51" spans="1:10" x14ac:dyDescent="0.25">
      <c r="A51" s="33" t="str">
        <f t="shared" si="14"/>
        <v>Brumbies
[6, 3.84]</v>
      </c>
      <c r="B51" s="36">
        <v>149.30769230769232</v>
      </c>
      <c r="C51" s="36">
        <v>17.076923076923077</v>
      </c>
      <c r="D51" s="34">
        <v>10</v>
      </c>
      <c r="E51">
        <f t="shared" si="15"/>
        <v>6</v>
      </c>
      <c r="F51" s="38">
        <f t="shared" si="16"/>
        <v>4.3990013078111998</v>
      </c>
      <c r="G51" s="28">
        <v>3.8461538461538463</v>
      </c>
      <c r="H51" s="28">
        <f t="shared" si="18"/>
        <v>0.38461538461538464</v>
      </c>
      <c r="I51">
        <f t="shared" si="17"/>
        <v>0</v>
      </c>
      <c r="J51" s="33" t="s">
        <v>8</v>
      </c>
    </row>
    <row r="52" spans="1:10" x14ac:dyDescent="0.25">
      <c r="A52" s="33" t="str">
        <f t="shared" si="14"/>
        <v>Lions
[7, 3.57]</v>
      </c>
      <c r="B52" s="36">
        <v>145.28571428571428</v>
      </c>
      <c r="C52" s="36">
        <v>12.142857142857142</v>
      </c>
      <c r="D52" s="34">
        <v>9</v>
      </c>
      <c r="E52">
        <f t="shared" si="15"/>
        <v>7</v>
      </c>
      <c r="F52" s="38">
        <f t="shared" si="16"/>
        <v>2.9849697991290913</v>
      </c>
      <c r="G52" s="28">
        <v>3.5714285714285716</v>
      </c>
      <c r="H52" s="28">
        <f t="shared" si="18"/>
        <v>0.35714285714285715</v>
      </c>
      <c r="I52">
        <f t="shared" si="17"/>
        <v>0</v>
      </c>
      <c r="J52" s="33" t="s">
        <v>47</v>
      </c>
    </row>
    <row r="53" spans="1:10" x14ac:dyDescent="0.25">
      <c r="A53" s="33" t="str">
        <f t="shared" si="14"/>
        <v>Crusaders
[8, 9.23]</v>
      </c>
      <c r="B53" s="36">
        <v>164.38461538461539</v>
      </c>
      <c r="C53" s="36">
        <v>16.384615384615383</v>
      </c>
      <c r="D53" s="34">
        <v>8</v>
      </c>
      <c r="E53">
        <f t="shared" si="15"/>
        <v>8</v>
      </c>
      <c r="F53" s="38">
        <f t="shared" si="16"/>
        <v>9.2005327382023676</v>
      </c>
      <c r="G53" s="28">
        <v>9.2307692307692317</v>
      </c>
      <c r="H53" s="28">
        <f t="shared" si="18"/>
        <v>0.92307692307692313</v>
      </c>
      <c r="I53">
        <f t="shared" si="17"/>
        <v>0</v>
      </c>
      <c r="J53" s="33" t="s">
        <v>12</v>
      </c>
    </row>
    <row r="54" spans="1:10" x14ac:dyDescent="0.25">
      <c r="A54" s="33" t="str">
        <f t="shared" si="14"/>
        <v>Bulls
[9, 5.38]</v>
      </c>
      <c r="B54" s="36">
        <v>162.84615384615384</v>
      </c>
      <c r="C54" s="36">
        <v>14.461538461538462</v>
      </c>
      <c r="D54" s="34">
        <v>7</v>
      </c>
      <c r="E54">
        <f t="shared" si="15"/>
        <v>9</v>
      </c>
      <c r="F54" s="38">
        <f t="shared" si="16"/>
        <v>4.7818029868100727</v>
      </c>
      <c r="G54" s="28">
        <v>5.3846153846153841</v>
      </c>
      <c r="H54" s="28">
        <f t="shared" si="18"/>
        <v>0.53846153846153844</v>
      </c>
      <c r="I54">
        <f t="shared" si="17"/>
        <v>0</v>
      </c>
      <c r="J54" s="33" t="s">
        <v>9</v>
      </c>
    </row>
    <row r="55" spans="1:10" x14ac:dyDescent="0.25">
      <c r="A55" s="33" t="str">
        <f t="shared" si="14"/>
        <v>Rebels
[10, 5.38]</v>
      </c>
      <c r="B55" s="36">
        <v>168.84615384615384</v>
      </c>
      <c r="C55" s="36">
        <v>14.076923076923077</v>
      </c>
      <c r="D55" s="34">
        <v>6</v>
      </c>
      <c r="E55">
        <f t="shared" si="15"/>
        <v>10</v>
      </c>
      <c r="F55" s="38">
        <f t="shared" si="16"/>
        <v>4.489223760294375</v>
      </c>
      <c r="G55" s="28">
        <v>5.3846153846153841</v>
      </c>
      <c r="H55" s="28">
        <f t="shared" si="18"/>
        <v>0.53846153846153844</v>
      </c>
      <c r="I55">
        <f t="shared" si="17"/>
        <v>0</v>
      </c>
      <c r="J55" s="33" t="s">
        <v>15</v>
      </c>
    </row>
    <row r="56" spans="1:10" x14ac:dyDescent="0.25">
      <c r="A56" s="33" t="str">
        <f t="shared" si="14"/>
        <v>Sharks
[11, 2.14]</v>
      </c>
      <c r="B56" s="36">
        <v>164.21428571428572</v>
      </c>
      <c r="C56" s="36">
        <v>14.571428571428571</v>
      </c>
      <c r="D56" s="34">
        <v>5</v>
      </c>
      <c r="E56">
        <f t="shared" si="15"/>
        <v>11</v>
      </c>
      <c r="F56" s="38">
        <f t="shared" si="16"/>
        <v>1.9014478344621883</v>
      </c>
      <c r="G56" s="28">
        <v>2.1428571428571428</v>
      </c>
      <c r="H56" s="28">
        <f t="shared" si="18"/>
        <v>0.21428571428571427</v>
      </c>
      <c r="I56">
        <f t="shared" si="17"/>
        <v>0</v>
      </c>
      <c r="J56" s="33" t="s">
        <v>17</v>
      </c>
    </row>
    <row r="57" spans="1:10" x14ac:dyDescent="0.25">
      <c r="A57" s="33" t="str">
        <f t="shared" si="14"/>
        <v>Reds
[12, 0.76]</v>
      </c>
      <c r="B57" s="36">
        <v>152.76923076923077</v>
      </c>
      <c r="C57" s="36">
        <v>16.76923076923077</v>
      </c>
      <c r="D57" s="34">
        <v>4</v>
      </c>
      <c r="E57">
        <f t="shared" si="15"/>
        <v>12</v>
      </c>
      <c r="F57" s="38">
        <f t="shared" si="16"/>
        <v>0.84437214346579914</v>
      </c>
      <c r="G57" s="28">
        <v>0.76923076923076927</v>
      </c>
      <c r="H57" s="28">
        <f t="shared" si="18"/>
        <v>7.6923076923076927E-2</v>
      </c>
      <c r="I57">
        <f t="shared" si="17"/>
        <v>0</v>
      </c>
      <c r="J57" s="33" t="s">
        <v>16</v>
      </c>
    </row>
    <row r="58" spans="1:10" x14ac:dyDescent="0.25">
      <c r="A58" s="33" t="str">
        <f t="shared" si="14"/>
        <v>Cheetahs
[13, 3.33]</v>
      </c>
      <c r="B58" s="36">
        <v>170.66666666666666</v>
      </c>
      <c r="C58" s="36">
        <v>14.666666666666666</v>
      </c>
      <c r="D58" s="34">
        <v>3</v>
      </c>
      <c r="E58">
        <f t="shared" si="15"/>
        <v>13</v>
      </c>
      <c r="F58" s="38">
        <f t="shared" si="16"/>
        <v>2.864583333333333</v>
      </c>
      <c r="G58" s="28">
        <v>3.333333333333333</v>
      </c>
      <c r="H58" s="28">
        <f t="shared" si="18"/>
        <v>0.33333333333333331</v>
      </c>
      <c r="I58">
        <f t="shared" si="17"/>
        <v>0</v>
      </c>
      <c r="J58" s="33" t="s">
        <v>10</v>
      </c>
    </row>
    <row r="59" spans="1:10" x14ac:dyDescent="0.25">
      <c r="A59" s="33" t="str">
        <f t="shared" si="14"/>
        <v>Blues
[14, 2.14]</v>
      </c>
      <c r="B59" s="36">
        <v>148.78571428571428</v>
      </c>
      <c r="C59" s="36">
        <v>12.071428571428571</v>
      </c>
      <c r="D59" s="34">
        <v>2</v>
      </c>
      <c r="E59">
        <f t="shared" si="15"/>
        <v>14</v>
      </c>
      <c r="F59" s="38">
        <f t="shared" si="16"/>
        <v>1.7385638845072358</v>
      </c>
      <c r="G59" s="28">
        <v>2.1428571428571428</v>
      </c>
      <c r="H59" s="28">
        <f t="shared" si="18"/>
        <v>0.21428571428571427</v>
      </c>
      <c r="I59">
        <f t="shared" si="17"/>
        <v>0</v>
      </c>
      <c r="J59" s="33" t="s">
        <v>7</v>
      </c>
    </row>
    <row r="60" spans="1:10" x14ac:dyDescent="0.25">
      <c r="A60" s="33" t="str">
        <f t="shared" si="14"/>
        <v>Western Force
[15, 3.07]</v>
      </c>
      <c r="B60" s="36">
        <v>127.23076923076923</v>
      </c>
      <c r="C60" s="36">
        <v>13.23076923076923</v>
      </c>
      <c r="D60" s="34">
        <v>1</v>
      </c>
      <c r="E60">
        <f t="shared" si="15"/>
        <v>15</v>
      </c>
      <c r="F60" s="38">
        <f t="shared" si="16"/>
        <v>3.1997023532694637</v>
      </c>
      <c r="G60" s="28">
        <v>3.0769230769230771</v>
      </c>
      <c r="H60" s="28">
        <f t="shared" si="18"/>
        <v>0.30769230769230771</v>
      </c>
      <c r="I60">
        <f t="shared" si="17"/>
        <v>0</v>
      </c>
      <c r="J60" s="33" t="s">
        <v>21</v>
      </c>
    </row>
    <row r="61" spans="1:10" x14ac:dyDescent="0.25">
      <c r="A61" s="33" t="str">
        <f>CONCATENATE(J61,CHAR(10),"[",E61,", ",LEFT(F61,4),"]")</f>
        <v>Bubble size adjuster
[16, 100]</v>
      </c>
      <c r="B61" s="36">
        <v>1</v>
      </c>
      <c r="C61" s="36">
        <v>1</v>
      </c>
      <c r="D61" s="34">
        <v>0</v>
      </c>
      <c r="E61">
        <v>16</v>
      </c>
      <c r="F61" s="38">
        <f>(C61/B61)*100</f>
        <v>100</v>
      </c>
      <c r="G61" s="38">
        <v>20</v>
      </c>
      <c r="H61" s="38"/>
      <c r="I61">
        <f t="shared" si="17"/>
        <v>0</v>
      </c>
      <c r="J61" s="33" t="s">
        <v>87</v>
      </c>
    </row>
    <row r="64" spans="1:10" x14ac:dyDescent="0.25">
      <c r="B64">
        <f>B65*B65</f>
        <v>0.28994082840236673</v>
      </c>
      <c r="C64">
        <f>C65*C65</f>
        <v>2446.4437869822505</v>
      </c>
      <c r="D64">
        <f>D65*D65</f>
        <v>14.79289940828402</v>
      </c>
      <c r="G64">
        <f>SQRT(B64+C64+D64)</f>
        <v>49.613774571372183</v>
      </c>
    </row>
    <row r="65" spans="2:4" x14ac:dyDescent="0.25">
      <c r="B65" s="36">
        <f>C49-C46</f>
        <v>-0.53846153846153832</v>
      </c>
      <c r="C65" s="36">
        <f>B46-B49</f>
        <v>49.461538461538481</v>
      </c>
      <c r="D65" s="36">
        <f>G49-G46</f>
        <v>-3.8461538461538458</v>
      </c>
    </row>
    <row r="66" spans="2:4" x14ac:dyDescent="0.25">
      <c r="B66" s="36">
        <f>C53-C51</f>
        <v>-0.6923076923076934</v>
      </c>
      <c r="C66" s="36">
        <f>B51-B53</f>
        <v>-15.076923076923066</v>
      </c>
      <c r="D66" s="36">
        <f>G53-G51</f>
        <v>5.384615384615385</v>
      </c>
    </row>
    <row r="67" spans="2:4" x14ac:dyDescent="0.25">
      <c r="B67">
        <f>B66*B66</f>
        <v>0.47928994082840387</v>
      </c>
      <c r="C67">
        <f>C66*C66</f>
        <v>227.31360946745528</v>
      </c>
      <c r="D67">
        <f>D66*D66</f>
        <v>28.99408284023669</v>
      </c>
    </row>
    <row r="69" spans="2:4" x14ac:dyDescent="0.25">
      <c r="B69">
        <f>SQRT(B67+C67+D67)</f>
        <v>16.024574323473317</v>
      </c>
    </row>
  </sheetData>
  <sortState ref="A46:I61">
    <sortCondition ref="E46:E6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workbookViewId="0">
      <selection activeCell="F17" sqref="F17"/>
    </sheetView>
  </sheetViews>
  <sheetFormatPr defaultRowHeight="15" x14ac:dyDescent="0.25"/>
  <cols>
    <col min="1" max="1" width="11.7109375" customWidth="1"/>
  </cols>
  <sheetData>
    <row r="1" spans="1:29" x14ac:dyDescent="0.25">
      <c r="A1" s="35" t="s">
        <v>5</v>
      </c>
      <c r="B1" s="35" t="s">
        <v>0</v>
      </c>
      <c r="C1" s="35" t="s">
        <v>76</v>
      </c>
      <c r="D1" s="35" t="s">
        <v>78</v>
      </c>
      <c r="E1" s="37" t="s">
        <v>77</v>
      </c>
      <c r="F1" s="37" t="s">
        <v>81</v>
      </c>
      <c r="G1" s="37" t="s">
        <v>82</v>
      </c>
      <c r="H1" s="37"/>
      <c r="I1" s="37" t="s">
        <v>86</v>
      </c>
    </row>
    <row r="2" spans="1:29" x14ac:dyDescent="0.25">
      <c r="A2" s="33" t="str">
        <f>CONCATENATE(J2,CHAR(10),"[",E2,", ",LEFT(H2,4),"]")</f>
        <v>Waratahs
[1, 0.66]</v>
      </c>
      <c r="B2" s="36">
        <v>134.16666666666666</v>
      </c>
      <c r="C2" s="36">
        <v>16</v>
      </c>
      <c r="D2" s="34">
        <v>15</v>
      </c>
      <c r="E2">
        <f t="shared" ref="E2:E16" si="0">16-D2</f>
        <v>1</v>
      </c>
      <c r="F2" s="38">
        <f t="shared" ref="F2:F16" si="1">(C2/B2)*100</f>
        <v>11.925465838509318</v>
      </c>
      <c r="G2" s="28">
        <v>6.6666666666666661</v>
      </c>
      <c r="H2" s="28">
        <f>G2/10</f>
        <v>0.66666666666666663</v>
      </c>
      <c r="I2" t="str">
        <f t="shared" ref="I2:I17" si="2">IF(F2&gt;=$AC$3,$AB$3,IF(F2&gt;=$AC$4,$AB$4,$AB$5))</f>
        <v>Green</v>
      </c>
      <c r="J2" s="33" t="s">
        <v>20</v>
      </c>
    </row>
    <row r="3" spans="1:29" x14ac:dyDescent="0.25">
      <c r="A3" s="33" t="str">
        <f t="shared" ref="A3:A16" si="3">CONCATENATE(J3,CHAR(10),"[",E3,", ",LEFT(H3,4),"]")</f>
        <v>Crusaders
[2, 0.55]</v>
      </c>
      <c r="B3" s="36">
        <v>155.66666666666666</v>
      </c>
      <c r="C3" s="36">
        <v>15.833333333333334</v>
      </c>
      <c r="D3" s="34">
        <v>14</v>
      </c>
      <c r="E3">
        <f t="shared" si="0"/>
        <v>2</v>
      </c>
      <c r="F3" s="38">
        <f t="shared" si="1"/>
        <v>10.171306209850108</v>
      </c>
      <c r="G3" s="28">
        <v>5.5555555555555554</v>
      </c>
      <c r="H3" s="28">
        <f t="shared" ref="H3:H16" si="4">G3/10</f>
        <v>0.55555555555555558</v>
      </c>
      <c r="I3" t="str">
        <f t="shared" si="2"/>
        <v>Orange</v>
      </c>
      <c r="J3" s="33" t="s">
        <v>12</v>
      </c>
      <c r="AB3" t="s">
        <v>83</v>
      </c>
      <c r="AC3">
        <v>10.5</v>
      </c>
    </row>
    <row r="4" spans="1:29" x14ac:dyDescent="0.25">
      <c r="A4" s="33" t="str">
        <f t="shared" si="3"/>
        <v>Sharks
[3, 0.61]</v>
      </c>
      <c r="B4" s="36">
        <v>124.94444444444444</v>
      </c>
      <c r="C4" s="36">
        <v>16.444444444444443</v>
      </c>
      <c r="D4" s="34">
        <v>13</v>
      </c>
      <c r="E4">
        <f t="shared" si="0"/>
        <v>3</v>
      </c>
      <c r="F4" s="38">
        <f t="shared" si="1"/>
        <v>13.161405068919517</v>
      </c>
      <c r="G4" s="28">
        <v>6.1111111111111116</v>
      </c>
      <c r="H4" s="28">
        <f t="shared" si="4"/>
        <v>0.61111111111111116</v>
      </c>
      <c r="I4" t="str">
        <f t="shared" si="2"/>
        <v>Green</v>
      </c>
      <c r="J4" s="33" t="s">
        <v>17</v>
      </c>
      <c r="AB4" t="s">
        <v>84</v>
      </c>
      <c r="AC4">
        <v>9</v>
      </c>
    </row>
    <row r="5" spans="1:29" x14ac:dyDescent="0.25">
      <c r="A5" s="33" t="str">
        <f t="shared" si="3"/>
        <v>Brumbies
[4, 0.44]</v>
      </c>
      <c r="B5" s="36">
        <v>158.5</v>
      </c>
      <c r="C5" s="36">
        <v>12.888888888888889</v>
      </c>
      <c r="D5" s="34">
        <v>12</v>
      </c>
      <c r="E5">
        <f t="shared" si="0"/>
        <v>4</v>
      </c>
      <c r="F5" s="38">
        <f t="shared" si="1"/>
        <v>8.1317910970907814</v>
      </c>
      <c r="G5" s="28">
        <v>4.4444444444444446</v>
      </c>
      <c r="H5" s="28">
        <f t="shared" si="4"/>
        <v>0.44444444444444448</v>
      </c>
      <c r="I5" t="str">
        <f t="shared" si="2"/>
        <v>Red</v>
      </c>
      <c r="J5" s="33" t="s">
        <v>8</v>
      </c>
      <c r="AB5" t="s">
        <v>85</v>
      </c>
      <c r="AC5">
        <v>0</v>
      </c>
    </row>
    <row r="6" spans="1:29" x14ac:dyDescent="0.25">
      <c r="A6" s="33" t="str">
        <f t="shared" si="3"/>
        <v>Chiefs
[5, 0.76]</v>
      </c>
      <c r="B6" s="36">
        <v>147.41176470588235</v>
      </c>
      <c r="C6" s="36">
        <v>15.470588235294118</v>
      </c>
      <c r="D6" s="34">
        <v>11</v>
      </c>
      <c r="E6">
        <f t="shared" si="0"/>
        <v>5</v>
      </c>
      <c r="F6" s="38">
        <f t="shared" si="1"/>
        <v>10.494812450119714</v>
      </c>
      <c r="G6" s="28">
        <v>7.6470588235294112</v>
      </c>
      <c r="H6" s="28">
        <f t="shared" si="4"/>
        <v>0.76470588235294112</v>
      </c>
      <c r="I6" t="str">
        <f t="shared" si="2"/>
        <v>Orange</v>
      </c>
      <c r="J6" s="33" t="s">
        <v>11</v>
      </c>
    </row>
    <row r="7" spans="1:29" x14ac:dyDescent="0.25">
      <c r="A7" s="33" t="str">
        <f t="shared" si="3"/>
        <v>Highlanders
[6, 0.35]</v>
      </c>
      <c r="B7" s="36">
        <v>197.1764705882353</v>
      </c>
      <c r="C7" s="36">
        <v>15.588235294117647</v>
      </c>
      <c r="D7" s="34">
        <v>10</v>
      </c>
      <c r="E7">
        <f t="shared" si="0"/>
        <v>6</v>
      </c>
      <c r="F7" s="38">
        <f t="shared" si="1"/>
        <v>7.9057279236276843</v>
      </c>
      <c r="G7" s="28">
        <v>3.5294117647058827</v>
      </c>
      <c r="H7" s="28">
        <f t="shared" si="4"/>
        <v>0.35294117647058826</v>
      </c>
      <c r="I7" t="str">
        <f t="shared" si="2"/>
        <v>Red</v>
      </c>
      <c r="J7" s="33" t="s">
        <v>13</v>
      </c>
    </row>
    <row r="8" spans="1:29" x14ac:dyDescent="0.25">
      <c r="A8" s="33" t="str">
        <f t="shared" si="3"/>
        <v>Hurricanes
[7, 0.43]</v>
      </c>
      <c r="B8" s="36">
        <v>163.6875</v>
      </c>
      <c r="C8" s="36">
        <v>16.8125</v>
      </c>
      <c r="D8" s="34">
        <v>9</v>
      </c>
      <c r="E8">
        <f t="shared" si="0"/>
        <v>7</v>
      </c>
      <c r="F8" s="38">
        <f t="shared" si="1"/>
        <v>10.271095838106149</v>
      </c>
      <c r="G8" s="28">
        <v>4.375</v>
      </c>
      <c r="H8" s="28">
        <f t="shared" si="4"/>
        <v>0.4375</v>
      </c>
      <c r="I8" t="str">
        <f t="shared" si="2"/>
        <v>Orange</v>
      </c>
      <c r="J8" s="33" t="s">
        <v>14</v>
      </c>
    </row>
    <row r="9" spans="1:29" x14ac:dyDescent="0.25">
      <c r="A9" s="33" t="str">
        <f t="shared" si="3"/>
        <v>Western Force
[8, 0.56]</v>
      </c>
      <c r="B9" s="36">
        <v>158.3125</v>
      </c>
      <c r="C9" s="36">
        <v>14.75</v>
      </c>
      <c r="D9" s="34">
        <v>8</v>
      </c>
      <c r="E9">
        <f t="shared" si="0"/>
        <v>8</v>
      </c>
      <c r="F9" s="38">
        <f t="shared" si="1"/>
        <v>9.3170153967627325</v>
      </c>
      <c r="G9" s="28">
        <v>5.625</v>
      </c>
      <c r="H9" s="28">
        <f t="shared" si="4"/>
        <v>0.5625</v>
      </c>
      <c r="I9" t="str">
        <f t="shared" si="2"/>
        <v>Orange</v>
      </c>
      <c r="J9" s="33" t="s">
        <v>21</v>
      </c>
    </row>
    <row r="10" spans="1:29" x14ac:dyDescent="0.25">
      <c r="A10" s="33" t="str">
        <f t="shared" si="3"/>
        <v>Bulls
[9, 0.25]</v>
      </c>
      <c r="B10" s="36">
        <v>159.875</v>
      </c>
      <c r="C10" s="36">
        <v>15.5625</v>
      </c>
      <c r="D10" s="34">
        <v>7</v>
      </c>
      <c r="E10">
        <f t="shared" si="0"/>
        <v>9</v>
      </c>
      <c r="F10" s="38">
        <f t="shared" si="1"/>
        <v>9.7341673182173576</v>
      </c>
      <c r="G10" s="28">
        <v>2.5</v>
      </c>
      <c r="H10" s="28">
        <f t="shared" si="4"/>
        <v>0.25</v>
      </c>
      <c r="I10" t="str">
        <f t="shared" si="2"/>
        <v>Orange</v>
      </c>
      <c r="J10" s="33" t="s">
        <v>9</v>
      </c>
    </row>
    <row r="11" spans="1:29" x14ac:dyDescent="0.25">
      <c r="A11" s="33" t="str">
        <f t="shared" si="3"/>
        <v>Blues
[10, 0.5]</v>
      </c>
      <c r="B11" s="36">
        <v>147.4375</v>
      </c>
      <c r="C11" s="36">
        <v>12.875</v>
      </c>
      <c r="D11" s="34">
        <v>6</v>
      </c>
      <c r="E11">
        <f t="shared" si="0"/>
        <v>10</v>
      </c>
      <c r="F11" s="38">
        <f t="shared" si="1"/>
        <v>8.7325137770241632</v>
      </c>
      <c r="G11" s="28">
        <v>5</v>
      </c>
      <c r="H11" s="28">
        <f t="shared" si="4"/>
        <v>0.5</v>
      </c>
      <c r="I11" t="str">
        <f t="shared" si="2"/>
        <v>Red</v>
      </c>
      <c r="J11" s="33" t="s">
        <v>7</v>
      </c>
    </row>
    <row r="12" spans="1:29" x14ac:dyDescent="0.25">
      <c r="A12" s="33" t="str">
        <f t="shared" si="3"/>
        <v>Stormers
[11, 0.25]</v>
      </c>
      <c r="B12" s="36">
        <v>156.5625</v>
      </c>
      <c r="C12" s="36">
        <v>15.9375</v>
      </c>
      <c r="D12" s="34">
        <v>5</v>
      </c>
      <c r="E12">
        <f t="shared" si="0"/>
        <v>11</v>
      </c>
      <c r="F12" s="38">
        <f t="shared" si="1"/>
        <v>10.179640718562874</v>
      </c>
      <c r="G12" s="28">
        <v>2.5</v>
      </c>
      <c r="H12" s="28">
        <f t="shared" si="4"/>
        <v>0.25</v>
      </c>
      <c r="I12" t="str">
        <f t="shared" si="2"/>
        <v>Orange</v>
      </c>
      <c r="J12" s="33" t="s">
        <v>19</v>
      </c>
    </row>
    <row r="13" spans="1:29" x14ac:dyDescent="0.25">
      <c r="A13" s="33" t="str">
        <f t="shared" si="3"/>
        <v>Lions
[12, 0.5]</v>
      </c>
      <c r="B13" s="36">
        <v>160.5625</v>
      </c>
      <c r="C13" s="36">
        <v>15.9375</v>
      </c>
      <c r="D13" s="34">
        <v>4</v>
      </c>
      <c r="E13">
        <f t="shared" si="0"/>
        <v>12</v>
      </c>
      <c r="F13" s="38">
        <f t="shared" si="1"/>
        <v>9.9260412611911253</v>
      </c>
      <c r="G13" s="28">
        <v>5</v>
      </c>
      <c r="H13" s="28">
        <f t="shared" si="4"/>
        <v>0.5</v>
      </c>
      <c r="I13" t="str">
        <f t="shared" si="2"/>
        <v>Orange</v>
      </c>
      <c r="J13" s="33" t="s">
        <v>47</v>
      </c>
    </row>
    <row r="14" spans="1:29" x14ac:dyDescent="0.25">
      <c r="A14" s="33" t="str">
        <f t="shared" si="3"/>
        <v>Reds
[13, 0.43]</v>
      </c>
      <c r="B14" s="36">
        <v>160.3125</v>
      </c>
      <c r="C14" s="36">
        <v>16.4375</v>
      </c>
      <c r="D14" s="34">
        <v>3</v>
      </c>
      <c r="E14">
        <f t="shared" si="0"/>
        <v>13</v>
      </c>
      <c r="F14" s="38">
        <f t="shared" si="1"/>
        <v>10.253411306042885</v>
      </c>
      <c r="G14" s="28">
        <v>4.375</v>
      </c>
      <c r="H14" s="28">
        <f t="shared" si="4"/>
        <v>0.4375</v>
      </c>
      <c r="I14" t="str">
        <f t="shared" si="2"/>
        <v>Orange</v>
      </c>
      <c r="J14" s="33" t="s">
        <v>16</v>
      </c>
    </row>
    <row r="15" spans="1:29" x14ac:dyDescent="0.25">
      <c r="A15" s="33" t="str">
        <f t="shared" si="3"/>
        <v>Cheetahs
[14, 0.43]</v>
      </c>
      <c r="B15" s="36">
        <v>162.375</v>
      </c>
      <c r="C15" s="36">
        <v>15.875</v>
      </c>
      <c r="D15" s="34">
        <v>2</v>
      </c>
      <c r="E15">
        <f t="shared" si="0"/>
        <v>14</v>
      </c>
      <c r="F15" s="38">
        <f t="shared" si="1"/>
        <v>9.7767513471901459</v>
      </c>
      <c r="G15" s="28">
        <v>4.375</v>
      </c>
      <c r="H15" s="28">
        <f t="shared" si="4"/>
        <v>0.4375</v>
      </c>
      <c r="I15" t="str">
        <f t="shared" si="2"/>
        <v>Orange</v>
      </c>
      <c r="J15" s="33" t="s">
        <v>10</v>
      </c>
    </row>
    <row r="16" spans="1:29" x14ac:dyDescent="0.25">
      <c r="A16" s="33" t="str">
        <f t="shared" si="3"/>
        <v>Rebels
[15, 0.56]</v>
      </c>
      <c r="B16" s="36">
        <v>147.9375</v>
      </c>
      <c r="C16" s="36">
        <v>13.875</v>
      </c>
      <c r="D16" s="34">
        <v>1</v>
      </c>
      <c r="E16">
        <f t="shared" si="0"/>
        <v>15</v>
      </c>
      <c r="F16" s="38">
        <f t="shared" si="1"/>
        <v>9.3789607097591894</v>
      </c>
      <c r="G16" s="28">
        <v>5.625</v>
      </c>
      <c r="H16" s="28">
        <f t="shared" si="4"/>
        <v>0.5625</v>
      </c>
      <c r="I16" t="str">
        <f t="shared" si="2"/>
        <v>Orange</v>
      </c>
      <c r="J16" s="33" t="s">
        <v>15</v>
      </c>
    </row>
    <row r="17" spans="1:10" x14ac:dyDescent="0.25">
      <c r="A17" s="33" t="str">
        <f t="shared" ref="A17" si="5">CONCATENATE(J17,CHAR(10),"[",E17,", ",LEFT(F17,4),"]")</f>
        <v>Bubble size adjuster
[16, 100]</v>
      </c>
      <c r="B17" s="36">
        <v>1</v>
      </c>
      <c r="C17" s="36">
        <v>1</v>
      </c>
      <c r="D17" s="34">
        <v>0</v>
      </c>
      <c r="E17">
        <v>16</v>
      </c>
      <c r="F17" s="38">
        <f t="shared" ref="F17" si="6">(C17/B17)*100</f>
        <v>100</v>
      </c>
      <c r="G17" s="38">
        <v>100</v>
      </c>
      <c r="H17" s="38"/>
      <c r="I17" t="str">
        <f t="shared" si="2"/>
        <v>Green</v>
      </c>
      <c r="J17" s="33" t="s">
        <v>87</v>
      </c>
    </row>
  </sheetData>
  <sortState ref="A21:H35">
    <sortCondition ref="E21:E3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workbookViewId="0">
      <selection activeCell="C20" sqref="C20"/>
    </sheetView>
  </sheetViews>
  <sheetFormatPr defaultRowHeight="15" x14ac:dyDescent="0.25"/>
  <cols>
    <col min="1" max="1" width="11.7109375" customWidth="1"/>
  </cols>
  <sheetData>
    <row r="1" spans="1:29" x14ac:dyDescent="0.25">
      <c r="A1" s="35" t="s">
        <v>5</v>
      </c>
      <c r="B1" s="35" t="s">
        <v>0</v>
      </c>
      <c r="C1" s="35" t="s">
        <v>76</v>
      </c>
      <c r="D1" s="35" t="s">
        <v>78</v>
      </c>
      <c r="E1" s="37" t="s">
        <v>77</v>
      </c>
      <c r="F1" s="37" t="s">
        <v>81</v>
      </c>
      <c r="G1" s="37" t="s">
        <v>82</v>
      </c>
      <c r="H1" s="37"/>
      <c r="I1" s="37" t="s">
        <v>86</v>
      </c>
    </row>
    <row r="2" spans="1:29" x14ac:dyDescent="0.25">
      <c r="A2" s="33" t="str">
        <f>CONCATENATE(J2,CHAR(10),"[",E2,", ",LEFT(H2,4),"]")</f>
        <v>Hurricanes
[1, 0.84]</v>
      </c>
      <c r="B2" s="36">
        <v>187.92307692307693</v>
      </c>
      <c r="C2" s="36">
        <v>15.23076923076923</v>
      </c>
      <c r="D2" s="34">
        <v>15</v>
      </c>
      <c r="E2">
        <f t="shared" ref="E2:E16" si="0">16-D2</f>
        <v>1</v>
      </c>
      <c r="F2" s="38">
        <f t="shared" ref="F2:F17" si="1">(C2/B2)*100</f>
        <v>8.1047891936144083</v>
      </c>
      <c r="G2" s="28">
        <v>8.4615384615384617</v>
      </c>
      <c r="H2" s="28">
        <f>G2/10</f>
        <v>0.84615384615384615</v>
      </c>
      <c r="I2" t="str">
        <f t="shared" ref="I2:I17" si="2">IF(F2&gt;=$AC$4,$AB$4,IF(F2&gt;=$AC$5,$AB$5,$AB$6))</f>
        <v>Red</v>
      </c>
      <c r="J2" s="33" t="s">
        <v>14</v>
      </c>
    </row>
    <row r="3" spans="1:29" x14ac:dyDescent="0.25">
      <c r="A3" s="33" t="str">
        <f t="shared" ref="A3:A16" si="3">CONCATENATE(J3,CHAR(10),"[",E3,", ",LEFT(H3,4),"]")</f>
        <v>Waratahs
[2, 0.46]</v>
      </c>
      <c r="B3" s="36">
        <v>141.61538461538461</v>
      </c>
      <c r="C3" s="36">
        <v>12.846153846153847</v>
      </c>
      <c r="D3" s="34">
        <v>14</v>
      </c>
      <c r="E3">
        <f t="shared" si="0"/>
        <v>2</v>
      </c>
      <c r="F3" s="38">
        <f t="shared" si="1"/>
        <v>9.0711569799022271</v>
      </c>
      <c r="G3" s="28">
        <v>4.6153846153846159</v>
      </c>
      <c r="H3" s="28">
        <f t="shared" ref="H3:H16" si="4">G3/10</f>
        <v>0.46153846153846156</v>
      </c>
      <c r="I3" t="str">
        <f t="shared" si="2"/>
        <v>Orange</v>
      </c>
      <c r="J3" s="33" t="s">
        <v>20</v>
      </c>
      <c r="AB3" t="s">
        <v>83</v>
      </c>
      <c r="AC3">
        <v>10.5</v>
      </c>
    </row>
    <row r="4" spans="1:29" x14ac:dyDescent="0.25">
      <c r="A4" s="33" t="str">
        <f t="shared" si="3"/>
        <v>Stormers
[3, 0.5]</v>
      </c>
      <c r="B4" s="36">
        <v>152.83333333333334</v>
      </c>
      <c r="C4" s="36">
        <v>13.166666666666666</v>
      </c>
      <c r="D4" s="34">
        <v>13</v>
      </c>
      <c r="E4">
        <f t="shared" si="0"/>
        <v>3</v>
      </c>
      <c r="F4" s="38">
        <f t="shared" si="1"/>
        <v>8.6150490730643394</v>
      </c>
      <c r="G4" s="28">
        <v>5</v>
      </c>
      <c r="H4" s="28">
        <f t="shared" si="4"/>
        <v>0.5</v>
      </c>
      <c r="I4" t="str">
        <f t="shared" si="2"/>
        <v>Red</v>
      </c>
      <c r="J4" s="33" t="s">
        <v>19</v>
      </c>
      <c r="AB4" t="s">
        <v>84</v>
      </c>
      <c r="AC4">
        <v>9</v>
      </c>
    </row>
    <row r="5" spans="1:29" x14ac:dyDescent="0.25">
      <c r="A5" s="33" t="str">
        <f t="shared" si="3"/>
        <v>Chiefs
[4, 0.46]</v>
      </c>
      <c r="B5" s="36">
        <v>138.46153846153845</v>
      </c>
      <c r="C5" s="36">
        <v>14.692307692307692</v>
      </c>
      <c r="D5" s="34">
        <v>12</v>
      </c>
      <c r="E5">
        <f t="shared" si="0"/>
        <v>4</v>
      </c>
      <c r="F5" s="38">
        <f t="shared" si="1"/>
        <v>10.611111111111111</v>
      </c>
      <c r="G5" s="28">
        <v>4.6153846153846159</v>
      </c>
      <c r="H5" s="28">
        <f t="shared" si="4"/>
        <v>0.46153846153846156</v>
      </c>
      <c r="I5" t="str">
        <f t="shared" si="2"/>
        <v>Orange</v>
      </c>
      <c r="J5" s="33" t="s">
        <v>11</v>
      </c>
      <c r="AB5" t="s">
        <v>85</v>
      </c>
      <c r="AC5">
        <v>0</v>
      </c>
    </row>
    <row r="6" spans="1:29" x14ac:dyDescent="0.25">
      <c r="A6" s="33" t="str">
        <f t="shared" si="3"/>
        <v>Highlanders
[5, 0.76]</v>
      </c>
      <c r="B6" s="36">
        <v>173.07692307692307</v>
      </c>
      <c r="C6" s="36">
        <v>17.46153846153846</v>
      </c>
      <c r="D6" s="34">
        <v>11</v>
      </c>
      <c r="E6">
        <f t="shared" si="0"/>
        <v>5</v>
      </c>
      <c r="F6" s="38">
        <f t="shared" si="1"/>
        <v>10.088888888888889</v>
      </c>
      <c r="G6" s="28">
        <v>7.6923076923076925</v>
      </c>
      <c r="H6" s="28">
        <f t="shared" si="4"/>
        <v>0.76923076923076927</v>
      </c>
      <c r="I6" t="str">
        <f t="shared" si="2"/>
        <v>Orange</v>
      </c>
      <c r="J6" s="33" t="s">
        <v>13</v>
      </c>
    </row>
    <row r="7" spans="1:29" x14ac:dyDescent="0.25">
      <c r="A7" s="33" t="str">
        <f t="shared" si="3"/>
        <v>Brumbies
[6, 0.38]</v>
      </c>
      <c r="B7" s="36">
        <v>149.30769230769232</v>
      </c>
      <c r="C7" s="36">
        <v>17.076923076923077</v>
      </c>
      <c r="D7" s="34">
        <v>10</v>
      </c>
      <c r="E7">
        <f t="shared" si="0"/>
        <v>6</v>
      </c>
      <c r="F7" s="38">
        <f t="shared" si="1"/>
        <v>11.437403400309117</v>
      </c>
      <c r="G7" s="28">
        <v>3.8461538461538463</v>
      </c>
      <c r="H7" s="28">
        <f t="shared" si="4"/>
        <v>0.38461538461538464</v>
      </c>
      <c r="I7" t="str">
        <f t="shared" si="2"/>
        <v>Orange</v>
      </c>
      <c r="J7" s="33" t="s">
        <v>8</v>
      </c>
    </row>
    <row r="8" spans="1:29" x14ac:dyDescent="0.25">
      <c r="A8" s="33" t="str">
        <f t="shared" si="3"/>
        <v>Lions
[7, 0.35]</v>
      </c>
      <c r="B8" s="36">
        <v>145.28571428571428</v>
      </c>
      <c r="C8" s="36">
        <v>12.142857142857142</v>
      </c>
      <c r="D8" s="34">
        <v>9</v>
      </c>
      <c r="E8">
        <f t="shared" si="0"/>
        <v>7</v>
      </c>
      <c r="F8" s="38">
        <f t="shared" si="1"/>
        <v>8.3579154375614557</v>
      </c>
      <c r="G8" s="28">
        <v>3.5714285714285716</v>
      </c>
      <c r="H8" s="28">
        <f t="shared" si="4"/>
        <v>0.35714285714285715</v>
      </c>
      <c r="I8" t="str">
        <f t="shared" si="2"/>
        <v>Red</v>
      </c>
      <c r="J8" s="33" t="s">
        <v>47</v>
      </c>
    </row>
    <row r="9" spans="1:29" x14ac:dyDescent="0.25">
      <c r="A9" s="33" t="str">
        <f t="shared" si="3"/>
        <v>Crusaders
[8, 0.92]</v>
      </c>
      <c r="B9" s="36">
        <v>164.38461538461539</v>
      </c>
      <c r="C9" s="36">
        <v>16.384615384615383</v>
      </c>
      <c r="D9" s="34">
        <v>8</v>
      </c>
      <c r="E9">
        <f t="shared" si="0"/>
        <v>8</v>
      </c>
      <c r="F9" s="38">
        <f t="shared" si="1"/>
        <v>9.9672437997192311</v>
      </c>
      <c r="G9" s="28">
        <v>9.2307692307692317</v>
      </c>
      <c r="H9" s="28">
        <f t="shared" si="4"/>
        <v>0.92307692307692313</v>
      </c>
      <c r="I9" t="str">
        <f t="shared" si="2"/>
        <v>Orange</v>
      </c>
      <c r="J9" s="33" t="s">
        <v>12</v>
      </c>
    </row>
    <row r="10" spans="1:29" x14ac:dyDescent="0.25">
      <c r="A10" s="33" t="str">
        <f t="shared" si="3"/>
        <v>Bulls
[9, 0.53]</v>
      </c>
      <c r="B10" s="36">
        <v>162.84615384615384</v>
      </c>
      <c r="C10" s="36">
        <v>14.461538461538462</v>
      </c>
      <c r="D10" s="34">
        <v>7</v>
      </c>
      <c r="E10">
        <f t="shared" si="0"/>
        <v>9</v>
      </c>
      <c r="F10" s="38">
        <f t="shared" si="1"/>
        <v>8.8804912612187064</v>
      </c>
      <c r="G10" s="28">
        <v>5.3846153846153841</v>
      </c>
      <c r="H10" s="28">
        <f t="shared" si="4"/>
        <v>0.53846153846153844</v>
      </c>
      <c r="I10" t="str">
        <f t="shared" si="2"/>
        <v>Red</v>
      </c>
      <c r="J10" s="33" t="s">
        <v>9</v>
      </c>
    </row>
    <row r="11" spans="1:29" x14ac:dyDescent="0.25">
      <c r="A11" s="33" t="str">
        <f t="shared" si="3"/>
        <v>Rebels
[10, 0.53]</v>
      </c>
      <c r="B11" s="36">
        <v>168.84615384615384</v>
      </c>
      <c r="C11" s="36">
        <v>14.076923076923077</v>
      </c>
      <c r="D11" s="34">
        <v>6</v>
      </c>
      <c r="E11">
        <f t="shared" si="0"/>
        <v>10</v>
      </c>
      <c r="F11" s="38">
        <f t="shared" si="1"/>
        <v>8.337129840546698</v>
      </c>
      <c r="G11" s="28">
        <v>5.3846153846153841</v>
      </c>
      <c r="H11" s="28">
        <f t="shared" si="4"/>
        <v>0.53846153846153844</v>
      </c>
      <c r="I11" t="str">
        <f t="shared" si="2"/>
        <v>Red</v>
      </c>
      <c r="J11" s="33" t="s">
        <v>15</v>
      </c>
    </row>
    <row r="12" spans="1:29" x14ac:dyDescent="0.25">
      <c r="A12" s="33" t="str">
        <f t="shared" si="3"/>
        <v>Sharks
[11, 0.21]</v>
      </c>
      <c r="B12" s="36">
        <v>164.21428571428572</v>
      </c>
      <c r="C12" s="36">
        <v>14.571428571428571</v>
      </c>
      <c r="D12" s="34">
        <v>5</v>
      </c>
      <c r="E12">
        <f t="shared" si="0"/>
        <v>11</v>
      </c>
      <c r="F12" s="38">
        <f t="shared" si="1"/>
        <v>8.8734232274902123</v>
      </c>
      <c r="G12" s="28">
        <v>2.1428571428571428</v>
      </c>
      <c r="H12" s="28">
        <f t="shared" si="4"/>
        <v>0.21428571428571427</v>
      </c>
      <c r="I12" t="str">
        <f t="shared" si="2"/>
        <v>Red</v>
      </c>
      <c r="J12" s="33" t="s">
        <v>17</v>
      </c>
    </row>
    <row r="13" spans="1:29" x14ac:dyDescent="0.25">
      <c r="A13" s="33" t="str">
        <f t="shared" si="3"/>
        <v>Reds
[12, 0.07]</v>
      </c>
      <c r="B13" s="36">
        <v>152.76923076923077</v>
      </c>
      <c r="C13" s="36">
        <v>16.76923076923077</v>
      </c>
      <c r="D13" s="34">
        <v>4</v>
      </c>
      <c r="E13">
        <f t="shared" si="0"/>
        <v>12</v>
      </c>
      <c r="F13" s="38">
        <f t="shared" si="1"/>
        <v>10.976837865055387</v>
      </c>
      <c r="G13" s="28">
        <v>0.76923076923076927</v>
      </c>
      <c r="H13" s="28">
        <f t="shared" si="4"/>
        <v>7.6923076923076927E-2</v>
      </c>
      <c r="I13" t="str">
        <f t="shared" si="2"/>
        <v>Orange</v>
      </c>
      <c r="J13" s="33" t="s">
        <v>16</v>
      </c>
    </row>
    <row r="14" spans="1:29" x14ac:dyDescent="0.25">
      <c r="A14" s="33" t="str">
        <f t="shared" si="3"/>
        <v>Cheetahs
[13, 0.33]</v>
      </c>
      <c r="B14" s="36">
        <v>170.66666666666666</v>
      </c>
      <c r="C14" s="36">
        <v>14.666666666666666</v>
      </c>
      <c r="D14" s="34">
        <v>3</v>
      </c>
      <c r="E14">
        <f t="shared" si="0"/>
        <v>13</v>
      </c>
      <c r="F14" s="38">
        <f t="shared" si="1"/>
        <v>8.59375</v>
      </c>
      <c r="G14" s="28">
        <v>3.333333333333333</v>
      </c>
      <c r="H14" s="28">
        <f t="shared" si="4"/>
        <v>0.33333333333333331</v>
      </c>
      <c r="I14" t="str">
        <f t="shared" si="2"/>
        <v>Red</v>
      </c>
      <c r="J14" s="33" t="s">
        <v>10</v>
      </c>
    </row>
    <row r="15" spans="1:29" x14ac:dyDescent="0.25">
      <c r="A15" s="33" t="str">
        <f t="shared" si="3"/>
        <v>Blues
[14, 0.21]</v>
      </c>
      <c r="B15" s="36">
        <v>148.78571428571428</v>
      </c>
      <c r="C15" s="36">
        <v>12.071428571428571</v>
      </c>
      <c r="D15" s="34">
        <v>2</v>
      </c>
      <c r="E15">
        <f t="shared" si="0"/>
        <v>14</v>
      </c>
      <c r="F15" s="38">
        <f t="shared" si="1"/>
        <v>8.1132981277004337</v>
      </c>
      <c r="G15" s="28">
        <v>2.1428571428571428</v>
      </c>
      <c r="H15" s="28">
        <f t="shared" si="4"/>
        <v>0.21428571428571427</v>
      </c>
      <c r="I15" t="str">
        <f t="shared" si="2"/>
        <v>Red</v>
      </c>
      <c r="J15" s="33" t="s">
        <v>7</v>
      </c>
    </row>
    <row r="16" spans="1:29" x14ac:dyDescent="0.25">
      <c r="A16" s="33" t="str">
        <f t="shared" si="3"/>
        <v>Western Force
[15, 0.30]</v>
      </c>
      <c r="B16" s="36">
        <v>127.23076923076923</v>
      </c>
      <c r="C16" s="36">
        <v>13.23076923076923</v>
      </c>
      <c r="D16" s="34">
        <v>1</v>
      </c>
      <c r="E16">
        <f t="shared" si="0"/>
        <v>15</v>
      </c>
      <c r="F16" s="38">
        <f t="shared" si="1"/>
        <v>10.399032648125756</v>
      </c>
      <c r="G16" s="28">
        <v>3.0769230769230771</v>
      </c>
      <c r="H16" s="28">
        <f t="shared" si="4"/>
        <v>0.30769230769230771</v>
      </c>
      <c r="I16" t="str">
        <f t="shared" si="2"/>
        <v>Orange</v>
      </c>
      <c r="J16" s="33" t="s">
        <v>21</v>
      </c>
    </row>
    <row r="17" spans="1:10" x14ac:dyDescent="0.25">
      <c r="A17" s="33" t="str">
        <f>CONCATENATE(J17,CHAR(10),"[",E17,", ",LEFT(F17,4),"]")</f>
        <v>Bubble size adjuster
[16, 100]</v>
      </c>
      <c r="B17" s="36">
        <v>1</v>
      </c>
      <c r="C17" s="36">
        <v>1</v>
      </c>
      <c r="D17" s="34">
        <v>0</v>
      </c>
      <c r="E17">
        <v>16</v>
      </c>
      <c r="F17" s="38">
        <f t="shared" si="1"/>
        <v>100</v>
      </c>
      <c r="G17" s="38">
        <v>100</v>
      </c>
      <c r="H17" s="38"/>
      <c r="I17" t="str">
        <f t="shared" si="2"/>
        <v>Orange</v>
      </c>
      <c r="J17" s="33" t="s">
        <v>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6" workbookViewId="0">
      <selection activeCell="C47" sqref="C47"/>
    </sheetView>
  </sheetViews>
  <sheetFormatPr defaultRowHeight="15" x14ac:dyDescent="0.25"/>
  <sheetData>
    <row r="1" spans="1:2" x14ac:dyDescent="0.25">
      <c r="A1" s="36">
        <v>161.55555555555554</v>
      </c>
      <c r="B1" s="36">
        <v>15.888888888888889</v>
      </c>
    </row>
    <row r="2" spans="1:2" x14ac:dyDescent="0.25">
      <c r="A2" s="36">
        <v>141.41176470588235</v>
      </c>
      <c r="B2" s="36">
        <v>14.941176470588236</v>
      </c>
    </row>
    <row r="3" spans="1:2" x14ac:dyDescent="0.25">
      <c r="A3" s="36">
        <v>135.52631578947367</v>
      </c>
      <c r="B3" s="36">
        <v>15.315789473684211</v>
      </c>
    </row>
    <row r="4" spans="1:2" x14ac:dyDescent="0.25">
      <c r="A4" s="36">
        <v>153.61111111111111</v>
      </c>
      <c r="B4" s="36">
        <v>15.944444444444445</v>
      </c>
    </row>
    <row r="5" spans="1:2" x14ac:dyDescent="0.25">
      <c r="A5" s="36">
        <v>147.1764705882353</v>
      </c>
      <c r="B5" s="36">
        <v>14.529411764705882</v>
      </c>
    </row>
    <row r="6" spans="1:2" x14ac:dyDescent="0.25">
      <c r="A6" s="36">
        <v>155.64705882352942</v>
      </c>
      <c r="B6" s="36">
        <v>16.764705882352942</v>
      </c>
    </row>
    <row r="7" spans="1:2" x14ac:dyDescent="0.25">
      <c r="A7" s="36">
        <v>157.0625</v>
      </c>
      <c r="B7" s="36">
        <v>14.75</v>
      </c>
    </row>
    <row r="8" spans="1:2" x14ac:dyDescent="0.25">
      <c r="A8" s="36">
        <v>129.5</v>
      </c>
      <c r="B8" s="36">
        <v>13.3125</v>
      </c>
    </row>
    <row r="9" spans="1:2" x14ac:dyDescent="0.25">
      <c r="A9" s="36">
        <v>145.75</v>
      </c>
      <c r="B9" s="36">
        <v>13.5625</v>
      </c>
    </row>
    <row r="10" spans="1:2" x14ac:dyDescent="0.25">
      <c r="A10" s="36">
        <v>150.625</v>
      </c>
      <c r="B10" s="36">
        <v>14</v>
      </c>
    </row>
    <row r="11" spans="1:2" x14ac:dyDescent="0.25">
      <c r="A11" s="36">
        <v>144.6875</v>
      </c>
      <c r="B11" s="36">
        <v>13.25</v>
      </c>
    </row>
    <row r="12" spans="1:2" x14ac:dyDescent="0.25">
      <c r="A12" s="36">
        <v>161.25</v>
      </c>
      <c r="B12" s="36">
        <v>12.5</v>
      </c>
    </row>
    <row r="13" spans="1:2" x14ac:dyDescent="0.25">
      <c r="A13" s="36">
        <v>138.25</v>
      </c>
      <c r="B13" s="36">
        <v>13.625</v>
      </c>
    </row>
    <row r="14" spans="1:2" x14ac:dyDescent="0.25">
      <c r="A14" s="36">
        <v>161.1875</v>
      </c>
      <c r="B14" s="36">
        <v>13.75</v>
      </c>
    </row>
    <row r="15" spans="1:2" x14ac:dyDescent="0.25">
      <c r="A15" s="36">
        <v>166.5</v>
      </c>
      <c r="B15" s="34">
        <v>11.1875</v>
      </c>
    </row>
    <row r="16" spans="1:2" x14ac:dyDescent="0.25">
      <c r="A16" s="36">
        <v>134.16666666666666</v>
      </c>
      <c r="B16" s="36">
        <v>16</v>
      </c>
    </row>
    <row r="17" spans="1:2" x14ac:dyDescent="0.25">
      <c r="A17" s="36">
        <v>155.66666666666666</v>
      </c>
      <c r="B17" s="36">
        <v>15.833333333333334</v>
      </c>
    </row>
    <row r="18" spans="1:2" x14ac:dyDescent="0.25">
      <c r="A18" s="36">
        <v>124.94444444444444</v>
      </c>
      <c r="B18" s="36">
        <v>16.444444444444443</v>
      </c>
    </row>
    <row r="19" spans="1:2" x14ac:dyDescent="0.25">
      <c r="A19" s="36">
        <v>158.5</v>
      </c>
      <c r="B19" s="36">
        <v>12.888888888888889</v>
      </c>
    </row>
    <row r="20" spans="1:2" x14ac:dyDescent="0.25">
      <c r="A20" s="36">
        <v>147.41176470588235</v>
      </c>
      <c r="B20" s="36">
        <v>15.470588235294118</v>
      </c>
    </row>
    <row r="21" spans="1:2" x14ac:dyDescent="0.25">
      <c r="A21" s="36">
        <v>197.1764705882353</v>
      </c>
      <c r="B21" s="36">
        <v>15.588235294117647</v>
      </c>
    </row>
    <row r="22" spans="1:2" x14ac:dyDescent="0.25">
      <c r="A22" s="36">
        <v>163.6875</v>
      </c>
      <c r="B22" s="36">
        <v>16.8125</v>
      </c>
    </row>
    <row r="23" spans="1:2" x14ac:dyDescent="0.25">
      <c r="A23" s="36">
        <v>158.3125</v>
      </c>
      <c r="B23" s="36">
        <v>14.75</v>
      </c>
    </row>
    <row r="24" spans="1:2" x14ac:dyDescent="0.25">
      <c r="A24" s="36">
        <v>159.875</v>
      </c>
      <c r="B24" s="36">
        <v>15.5625</v>
      </c>
    </row>
    <row r="25" spans="1:2" x14ac:dyDescent="0.25">
      <c r="A25" s="36">
        <v>147.4375</v>
      </c>
      <c r="B25" s="36">
        <v>12.875</v>
      </c>
    </row>
    <row r="26" spans="1:2" x14ac:dyDescent="0.25">
      <c r="A26" s="36">
        <v>156.5625</v>
      </c>
      <c r="B26" s="36">
        <v>15.9375</v>
      </c>
    </row>
    <row r="27" spans="1:2" x14ac:dyDescent="0.25">
      <c r="A27" s="36">
        <v>160.5625</v>
      </c>
      <c r="B27" s="36">
        <v>15.9375</v>
      </c>
    </row>
    <row r="28" spans="1:2" x14ac:dyDescent="0.25">
      <c r="A28" s="36">
        <v>160.3125</v>
      </c>
      <c r="B28" s="36">
        <v>16.4375</v>
      </c>
    </row>
    <row r="29" spans="1:2" x14ac:dyDescent="0.25">
      <c r="A29" s="36">
        <v>162.375</v>
      </c>
      <c r="B29" s="36">
        <v>15.875</v>
      </c>
    </row>
    <row r="30" spans="1:2" x14ac:dyDescent="0.25">
      <c r="A30" s="36">
        <v>147.9375</v>
      </c>
      <c r="B30" s="36">
        <v>13.875</v>
      </c>
    </row>
    <row r="31" spans="1:2" x14ac:dyDescent="0.25">
      <c r="A31" s="36">
        <v>187.92307692307693</v>
      </c>
      <c r="B31" s="36">
        <v>15.23076923076923</v>
      </c>
    </row>
    <row r="32" spans="1:2" x14ac:dyDescent="0.25">
      <c r="A32" s="36">
        <v>141.61538461538461</v>
      </c>
      <c r="B32" s="36">
        <v>12.846153846153847</v>
      </c>
    </row>
    <row r="33" spans="1:2" x14ac:dyDescent="0.25">
      <c r="A33" s="36">
        <v>152.83333333333334</v>
      </c>
      <c r="B33" s="36">
        <v>13.166666666666666</v>
      </c>
    </row>
    <row r="34" spans="1:2" x14ac:dyDescent="0.25">
      <c r="A34" s="36">
        <v>138.46153846153845</v>
      </c>
      <c r="B34" s="36">
        <v>14.692307692307692</v>
      </c>
    </row>
    <row r="35" spans="1:2" x14ac:dyDescent="0.25">
      <c r="A35" s="36">
        <v>173.07692307692307</v>
      </c>
      <c r="B35" s="36">
        <v>17.46153846153846</v>
      </c>
    </row>
    <row r="36" spans="1:2" x14ac:dyDescent="0.25">
      <c r="A36" s="36">
        <v>149.30769230769232</v>
      </c>
      <c r="B36" s="36">
        <v>17.076923076923077</v>
      </c>
    </row>
    <row r="37" spans="1:2" x14ac:dyDescent="0.25">
      <c r="A37" s="36">
        <v>145.28571428571428</v>
      </c>
      <c r="B37" s="36">
        <v>12.142857142857142</v>
      </c>
    </row>
    <row r="38" spans="1:2" x14ac:dyDescent="0.25">
      <c r="A38" s="36">
        <v>164.38461538461539</v>
      </c>
      <c r="B38" s="36">
        <v>16.384615384615383</v>
      </c>
    </row>
    <row r="39" spans="1:2" x14ac:dyDescent="0.25">
      <c r="A39" s="36">
        <v>162.84615384615384</v>
      </c>
      <c r="B39" s="36">
        <v>14.461538461538462</v>
      </c>
    </row>
    <row r="40" spans="1:2" x14ac:dyDescent="0.25">
      <c r="A40" s="36">
        <v>168.84615384615384</v>
      </c>
      <c r="B40" s="36">
        <v>14.076923076923077</v>
      </c>
    </row>
    <row r="41" spans="1:2" x14ac:dyDescent="0.25">
      <c r="A41" s="36">
        <v>164.21428571428572</v>
      </c>
      <c r="B41" s="36">
        <v>14.571428571428571</v>
      </c>
    </row>
    <row r="42" spans="1:2" x14ac:dyDescent="0.25">
      <c r="A42" s="36">
        <v>152.76923076923077</v>
      </c>
      <c r="B42" s="36">
        <v>16.76923076923077</v>
      </c>
    </row>
    <row r="43" spans="1:2" x14ac:dyDescent="0.25">
      <c r="A43" s="36">
        <v>170.66666666666666</v>
      </c>
      <c r="B43" s="36">
        <v>14.666666666666666</v>
      </c>
    </row>
    <row r="44" spans="1:2" x14ac:dyDescent="0.25">
      <c r="A44" s="36">
        <v>148.78571428571428</v>
      </c>
      <c r="B44" s="36">
        <v>12.071428571428571</v>
      </c>
    </row>
    <row r="45" spans="1:2" x14ac:dyDescent="0.25">
      <c r="A45" s="36">
        <v>127.23076923076923</v>
      </c>
      <c r="B45" s="36">
        <v>13.23076923076923</v>
      </c>
    </row>
    <row r="46" spans="1:2" x14ac:dyDescent="0.25">
      <c r="A46" s="36"/>
      <c r="B46" s="36"/>
    </row>
    <row r="47" spans="1:2" x14ac:dyDescent="0.25">
      <c r="A47" s="36">
        <f>MEDIAN(A1:A45)</f>
        <v>155.64705882352942</v>
      </c>
      <c r="B47" s="36">
        <f>MEDIAN(B1:B45)</f>
        <v>14.75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Sheet5</vt:lpstr>
      <vt:lpstr>Raw Data</vt:lpstr>
      <vt:lpstr>2013 Log Standings</vt:lpstr>
      <vt:lpstr>2014 Log Standings</vt:lpstr>
      <vt:lpstr>2015 Log standings</vt:lpstr>
      <vt:lpstr>Analyses</vt:lpstr>
      <vt:lpstr>2014 Graph</vt:lpstr>
      <vt:lpstr>2015 Graph</vt:lpstr>
      <vt:lpstr>Sheet1</vt:lpstr>
      <vt:lpstr>Sheet2</vt:lpstr>
      <vt:lpstr>Sheet3</vt:lpstr>
      <vt:lpstr>Sheet4</vt:lpstr>
    </vt:vector>
  </TitlesOfParts>
  <Company>CSIR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2015-06-08T08:11:01Z</dcterms:created>
  <dcterms:modified xsi:type="dcterms:W3CDTF">2015-06-22T13:59:18Z</dcterms:modified>
</cp:coreProperties>
</file>