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4"/>
  </bookViews>
  <sheets>
    <sheet name="Sheet5" sheetId="5" r:id="rId1"/>
    <sheet name="Raw Data" sheetId="1" r:id="rId2"/>
    <sheet name="2013 Log Standings" sheetId="2" r:id="rId3"/>
    <sheet name="2014 Log Standings" sheetId="3" r:id="rId4"/>
    <sheet name="Analyses" sheetId="7" r:id="rId5"/>
    <sheet name="Sheet6" sheetId="6" r:id="rId6"/>
  </sheets>
  <calcPr calcId="145621"/>
  <pivotCaches>
    <pivotCache cacheId="21" r:id="rId7"/>
  </pivotCaches>
</workbook>
</file>

<file path=xl/calcChain.xml><?xml version="1.0" encoding="utf-8"?>
<calcChain xmlns="http://schemas.openxmlformats.org/spreadsheetml/2006/main">
  <c r="F41" i="7" l="1"/>
  <c r="H41" i="7" s="1"/>
  <c r="H40" i="7"/>
  <c r="F40" i="7"/>
  <c r="E40" i="7"/>
  <c r="A40" i="7" s="1"/>
  <c r="H39" i="7"/>
  <c r="F39" i="7"/>
  <c r="E39" i="7"/>
  <c r="A39" i="7" s="1"/>
  <c r="H38" i="7"/>
  <c r="F38" i="7"/>
  <c r="E38" i="7"/>
  <c r="A38" i="7" s="1"/>
  <c r="H37" i="7"/>
  <c r="F37" i="7"/>
  <c r="E37" i="7"/>
  <c r="A37" i="7" s="1"/>
  <c r="H36" i="7"/>
  <c r="F36" i="7"/>
  <c r="E36" i="7"/>
  <c r="A36" i="7" s="1"/>
  <c r="H35" i="7"/>
  <c r="F35" i="7"/>
  <c r="E35" i="7"/>
  <c r="A35" i="7" s="1"/>
  <c r="H34" i="7"/>
  <c r="F34" i="7"/>
  <c r="E34" i="7"/>
  <c r="A34" i="7" s="1"/>
  <c r="H33" i="7"/>
  <c r="F33" i="7"/>
  <c r="E33" i="7"/>
  <c r="A33" i="7" s="1"/>
  <c r="H32" i="7"/>
  <c r="F32" i="7"/>
  <c r="E32" i="7"/>
  <c r="A32" i="7" s="1"/>
  <c r="H31" i="7"/>
  <c r="F31" i="7"/>
  <c r="E31" i="7"/>
  <c r="A31" i="7" s="1"/>
  <c r="H30" i="7"/>
  <c r="F30" i="7"/>
  <c r="E30" i="7"/>
  <c r="A30" i="7" s="1"/>
  <c r="H29" i="7"/>
  <c r="F29" i="7"/>
  <c r="E29" i="7"/>
  <c r="A29" i="7" s="1"/>
  <c r="H28" i="7"/>
  <c r="F28" i="7"/>
  <c r="E28" i="7"/>
  <c r="A28" i="7" s="1"/>
  <c r="H27" i="7"/>
  <c r="F27" i="7"/>
  <c r="E27" i="7"/>
  <c r="A27" i="7" s="1"/>
  <c r="H26" i="7"/>
  <c r="F26" i="7"/>
  <c r="E26" i="7"/>
  <c r="A26" i="7" s="1"/>
  <c r="F16" i="6"/>
  <c r="H16" i="6" s="1"/>
  <c r="E16" i="6"/>
  <c r="F15" i="6"/>
  <c r="H15" i="6" s="1"/>
  <c r="E15" i="6"/>
  <c r="F14" i="6"/>
  <c r="H14" i="6" s="1"/>
  <c r="E14" i="6"/>
  <c r="F13" i="6"/>
  <c r="H13" i="6" s="1"/>
  <c r="E13" i="6"/>
  <c r="F12" i="6"/>
  <c r="H12" i="6" s="1"/>
  <c r="E12" i="6"/>
  <c r="F11" i="6"/>
  <c r="H11" i="6" s="1"/>
  <c r="E11" i="6"/>
  <c r="F10" i="6"/>
  <c r="H10" i="6" s="1"/>
  <c r="E10" i="6"/>
  <c r="F9" i="6"/>
  <c r="H9" i="6" s="1"/>
  <c r="E9" i="6"/>
  <c r="F8" i="6"/>
  <c r="H8" i="6" s="1"/>
  <c r="E8" i="6"/>
  <c r="F7" i="6"/>
  <c r="H7" i="6" s="1"/>
  <c r="E7" i="6"/>
  <c r="F6" i="6"/>
  <c r="H6" i="6" s="1"/>
  <c r="E6" i="6"/>
  <c r="F5" i="6"/>
  <c r="H5" i="6" s="1"/>
  <c r="E5" i="6"/>
  <c r="F4" i="6"/>
  <c r="H4" i="6" s="1"/>
  <c r="E4" i="6"/>
  <c r="F3" i="6"/>
  <c r="H3" i="6" s="1"/>
  <c r="E3" i="6"/>
  <c r="F2" i="6"/>
  <c r="H2" i="6" s="1"/>
  <c r="E2" i="6"/>
  <c r="F18" i="7"/>
  <c r="H18" i="7" s="1"/>
  <c r="H17" i="7"/>
  <c r="F17" i="7"/>
  <c r="E17" i="7"/>
  <c r="A17" i="7" s="1"/>
  <c r="H16" i="7"/>
  <c r="F16" i="7"/>
  <c r="E16" i="7"/>
  <c r="A16" i="7" s="1"/>
  <c r="H15" i="7"/>
  <c r="F15" i="7"/>
  <c r="E15" i="7"/>
  <c r="A15" i="7" s="1"/>
  <c r="H14" i="7"/>
  <c r="F14" i="7"/>
  <c r="E14" i="7"/>
  <c r="A14" i="7" s="1"/>
  <c r="H13" i="7"/>
  <c r="F13" i="7"/>
  <c r="E13" i="7"/>
  <c r="A13" i="7" s="1"/>
  <c r="H12" i="7"/>
  <c r="F12" i="7"/>
  <c r="E12" i="7"/>
  <c r="A12" i="7" s="1"/>
  <c r="H11" i="7"/>
  <c r="F11" i="7"/>
  <c r="E11" i="7"/>
  <c r="A11" i="7" s="1"/>
  <c r="H10" i="7"/>
  <c r="F10" i="7"/>
  <c r="E10" i="7"/>
  <c r="A10" i="7" s="1"/>
  <c r="H9" i="7"/>
  <c r="F9" i="7"/>
  <c r="E9" i="7"/>
  <c r="A9" i="7" s="1"/>
  <c r="H8" i="7"/>
  <c r="F8" i="7"/>
  <c r="E8" i="7"/>
  <c r="A8" i="7" s="1"/>
  <c r="H7" i="7"/>
  <c r="F7" i="7"/>
  <c r="E7" i="7"/>
  <c r="A7" i="7" s="1"/>
  <c r="H6" i="7"/>
  <c r="F6" i="7"/>
  <c r="E6" i="7"/>
  <c r="A6" i="7" s="1"/>
  <c r="H5" i="7"/>
  <c r="F5" i="7"/>
  <c r="E5" i="7"/>
  <c r="A5" i="7" s="1"/>
  <c r="H4" i="7"/>
  <c r="F4" i="7"/>
  <c r="E4" i="7"/>
  <c r="A4" i="7" s="1"/>
  <c r="H3" i="7"/>
  <c r="F3" i="7"/>
  <c r="E3" i="7"/>
  <c r="A3" i="7" s="1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1" i="6"/>
  <c r="A17" i="6"/>
  <c r="F17" i="6"/>
  <c r="H17" i="6" s="1"/>
  <c r="H28" i="6"/>
  <c r="H33" i="6"/>
  <c r="H26" i="6"/>
  <c r="H34" i="6"/>
  <c r="H29" i="6"/>
  <c r="F24" i="6"/>
  <c r="H24" i="6" s="1"/>
  <c r="F29" i="6"/>
  <c r="F34" i="6"/>
  <c r="F25" i="6"/>
  <c r="H25" i="6" s="1"/>
  <c r="F22" i="6"/>
  <c r="H22" i="6" s="1"/>
  <c r="F26" i="6"/>
  <c r="F27" i="6"/>
  <c r="H27" i="6" s="1"/>
  <c r="F32" i="6"/>
  <c r="H32" i="6" s="1"/>
  <c r="F35" i="6"/>
  <c r="H35" i="6" s="1"/>
  <c r="F33" i="6"/>
  <c r="F23" i="6"/>
  <c r="H23" i="6" s="1"/>
  <c r="F31" i="6"/>
  <c r="H31" i="6" s="1"/>
  <c r="F21" i="6"/>
  <c r="H21" i="6" s="1"/>
  <c r="F28" i="6"/>
  <c r="F30" i="6"/>
  <c r="H30" i="6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E24" i="6"/>
  <c r="E29" i="6"/>
  <c r="E34" i="6"/>
  <c r="E25" i="6"/>
  <c r="E22" i="6"/>
  <c r="E26" i="6"/>
  <c r="E27" i="6"/>
  <c r="E32" i="6"/>
  <c r="E35" i="6"/>
  <c r="E33" i="6"/>
  <c r="E23" i="6"/>
  <c r="E31" i="6"/>
  <c r="E21" i="6"/>
  <c r="E28" i="6"/>
  <c r="E30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D30" i="1"/>
  <c r="AA18" i="1"/>
  <c r="AB18" i="1" s="1"/>
  <c r="AA19" i="1"/>
  <c r="AB19" i="1" s="1"/>
  <c r="AA20" i="1"/>
  <c r="AB20" i="1" s="1"/>
  <c r="AA21" i="1"/>
  <c r="AC21" i="1" s="1"/>
  <c r="AA22" i="1"/>
  <c r="AC22" i="1" s="1"/>
  <c r="AA23" i="1"/>
  <c r="AB23" i="1" s="1"/>
  <c r="AA24" i="1"/>
  <c r="AB24" i="1" s="1"/>
  <c r="AA25" i="1"/>
  <c r="AC25" i="1" s="1"/>
  <c r="AA26" i="1"/>
  <c r="AB26" i="1" s="1"/>
  <c r="AA27" i="1"/>
  <c r="AB27" i="1" s="1"/>
  <c r="AA28" i="1"/>
  <c r="AB28" i="1" s="1"/>
  <c r="AA29" i="1"/>
  <c r="AC29" i="1" s="1"/>
  <c r="AA30" i="1"/>
  <c r="AC30" i="1" s="1"/>
  <c r="AA31" i="1"/>
  <c r="AB31" i="1" s="1"/>
  <c r="AA17" i="1"/>
  <c r="AC17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AA3" i="1"/>
  <c r="AC3" i="1" s="1"/>
  <c r="AA4" i="1"/>
  <c r="AC4" i="1" s="1"/>
  <c r="AA5" i="1"/>
  <c r="AC5" i="1" s="1"/>
  <c r="AA6" i="1"/>
  <c r="AB6" i="1" s="1"/>
  <c r="AA7" i="1"/>
  <c r="AC7" i="1" s="1"/>
  <c r="AA8" i="1"/>
  <c r="AC8" i="1" s="1"/>
  <c r="AA9" i="1"/>
  <c r="AC9" i="1" s="1"/>
  <c r="AA10" i="1"/>
  <c r="AB10" i="1" s="1"/>
  <c r="AA11" i="1"/>
  <c r="AC11" i="1" s="1"/>
  <c r="AA12" i="1"/>
  <c r="AB12" i="1" s="1"/>
  <c r="AA13" i="1"/>
  <c r="AC13" i="1" s="1"/>
  <c r="AA14" i="1"/>
  <c r="AB14" i="1" s="1"/>
  <c r="AA15" i="1"/>
  <c r="AC15" i="1" s="1"/>
  <c r="AA16" i="1"/>
  <c r="AB16" i="1" s="1"/>
  <c r="AA2" i="1"/>
  <c r="AC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  <c r="A41" i="7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8" i="7"/>
  <c r="AB15" i="1"/>
  <c r="AB7" i="1"/>
  <c r="AB5" i="1"/>
  <c r="AB13" i="1"/>
  <c r="AB9" i="1"/>
  <c r="AB2" i="1"/>
  <c r="AC24" i="1"/>
  <c r="AB30" i="1"/>
  <c r="AB22" i="1"/>
  <c r="AC28" i="1"/>
  <c r="AC20" i="1"/>
  <c r="AB11" i="1"/>
  <c r="AC26" i="1"/>
  <c r="AC18" i="1"/>
  <c r="AB17" i="1"/>
  <c r="AC16" i="1"/>
  <c r="AC12" i="1"/>
  <c r="AC14" i="1"/>
  <c r="AC10" i="1"/>
  <c r="AC6" i="1"/>
  <c r="AB8" i="1"/>
  <c r="AB29" i="1"/>
  <c r="AB25" i="1"/>
  <c r="AB21" i="1"/>
  <c r="AC31" i="1"/>
  <c r="AC27" i="1"/>
  <c r="AC23" i="1"/>
  <c r="AC19" i="1"/>
</calcChain>
</file>

<file path=xl/sharedStrings.xml><?xml version="1.0" encoding="utf-8"?>
<sst xmlns="http://schemas.openxmlformats.org/spreadsheetml/2006/main" count="258" uniqueCount="96">
  <si>
    <t>Tackles</t>
  </si>
  <si>
    <t>L/O Wins</t>
  </si>
  <si>
    <t>Scrum Wins</t>
  </si>
  <si>
    <t>T/overs Forced</t>
  </si>
  <si>
    <t>Inv</t>
  </si>
  <si>
    <t>Team</t>
  </si>
  <si>
    <t>Mat</t>
  </si>
  <si>
    <t>Blues</t>
  </si>
  <si>
    <t>Brumbies</t>
  </si>
  <si>
    <t>Bulls</t>
  </si>
  <si>
    <t>Cheetahs</t>
  </si>
  <si>
    <t>Chiefs</t>
  </si>
  <si>
    <t>Crusaders</t>
  </si>
  <si>
    <t>Highlanders</t>
  </si>
  <si>
    <t>Hurricanes</t>
  </si>
  <si>
    <t>Rebels</t>
  </si>
  <si>
    <t>Reds</t>
  </si>
  <si>
    <t>Sharks</t>
  </si>
  <si>
    <t>Southern Kings</t>
  </si>
  <si>
    <t>Stormers</t>
  </si>
  <si>
    <t>Waratahs</t>
  </si>
  <si>
    <t>Western Force</t>
  </si>
  <si>
    <t>Total tackles attempted</t>
  </si>
  <si>
    <t>Year</t>
  </si>
  <si>
    <t>Log Position</t>
  </si>
  <si>
    <t>Final Position</t>
  </si>
  <si>
    <t>Position Score</t>
  </si>
  <si>
    <t>Pos</t>
  </si>
  <si>
    <t>Rnd</t>
  </si>
  <si>
    <t>W</t>
  </si>
  <si>
    <t>D</t>
  </si>
  <si>
    <t>L</t>
  </si>
  <si>
    <t>Bye</t>
  </si>
  <si>
    <t>PF</t>
  </si>
  <si>
    <t>PA</t>
  </si>
  <si>
    <t>PD</t>
  </si>
  <si>
    <t>TF</t>
  </si>
  <si>
    <t>TA</t>
  </si>
  <si>
    <t>TB</t>
  </si>
  <si>
    <t>LB</t>
  </si>
  <si>
    <t>Pts</t>
  </si>
  <si>
    <t>−17</t>
  </si>
  <si>
    <t>−71</t>
  </si>
  <si>
    <t>−133</t>
  </si>
  <si>
    <t>−99</t>
  </si>
  <si>
    <t>−122</t>
  </si>
  <si>
    <t>−266</t>
  </si>
  <si>
    <t>Lions</t>
  </si>
  <si>
    <t>−41</t>
  </si>
  <si>
    <t>−50</t>
  </si>
  <si>
    <t>−36</t>
  </si>
  <si>
    <t>−46</t>
  </si>
  <si>
    <t>−119</t>
  </si>
  <si>
    <t>−155</t>
  </si>
  <si>
    <t>−157</t>
  </si>
  <si>
    <r>
      <t xml:space="preserve">Western </t>
    </r>
    <r>
      <rPr>
        <sz val="11"/>
        <color rgb="FF0B0080"/>
        <rFont val="Arial"/>
        <family val="2"/>
      </rPr>
      <t>Force</t>
    </r>
  </si>
  <si>
    <t>Avg Tackles per Match</t>
  </si>
  <si>
    <t>Tackles Made</t>
  </si>
  <si>
    <t>Tackles Miss</t>
  </si>
  <si>
    <t>Tackles 1st</t>
  </si>
  <si>
    <t>Tackles Assists</t>
  </si>
  <si>
    <t>Tackles 1st %</t>
  </si>
  <si>
    <t>Tackles Made %</t>
  </si>
  <si>
    <t>Contest Dom</t>
  </si>
  <si>
    <t>Contest Neut</t>
  </si>
  <si>
    <t>Contest Pass</t>
  </si>
  <si>
    <t>Contest D %</t>
  </si>
  <si>
    <t>Rucks Inv</t>
  </si>
  <si>
    <t>Rucks T/O Frc</t>
  </si>
  <si>
    <t>Penalties / Frees Att</t>
  </si>
  <si>
    <t>Penalties / Frees Def</t>
  </si>
  <si>
    <t>Penalties / FreesTot</t>
  </si>
  <si>
    <t>Avg Rucks T/O per match</t>
  </si>
  <si>
    <t>Grand Total</t>
  </si>
  <si>
    <t>Average of Avg Tackles per Match</t>
  </si>
  <si>
    <t>Average of Position Score</t>
  </si>
  <si>
    <t>T/O</t>
  </si>
  <si>
    <t>Position</t>
  </si>
  <si>
    <t>Score</t>
  </si>
  <si>
    <t>Avg T/O per match (all rucks inc.)</t>
  </si>
  <si>
    <t>Average of Avg T/O per match (all rucks inc.)</t>
  </si>
  <si>
    <t>HF Index</t>
  </si>
  <si>
    <t>Size</t>
  </si>
  <si>
    <t>Green</t>
  </si>
  <si>
    <t>Orange</t>
  </si>
  <si>
    <t>Red</t>
  </si>
  <si>
    <t>Colour</t>
  </si>
  <si>
    <t>Bubble size adjuster</t>
  </si>
  <si>
    <t>2014 Super Rugby Season</t>
  </si>
  <si>
    <t>2013 Super Rugby Season</t>
  </si>
  <si>
    <t xml:space="preserve">Green Teams </t>
  </si>
  <si>
    <t>Top 6</t>
  </si>
  <si>
    <t>Orange Teams</t>
  </si>
  <si>
    <t>Nr 6 to 12</t>
  </si>
  <si>
    <t>Red Teams</t>
  </si>
  <si>
    <t>Bottom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</si>
</sst>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charset val="1"/>
    </font>
    <font>
      <sz val="8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0E0FF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FFEB"/>
        <bgColor indexed="64"/>
      </patternFill>
    </fill>
    <fill>
      <patternFill patternType="solid">
        <fgColor rgb="FFFFE6BD"/>
        <bgColor indexed="64"/>
      </patternFill>
    </fill>
    <fill>
      <patternFill patternType="solid">
        <fgColor rgb="FFE8FFD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NumberFormat="1" applyFont="1" applyFill="1" applyBorder="1" applyAlignment="1" applyProtection="1">
      <alignment horizontal="left" wrapText="1" shrinkToFit="1"/>
    </xf>
    <xf numFmtId="0" fontId="3" fillId="2" borderId="0" xfId="0" applyNumberFormat="1" applyFont="1" applyFill="1" applyBorder="1" applyAlignment="1" applyProtection="1">
      <alignment horizontal="right" wrapText="1" shrinkToFit="1"/>
    </xf>
    <xf numFmtId="0" fontId="4" fillId="2" borderId="0" xfId="0" applyNumberFormat="1" applyFont="1" applyFill="1" applyBorder="1" applyAlignment="1" applyProtection="1">
      <alignment horizontal="left" vertical="center" wrapText="1" shrinkToFit="1"/>
    </xf>
    <xf numFmtId="0" fontId="4" fillId="2" borderId="0" xfId="0" applyNumberFormat="1" applyFont="1" applyFill="1" applyBorder="1" applyAlignment="1" applyProtection="1">
      <alignment horizontal="right" vertical="center" wrapText="1" shrinkToFit="1"/>
    </xf>
    <xf numFmtId="0" fontId="4" fillId="3" borderId="0" xfId="0" applyNumberFormat="1" applyFont="1" applyFill="1" applyBorder="1" applyAlignment="1" applyProtection="1">
      <alignment horizontal="left" vertical="center" wrapText="1" shrinkToFit="1"/>
    </xf>
    <xf numFmtId="0" fontId="4" fillId="3" borderId="0" xfId="0" applyNumberFormat="1" applyFont="1" applyFill="1" applyBorder="1" applyAlignment="1" applyProtection="1">
      <alignment horizontal="right" vertical="center" wrapText="1" shrinkToFi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2" borderId="0" xfId="0" applyNumberFormat="1" applyFont="1" applyFill="1" applyBorder="1" applyAlignment="1" applyProtection="1">
      <alignment horizontal="left" vertical="center" wrapText="1" shrinkToFit="1"/>
    </xf>
    <xf numFmtId="0" fontId="8" fillId="2" borderId="0" xfId="0" applyNumberFormat="1" applyFont="1" applyFill="1" applyBorder="1" applyAlignment="1" applyProtection="1">
      <alignment horizontal="right" vertical="center" wrapText="1" shrinkToFit="1"/>
    </xf>
    <xf numFmtId="0" fontId="8" fillId="3" borderId="0" xfId="0" applyNumberFormat="1" applyFont="1" applyFill="1" applyBorder="1" applyAlignment="1" applyProtection="1">
      <alignment horizontal="left" vertical="center" wrapText="1" shrinkToFit="1"/>
    </xf>
    <xf numFmtId="0" fontId="8" fillId="3" borderId="0" xfId="0" applyNumberFormat="1" applyFont="1" applyFill="1" applyBorder="1" applyAlignment="1" applyProtection="1">
      <alignment horizontal="right" vertical="center" wrapText="1" shrinkToFit="1"/>
    </xf>
    <xf numFmtId="0" fontId="6" fillId="8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9" fillId="2" borderId="0" xfId="0" applyNumberFormat="1" applyFont="1" applyFill="1" applyBorder="1" applyAlignment="1" applyProtection="1">
      <alignment horizontal="right" wrapText="1" shrinkToFit="1"/>
    </xf>
    <xf numFmtId="2" fontId="4" fillId="2" borderId="0" xfId="0" applyNumberFormat="1" applyFont="1" applyFill="1" applyBorder="1" applyAlignment="1" applyProtection="1">
      <alignment horizontal="right" vertical="center" wrapText="1" shrinkToFit="1"/>
    </xf>
    <xf numFmtId="168" fontId="4" fillId="2" borderId="0" xfId="0" applyNumberFormat="1" applyFont="1" applyFill="1" applyBorder="1" applyAlignment="1" applyProtection="1">
      <alignment horizontal="right" vertical="center" wrapText="1" shrinkToFit="1"/>
    </xf>
    <xf numFmtId="0" fontId="3" fillId="2" borderId="0" xfId="0" applyNumberFormat="1" applyFont="1" applyFill="1" applyBorder="1" applyAlignment="1" applyProtection="1">
      <alignment wrapText="1" shrinkToFit="1"/>
    </xf>
    <xf numFmtId="0" fontId="9" fillId="2" borderId="0" xfId="0" applyNumberFormat="1" applyFont="1" applyFill="1" applyBorder="1" applyAlignment="1" applyProtection="1">
      <alignment wrapText="1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9" borderId="2" xfId="0" applyFont="1" applyFill="1" applyBorder="1"/>
    <xf numFmtId="2" fontId="0" fillId="0" borderId="0" xfId="0" applyNumberFormat="1"/>
    <xf numFmtId="0" fontId="2" fillId="9" borderId="0" xfId="0" applyFont="1" applyFill="1" applyBorder="1"/>
    <xf numFmtId="2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2013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Analyses!$A$3</c:f>
              <c:strCache>
                <c:ptCount val="1"/>
                <c:pt idx="0">
                  <c:v>Chiefs
[1, 9.83]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Analyses!$C$3</c:f>
              <c:numCache>
                <c:formatCode>0.00</c:formatCode>
                <c:ptCount val="1"/>
                <c:pt idx="0">
                  <c:v>15.888888888888889</c:v>
                </c:pt>
              </c:numCache>
            </c:numRef>
          </c:xVal>
          <c:yVal>
            <c:numRef>
              <c:f>Analyses!$B$3</c:f>
              <c:numCache>
                <c:formatCode>0.00</c:formatCode>
                <c:ptCount val="1"/>
                <c:pt idx="0">
                  <c:v>161.55555555555554</c:v>
                </c:pt>
              </c:numCache>
            </c:numRef>
          </c:yVal>
          <c:bubbleSize>
            <c:numRef>
              <c:f>Analyses!$G$3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Analyses!$A$4</c:f>
              <c:strCache>
                <c:ptCount val="1"/>
                <c:pt idx="0">
                  <c:v>Bulls
[2, 10.5]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Analyses!$C$4</c:f>
              <c:numCache>
                <c:formatCode>0.00</c:formatCode>
                <c:ptCount val="1"/>
                <c:pt idx="0">
                  <c:v>14.941176470588236</c:v>
                </c:pt>
              </c:numCache>
            </c:numRef>
          </c:xVal>
          <c:yVal>
            <c:numRef>
              <c:f>Analyses!$B$4</c:f>
              <c:numCache>
                <c:formatCode>0.00</c:formatCode>
                <c:ptCount val="1"/>
                <c:pt idx="0">
                  <c:v>141.41176470588235</c:v>
                </c:pt>
              </c:numCache>
            </c:numRef>
          </c:yVal>
          <c:bubbleSize>
            <c:numRef>
              <c:f>Analyses!$G$4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Analyses!$A$5</c:f>
              <c:strCache>
                <c:ptCount val="1"/>
                <c:pt idx="0">
                  <c:v>Brumbies
[3, 11.3]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Analyses!$C$5</c:f>
              <c:numCache>
                <c:formatCode>0.00</c:formatCode>
                <c:ptCount val="1"/>
                <c:pt idx="0">
                  <c:v>15.315789473684211</c:v>
                </c:pt>
              </c:numCache>
            </c:numRef>
          </c:xVal>
          <c:yVal>
            <c:numRef>
              <c:f>Analyses!$B$5</c:f>
              <c:numCache>
                <c:formatCode>0.00</c:formatCode>
                <c:ptCount val="1"/>
                <c:pt idx="0">
                  <c:v>135.52631578947367</c:v>
                </c:pt>
              </c:numCache>
            </c:numRef>
          </c:yVal>
          <c:bubbleSize>
            <c:numRef>
              <c:f>Analyses!$G$5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Analyses!$A$6</c:f>
              <c:strCache>
                <c:ptCount val="1"/>
                <c:pt idx="0">
                  <c:v>Crusaders
[4, 10.3]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Analyses!$C$6</c:f>
              <c:numCache>
                <c:formatCode>0.00</c:formatCode>
                <c:ptCount val="1"/>
                <c:pt idx="0">
                  <c:v>15.944444444444445</c:v>
                </c:pt>
              </c:numCache>
            </c:numRef>
          </c:xVal>
          <c:yVal>
            <c:numRef>
              <c:f>Analyses!$B$6</c:f>
              <c:numCache>
                <c:formatCode>0.00</c:formatCode>
                <c:ptCount val="1"/>
                <c:pt idx="0">
                  <c:v>153.61111111111111</c:v>
                </c:pt>
              </c:numCache>
            </c:numRef>
          </c:yVal>
          <c:bubbleSize>
            <c:numRef>
              <c:f>Analyses!$G$6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Analyses!$A$7</c:f>
              <c:strCache>
                <c:ptCount val="1"/>
                <c:pt idx="0">
                  <c:v>Reds
[5, 9.87]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Analyses!$C$7</c:f>
              <c:numCache>
                <c:formatCode>0.00</c:formatCode>
                <c:ptCount val="1"/>
                <c:pt idx="0">
                  <c:v>14.529411764705882</c:v>
                </c:pt>
              </c:numCache>
            </c:numRef>
          </c:xVal>
          <c:yVal>
            <c:numRef>
              <c:f>Analyses!$B$7</c:f>
              <c:numCache>
                <c:formatCode>0.00</c:formatCode>
                <c:ptCount val="1"/>
                <c:pt idx="0">
                  <c:v>147.1764705882353</c:v>
                </c:pt>
              </c:numCache>
            </c:numRef>
          </c:yVal>
          <c:bubbleSize>
            <c:numRef>
              <c:f>Analyses!$G$7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Analyses!$A$8</c:f>
              <c:strCache>
                <c:ptCount val="1"/>
                <c:pt idx="0">
                  <c:v>Cheetahs
[6, 10.7]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Analyses!$C$8</c:f>
              <c:numCache>
                <c:formatCode>0.00</c:formatCode>
                <c:ptCount val="1"/>
                <c:pt idx="0">
                  <c:v>16.764705882352942</c:v>
                </c:pt>
              </c:numCache>
            </c:numRef>
          </c:xVal>
          <c:yVal>
            <c:numRef>
              <c:f>Analyses!$B$8</c:f>
              <c:numCache>
                <c:formatCode>0.00</c:formatCode>
                <c:ptCount val="1"/>
                <c:pt idx="0">
                  <c:v>155.64705882352942</c:v>
                </c:pt>
              </c:numCache>
            </c:numRef>
          </c:yVal>
          <c:bubbleSize>
            <c:numRef>
              <c:f>Analyses!$G$8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Analyses!$A$9</c:f>
              <c:strCache>
                <c:ptCount val="1"/>
                <c:pt idx="0">
                  <c:v>Stormers
[7, 9.39]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Analyses!$B$9</c:f>
              <c:numCache>
                <c:formatCode>0.00</c:formatCode>
                <c:ptCount val="1"/>
                <c:pt idx="0">
                  <c:v>157.0625</c:v>
                </c:pt>
              </c:numCache>
            </c:numRef>
          </c:yVal>
          <c:bubbleSize>
            <c:numRef>
              <c:f>Analyses!$G$9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Analyses!$A$10</c:f>
              <c:strCache>
                <c:ptCount val="1"/>
                <c:pt idx="0">
                  <c:v>Sharks
[8, 10.2]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Analyses!$C$10</c:f>
              <c:numCache>
                <c:formatCode>0.00</c:formatCode>
                <c:ptCount val="1"/>
                <c:pt idx="0">
                  <c:v>13.3125</c:v>
                </c:pt>
              </c:numCache>
            </c:numRef>
          </c:xVal>
          <c:yVal>
            <c:numRef>
              <c:f>Analyses!$B$10</c:f>
              <c:numCache>
                <c:formatCode>0.00</c:formatCode>
                <c:ptCount val="1"/>
                <c:pt idx="0">
                  <c:v>129.5</c:v>
                </c:pt>
              </c:numCache>
            </c:numRef>
          </c:yVal>
          <c:bubbleSize>
            <c:numRef>
              <c:f>Analyses!$G$10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Analyses!$A$11</c:f>
              <c:strCache>
                <c:ptCount val="1"/>
                <c:pt idx="0">
                  <c:v>Waratahs
[9, 9.30]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Analyses!$C$11</c:f>
              <c:numCache>
                <c:formatCode>0.00</c:formatCode>
                <c:ptCount val="1"/>
                <c:pt idx="0">
                  <c:v>13.5625</c:v>
                </c:pt>
              </c:numCache>
            </c:numRef>
          </c:xVal>
          <c:yVal>
            <c:numRef>
              <c:f>Analyses!$B$11</c:f>
              <c:numCache>
                <c:formatCode>0.00</c:formatCode>
                <c:ptCount val="1"/>
                <c:pt idx="0">
                  <c:v>145.75</c:v>
                </c:pt>
              </c:numCache>
            </c:numRef>
          </c:yVal>
          <c:bubbleSize>
            <c:numRef>
              <c:f>Analyses!$G$11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Analyses!$A$12</c:f>
              <c:strCache>
                <c:ptCount val="1"/>
                <c:pt idx="0">
                  <c:v>Blues
[10, 9.29]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Analyses!$C$12</c:f>
              <c:numCache>
                <c:formatCode>0.00</c:formatCode>
                <c:ptCount val="1"/>
                <c:pt idx="0">
                  <c:v>14</c:v>
                </c:pt>
              </c:numCache>
            </c:numRef>
          </c:xVal>
          <c:yVal>
            <c:numRef>
              <c:f>Analyses!$B$12</c:f>
              <c:numCache>
                <c:formatCode>0.00</c:formatCode>
                <c:ptCount val="1"/>
                <c:pt idx="0">
                  <c:v>150.625</c:v>
                </c:pt>
              </c:numCache>
            </c:numRef>
          </c:yVal>
          <c:bubbleSize>
            <c:numRef>
              <c:f>Analyses!$G$12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Analyses!$A$13</c:f>
              <c:strCache>
                <c:ptCount val="1"/>
                <c:pt idx="0">
                  <c:v>Hurricanes
[11, 9.15]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Analyses!$C$13</c:f>
              <c:numCache>
                <c:formatCode>0.00</c:formatCode>
                <c:ptCount val="1"/>
                <c:pt idx="0">
                  <c:v>13.25</c:v>
                </c:pt>
              </c:numCache>
            </c:numRef>
          </c:xVal>
          <c:yVal>
            <c:numRef>
              <c:f>Analyses!$B$13</c:f>
              <c:numCache>
                <c:formatCode>0.00</c:formatCode>
                <c:ptCount val="1"/>
                <c:pt idx="0">
                  <c:v>144.6875</c:v>
                </c:pt>
              </c:numCache>
            </c:numRef>
          </c:yVal>
          <c:bubbleSize>
            <c:numRef>
              <c:f>Analyses!$G$13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Analyses!$A$14</c:f>
              <c:strCache>
                <c:ptCount val="1"/>
                <c:pt idx="0">
                  <c:v>Rebels
[12, 7.75]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Analyses!$C$14</c:f>
              <c:numCache>
                <c:formatCode>0.00</c:formatCode>
                <c:ptCount val="1"/>
                <c:pt idx="0">
                  <c:v>12.5</c:v>
                </c:pt>
              </c:numCache>
            </c:numRef>
          </c:xVal>
          <c:yVal>
            <c:numRef>
              <c:f>Analyses!$B$14</c:f>
              <c:numCache>
                <c:formatCode>0.00</c:formatCode>
                <c:ptCount val="1"/>
                <c:pt idx="0">
                  <c:v>161.25</c:v>
                </c:pt>
              </c:numCache>
            </c:numRef>
          </c:yVal>
          <c:bubbleSize>
            <c:numRef>
              <c:f>Analyses!$G$14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Analyses!$A$15</c:f>
              <c:strCache>
                <c:ptCount val="1"/>
                <c:pt idx="0">
                  <c:v>Western Force
[13, 9.85]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Analyses!$C$15</c:f>
              <c:numCache>
                <c:formatCode>0.00</c:formatCode>
                <c:ptCount val="1"/>
                <c:pt idx="0">
                  <c:v>13.625</c:v>
                </c:pt>
              </c:numCache>
            </c:numRef>
          </c:xVal>
          <c:yVal>
            <c:numRef>
              <c:f>Analyses!$B$15</c:f>
              <c:numCache>
                <c:formatCode>0.00</c:formatCode>
                <c:ptCount val="1"/>
                <c:pt idx="0">
                  <c:v>138.25</c:v>
                </c:pt>
              </c:numCache>
            </c:numRef>
          </c:yVal>
          <c:bubbleSize>
            <c:numRef>
              <c:f>Analyses!$G$15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Analyses!$A$16</c:f>
              <c:strCache>
                <c:ptCount val="1"/>
                <c:pt idx="0">
                  <c:v>Highlanders
[14, 8.53]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Analyses!$C$16</c:f>
              <c:numCache>
                <c:formatCode>0.00</c:formatCode>
                <c:ptCount val="1"/>
                <c:pt idx="0">
                  <c:v>13.75</c:v>
                </c:pt>
              </c:numCache>
            </c:numRef>
          </c:xVal>
          <c:yVal>
            <c:numRef>
              <c:f>Analyses!$B$16</c:f>
              <c:numCache>
                <c:formatCode>0.00</c:formatCode>
                <c:ptCount val="1"/>
                <c:pt idx="0">
                  <c:v>161.1875</c:v>
                </c:pt>
              </c:numCache>
            </c:numRef>
          </c:yVal>
          <c:bubbleSize>
            <c:numRef>
              <c:f>Analyses!$G$16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Analyses!$A$17</c:f>
              <c:strCache>
                <c:ptCount val="1"/>
                <c:pt idx="0">
                  <c:v>Southern Kings
[15, 6.71]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Analyses!$C$17</c:f>
              <c:numCache>
                <c:formatCode>General</c:formatCode>
                <c:ptCount val="1"/>
                <c:pt idx="0">
                  <c:v>11.1875</c:v>
                </c:pt>
              </c:numCache>
            </c:numRef>
          </c:xVal>
          <c:yVal>
            <c:numRef>
              <c:f>Analyses!$B$17</c:f>
              <c:numCache>
                <c:formatCode>0.00</c:formatCode>
                <c:ptCount val="1"/>
                <c:pt idx="0">
                  <c:v>166.5</c:v>
                </c:pt>
              </c:numCache>
            </c:numRef>
          </c:yVal>
          <c:bubbleSize>
            <c:numRef>
              <c:f>Analyses!$G$17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Analyses!$A$18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Analyses!$C$18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Analyses!$B$18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Analyses!$G$18</c:f>
              <c:numCache>
                <c:formatCode>0.00</c:formatCode>
                <c:ptCount val="1"/>
                <c:pt idx="0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1561856"/>
        <c:axId val="231596416"/>
      </c:bubbleChart>
      <c:valAx>
        <c:axId val="231561856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31596416"/>
        <c:crossesAt val="110"/>
        <c:crossBetween val="midCat"/>
        <c:majorUnit val="1"/>
        <c:minorUnit val="0.5"/>
      </c:valAx>
      <c:valAx>
        <c:axId val="231596416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231561856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67451009216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Waratahs
[1, 11.9]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Sheet6!$C$2</c:f>
              <c:numCache>
                <c:formatCode>0.00</c:formatCode>
                <c:ptCount val="1"/>
                <c:pt idx="0">
                  <c:v>16</c:v>
                </c:pt>
              </c:numCache>
            </c:numRef>
          </c:xVal>
          <c:yVal>
            <c:numRef>
              <c:f>Sheet6!$B$2</c:f>
              <c:numCache>
                <c:formatCode>0.00</c:formatCode>
                <c:ptCount val="1"/>
                <c:pt idx="0">
                  <c:v>134.16666666666666</c:v>
                </c:pt>
              </c:numCache>
            </c:numRef>
          </c:yVal>
          <c:bubbleSize>
            <c:numRef>
              <c:f>Sheet6!$G$2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Crusaders
[2, 10.1]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Sheet6!$C$3</c:f>
              <c:numCache>
                <c:formatCode>0.00</c:formatCode>
                <c:ptCount val="1"/>
                <c:pt idx="0">
                  <c:v>15.833333333333334</c:v>
                </c:pt>
              </c:numCache>
            </c:numRef>
          </c:xVal>
          <c:yVal>
            <c:numRef>
              <c:f>Sheet6!$B$3</c:f>
              <c:numCache>
                <c:formatCode>0.00</c:formatCode>
                <c:ptCount val="1"/>
                <c:pt idx="0">
                  <c:v>155.66666666666666</c:v>
                </c:pt>
              </c:numCache>
            </c:numRef>
          </c:yVal>
          <c:bubbleSize>
            <c:numRef>
              <c:f>Sheet6!$G$3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Sharks
[3, 13.1]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Sheet6!$C$4</c:f>
              <c:numCache>
                <c:formatCode>0.00</c:formatCode>
                <c:ptCount val="1"/>
                <c:pt idx="0">
                  <c:v>16.444444444444443</c:v>
                </c:pt>
              </c:numCache>
            </c:numRef>
          </c:xVal>
          <c:yVal>
            <c:numRef>
              <c:f>Sheet6!$B$4</c:f>
              <c:numCache>
                <c:formatCode>0.00</c:formatCode>
                <c:ptCount val="1"/>
                <c:pt idx="0">
                  <c:v>124.94444444444444</c:v>
                </c:pt>
              </c:numCache>
            </c:numRef>
          </c:yVal>
          <c:bubbleSize>
            <c:numRef>
              <c:f>Sheet6!$G$4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Brumbies
[4, 8.13]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Sheet6!$C$5</c:f>
              <c:numCache>
                <c:formatCode>0.00</c:formatCode>
                <c:ptCount val="1"/>
                <c:pt idx="0">
                  <c:v>12.888888888888889</c:v>
                </c:pt>
              </c:numCache>
            </c:numRef>
          </c:xVal>
          <c:yVal>
            <c:numRef>
              <c:f>Sheet6!$B$5</c:f>
              <c:numCache>
                <c:formatCode>0.00</c:formatCode>
                <c:ptCount val="1"/>
                <c:pt idx="0">
                  <c:v>158.5</c:v>
                </c:pt>
              </c:numCache>
            </c:numRef>
          </c:yVal>
          <c:bubbleSize>
            <c:numRef>
              <c:f>Sheet6!$G$5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Chiefs
[5, 10.4]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Sheet6!$C$6</c:f>
              <c:numCache>
                <c:formatCode>0.00</c:formatCode>
                <c:ptCount val="1"/>
                <c:pt idx="0">
                  <c:v>15.470588235294118</c:v>
                </c:pt>
              </c:numCache>
            </c:numRef>
          </c:xVal>
          <c:yVal>
            <c:numRef>
              <c:f>Sheet6!$B$6</c:f>
              <c:numCache>
                <c:formatCode>0.00</c:formatCode>
                <c:ptCount val="1"/>
                <c:pt idx="0">
                  <c:v>147.41176470588235</c:v>
                </c:pt>
              </c:numCache>
            </c:numRef>
          </c:yVal>
          <c:bubbleSize>
            <c:numRef>
              <c:f>Sheet6!$G$6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Highlanders
[6, 7.90]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Sheet6!$C$7</c:f>
              <c:numCache>
                <c:formatCode>0.00</c:formatCode>
                <c:ptCount val="1"/>
                <c:pt idx="0">
                  <c:v>15.588235294117647</c:v>
                </c:pt>
              </c:numCache>
            </c:numRef>
          </c:xVal>
          <c:yVal>
            <c:numRef>
              <c:f>Sheet6!$B$7</c:f>
              <c:numCache>
                <c:formatCode>0.00</c:formatCode>
                <c:ptCount val="1"/>
                <c:pt idx="0">
                  <c:v>197.1764705882353</c:v>
                </c:pt>
              </c:numCache>
            </c:numRef>
          </c:yVal>
          <c:bubbleSize>
            <c:numRef>
              <c:f>Sheet6!$G$7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Hurricanes
[7, 10.2]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Sheet6!$C$8</c:f>
              <c:numCache>
                <c:formatCode>0.00</c:formatCode>
                <c:ptCount val="1"/>
                <c:pt idx="0">
                  <c:v>16.8125</c:v>
                </c:pt>
              </c:numCache>
            </c:numRef>
          </c:xVal>
          <c:yVal>
            <c:numRef>
              <c:f>Sheet6!$B$8</c:f>
              <c:numCache>
                <c:formatCode>0.00</c:formatCode>
                <c:ptCount val="1"/>
                <c:pt idx="0">
                  <c:v>163.6875</c:v>
                </c:pt>
              </c:numCache>
            </c:numRef>
          </c:yVal>
          <c:bubbleSize>
            <c:numRef>
              <c:f>Sheet6!$G$8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Western Force
[8, 9.31]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Sheet6!$B$9</c:f>
              <c:numCache>
                <c:formatCode>0.00</c:formatCode>
                <c:ptCount val="1"/>
                <c:pt idx="0">
                  <c:v>158.3125</c:v>
                </c:pt>
              </c:numCache>
            </c:numRef>
          </c:yVal>
          <c:bubbleSize>
            <c:numRef>
              <c:f>Sheet6!$G$9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Bulls
[9, 9.73]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Sheet6!$C$10</c:f>
              <c:numCache>
                <c:formatCode>0.00</c:formatCode>
                <c:ptCount val="1"/>
                <c:pt idx="0">
                  <c:v>15.5625</c:v>
                </c:pt>
              </c:numCache>
            </c:numRef>
          </c:xVal>
          <c:yVal>
            <c:numRef>
              <c:f>Sheet6!$B$10</c:f>
              <c:numCache>
                <c:formatCode>0.00</c:formatCode>
                <c:ptCount val="1"/>
                <c:pt idx="0">
                  <c:v>159.875</c:v>
                </c:pt>
              </c:numCache>
            </c:numRef>
          </c:yVal>
          <c:bubbleSize>
            <c:numRef>
              <c:f>Sheet6!$G$10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Blues
[10, 8.73]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Sheet6!$C$11</c:f>
              <c:numCache>
                <c:formatCode>0.00</c:formatCode>
                <c:ptCount val="1"/>
                <c:pt idx="0">
                  <c:v>12.875</c:v>
                </c:pt>
              </c:numCache>
            </c:numRef>
          </c:xVal>
          <c:yVal>
            <c:numRef>
              <c:f>Sheet6!$B$11</c:f>
              <c:numCache>
                <c:formatCode>0.00</c:formatCode>
                <c:ptCount val="1"/>
                <c:pt idx="0">
                  <c:v>147.4375</c:v>
                </c:pt>
              </c:numCache>
            </c:numRef>
          </c:yVal>
          <c:bubbleSize>
            <c:numRef>
              <c:f>Sheet6!$G$11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Stormers
[11, 10.1]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Sheet6!$C$12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Sheet6!$B$12</c:f>
              <c:numCache>
                <c:formatCode>0.00</c:formatCode>
                <c:ptCount val="1"/>
                <c:pt idx="0">
                  <c:v>156.5625</c:v>
                </c:pt>
              </c:numCache>
            </c:numRef>
          </c:yVal>
          <c:bubbleSize>
            <c:numRef>
              <c:f>Sheet6!$G$12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Lions
[12, 9.92]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Sheet6!$C$13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Sheet6!$B$13</c:f>
              <c:numCache>
                <c:formatCode>0.00</c:formatCode>
                <c:ptCount val="1"/>
                <c:pt idx="0">
                  <c:v>160.5625</c:v>
                </c:pt>
              </c:numCache>
            </c:numRef>
          </c:yVal>
          <c:bubbleSize>
            <c:numRef>
              <c:f>Sheet6!$G$13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Reds
[13, 10.2]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Sheet6!$C$14</c:f>
              <c:numCache>
                <c:formatCode>0.00</c:formatCode>
                <c:ptCount val="1"/>
                <c:pt idx="0">
                  <c:v>16.4375</c:v>
                </c:pt>
              </c:numCache>
            </c:numRef>
          </c:xVal>
          <c:yVal>
            <c:numRef>
              <c:f>Sheet6!$B$14</c:f>
              <c:numCache>
                <c:formatCode>0.00</c:formatCode>
                <c:ptCount val="1"/>
                <c:pt idx="0">
                  <c:v>160.3125</c:v>
                </c:pt>
              </c:numCache>
            </c:numRef>
          </c:yVal>
          <c:bubbleSize>
            <c:numRef>
              <c:f>Sheet6!$G$14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Cheetahs
[14, 9.77]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Sheet6!$C$15</c:f>
              <c:numCache>
                <c:formatCode>0.00</c:formatCode>
                <c:ptCount val="1"/>
                <c:pt idx="0">
                  <c:v>15.875</c:v>
                </c:pt>
              </c:numCache>
            </c:numRef>
          </c:xVal>
          <c:yVal>
            <c:numRef>
              <c:f>Sheet6!$B$15</c:f>
              <c:numCache>
                <c:formatCode>0.00</c:formatCode>
                <c:ptCount val="1"/>
                <c:pt idx="0">
                  <c:v>162.375</c:v>
                </c:pt>
              </c:numCache>
            </c:numRef>
          </c:yVal>
          <c:bubbleSize>
            <c:numRef>
              <c:f>Sheet6!$G$15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Rebels
[15, 9.37]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Sheet6!$C$16</c:f>
              <c:numCache>
                <c:formatCode>0.00</c:formatCode>
                <c:ptCount val="1"/>
                <c:pt idx="0">
                  <c:v>13.875</c:v>
                </c:pt>
              </c:numCache>
            </c:numRef>
          </c:xVal>
          <c:yVal>
            <c:numRef>
              <c:f>Sheet6!$B$16</c:f>
              <c:numCache>
                <c:formatCode>0.00</c:formatCode>
                <c:ptCount val="1"/>
                <c:pt idx="0">
                  <c:v>147.9375</c:v>
                </c:pt>
              </c:numCache>
            </c:numRef>
          </c:yVal>
          <c:bubbleSize>
            <c:numRef>
              <c:f>Sheet6!$G$16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Sheet6!$C$17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Sheet6!$B$17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Sheet6!$G$17</c:f>
              <c:numCache>
                <c:formatCode>0.00</c:formatCode>
                <c:ptCount val="1"/>
                <c:pt idx="0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44833664"/>
        <c:axId val="244835456"/>
      </c:bubbleChart>
      <c:valAx>
        <c:axId val="244833664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44835456"/>
        <c:crossesAt val="110"/>
        <c:crossBetween val="midCat"/>
        <c:majorUnit val="1"/>
        <c:minorUnit val="0.5"/>
      </c:valAx>
      <c:valAx>
        <c:axId val="244835456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244833664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23084458709091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Waratahs
[1, 11.9]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Sheet6!$C$2</c:f>
              <c:numCache>
                <c:formatCode>0.00</c:formatCode>
                <c:ptCount val="1"/>
                <c:pt idx="0">
                  <c:v>16</c:v>
                </c:pt>
              </c:numCache>
            </c:numRef>
          </c:xVal>
          <c:yVal>
            <c:numRef>
              <c:f>Sheet6!$B$2</c:f>
              <c:numCache>
                <c:formatCode>0.00</c:formatCode>
                <c:ptCount val="1"/>
                <c:pt idx="0">
                  <c:v>134.16666666666666</c:v>
                </c:pt>
              </c:numCache>
            </c:numRef>
          </c:yVal>
          <c:bubbleSize>
            <c:numRef>
              <c:f>Sheet6!$G$2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Crusaders
[2, 10.1]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Sheet6!$C$3</c:f>
              <c:numCache>
                <c:formatCode>0.00</c:formatCode>
                <c:ptCount val="1"/>
                <c:pt idx="0">
                  <c:v>15.833333333333334</c:v>
                </c:pt>
              </c:numCache>
            </c:numRef>
          </c:xVal>
          <c:yVal>
            <c:numRef>
              <c:f>Sheet6!$B$3</c:f>
              <c:numCache>
                <c:formatCode>0.00</c:formatCode>
                <c:ptCount val="1"/>
                <c:pt idx="0">
                  <c:v>155.66666666666666</c:v>
                </c:pt>
              </c:numCache>
            </c:numRef>
          </c:yVal>
          <c:bubbleSize>
            <c:numRef>
              <c:f>Sheet6!$G$3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Sharks
[3, 13.1]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Sheet6!$C$4</c:f>
              <c:numCache>
                <c:formatCode>0.00</c:formatCode>
                <c:ptCount val="1"/>
                <c:pt idx="0">
                  <c:v>16.444444444444443</c:v>
                </c:pt>
              </c:numCache>
            </c:numRef>
          </c:xVal>
          <c:yVal>
            <c:numRef>
              <c:f>Sheet6!$B$4</c:f>
              <c:numCache>
                <c:formatCode>0.00</c:formatCode>
                <c:ptCount val="1"/>
                <c:pt idx="0">
                  <c:v>124.94444444444444</c:v>
                </c:pt>
              </c:numCache>
            </c:numRef>
          </c:yVal>
          <c:bubbleSize>
            <c:numRef>
              <c:f>Sheet6!$G$4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Brumbies
[4, 8.13]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Sheet6!$C$5</c:f>
              <c:numCache>
                <c:formatCode>0.00</c:formatCode>
                <c:ptCount val="1"/>
                <c:pt idx="0">
                  <c:v>12.888888888888889</c:v>
                </c:pt>
              </c:numCache>
            </c:numRef>
          </c:xVal>
          <c:yVal>
            <c:numRef>
              <c:f>Sheet6!$B$5</c:f>
              <c:numCache>
                <c:formatCode>0.00</c:formatCode>
                <c:ptCount val="1"/>
                <c:pt idx="0">
                  <c:v>158.5</c:v>
                </c:pt>
              </c:numCache>
            </c:numRef>
          </c:yVal>
          <c:bubbleSize>
            <c:numRef>
              <c:f>Sheet6!$G$5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Chiefs
[5, 10.4]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Sheet6!$C$6</c:f>
              <c:numCache>
                <c:formatCode>0.00</c:formatCode>
                <c:ptCount val="1"/>
                <c:pt idx="0">
                  <c:v>15.470588235294118</c:v>
                </c:pt>
              </c:numCache>
            </c:numRef>
          </c:xVal>
          <c:yVal>
            <c:numRef>
              <c:f>Sheet6!$B$6</c:f>
              <c:numCache>
                <c:formatCode>0.00</c:formatCode>
                <c:ptCount val="1"/>
                <c:pt idx="0">
                  <c:v>147.41176470588235</c:v>
                </c:pt>
              </c:numCache>
            </c:numRef>
          </c:yVal>
          <c:bubbleSize>
            <c:numRef>
              <c:f>Sheet6!$G$6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Highlanders
[6, 7.90]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Sheet6!$C$7</c:f>
              <c:numCache>
                <c:formatCode>0.00</c:formatCode>
                <c:ptCount val="1"/>
                <c:pt idx="0">
                  <c:v>15.588235294117647</c:v>
                </c:pt>
              </c:numCache>
            </c:numRef>
          </c:xVal>
          <c:yVal>
            <c:numRef>
              <c:f>Sheet6!$B$7</c:f>
              <c:numCache>
                <c:formatCode>0.00</c:formatCode>
                <c:ptCount val="1"/>
                <c:pt idx="0">
                  <c:v>197.1764705882353</c:v>
                </c:pt>
              </c:numCache>
            </c:numRef>
          </c:yVal>
          <c:bubbleSize>
            <c:numRef>
              <c:f>Sheet6!$G$7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Hurricanes
[7, 10.2]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Sheet6!$C$8</c:f>
              <c:numCache>
                <c:formatCode>0.00</c:formatCode>
                <c:ptCount val="1"/>
                <c:pt idx="0">
                  <c:v>16.8125</c:v>
                </c:pt>
              </c:numCache>
            </c:numRef>
          </c:xVal>
          <c:yVal>
            <c:numRef>
              <c:f>Sheet6!$B$8</c:f>
              <c:numCache>
                <c:formatCode>0.00</c:formatCode>
                <c:ptCount val="1"/>
                <c:pt idx="0">
                  <c:v>163.6875</c:v>
                </c:pt>
              </c:numCache>
            </c:numRef>
          </c:yVal>
          <c:bubbleSize>
            <c:numRef>
              <c:f>Sheet6!$G$8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Western Force
[8, 9.31]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Sheet6!$B$9</c:f>
              <c:numCache>
                <c:formatCode>0.00</c:formatCode>
                <c:ptCount val="1"/>
                <c:pt idx="0">
                  <c:v>158.3125</c:v>
                </c:pt>
              </c:numCache>
            </c:numRef>
          </c:yVal>
          <c:bubbleSize>
            <c:numRef>
              <c:f>Sheet6!$G$9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Bulls
[9, 9.73]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Sheet6!$C$10</c:f>
              <c:numCache>
                <c:formatCode>0.00</c:formatCode>
                <c:ptCount val="1"/>
                <c:pt idx="0">
                  <c:v>15.5625</c:v>
                </c:pt>
              </c:numCache>
            </c:numRef>
          </c:xVal>
          <c:yVal>
            <c:numRef>
              <c:f>Sheet6!$B$10</c:f>
              <c:numCache>
                <c:formatCode>0.00</c:formatCode>
                <c:ptCount val="1"/>
                <c:pt idx="0">
                  <c:v>159.875</c:v>
                </c:pt>
              </c:numCache>
            </c:numRef>
          </c:yVal>
          <c:bubbleSize>
            <c:numRef>
              <c:f>Sheet6!$G$10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Blues
[10, 8.73]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Sheet6!$C$11</c:f>
              <c:numCache>
                <c:formatCode>0.00</c:formatCode>
                <c:ptCount val="1"/>
                <c:pt idx="0">
                  <c:v>12.875</c:v>
                </c:pt>
              </c:numCache>
            </c:numRef>
          </c:xVal>
          <c:yVal>
            <c:numRef>
              <c:f>Sheet6!$B$11</c:f>
              <c:numCache>
                <c:formatCode>0.00</c:formatCode>
                <c:ptCount val="1"/>
                <c:pt idx="0">
                  <c:v>147.4375</c:v>
                </c:pt>
              </c:numCache>
            </c:numRef>
          </c:yVal>
          <c:bubbleSize>
            <c:numRef>
              <c:f>Sheet6!$G$11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Stormers
[11, 10.1]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Sheet6!$C$12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Sheet6!$B$12</c:f>
              <c:numCache>
                <c:formatCode>0.00</c:formatCode>
                <c:ptCount val="1"/>
                <c:pt idx="0">
                  <c:v>156.5625</c:v>
                </c:pt>
              </c:numCache>
            </c:numRef>
          </c:yVal>
          <c:bubbleSize>
            <c:numRef>
              <c:f>Sheet6!$G$12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Lions
[12, 9.92]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Sheet6!$C$13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Sheet6!$B$13</c:f>
              <c:numCache>
                <c:formatCode>0.00</c:formatCode>
                <c:ptCount val="1"/>
                <c:pt idx="0">
                  <c:v>160.5625</c:v>
                </c:pt>
              </c:numCache>
            </c:numRef>
          </c:yVal>
          <c:bubbleSize>
            <c:numRef>
              <c:f>Sheet6!$G$13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Reds
[13, 10.2]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Sheet6!$C$14</c:f>
              <c:numCache>
                <c:formatCode>0.00</c:formatCode>
                <c:ptCount val="1"/>
                <c:pt idx="0">
                  <c:v>16.4375</c:v>
                </c:pt>
              </c:numCache>
            </c:numRef>
          </c:xVal>
          <c:yVal>
            <c:numRef>
              <c:f>Sheet6!$B$14</c:f>
              <c:numCache>
                <c:formatCode>0.00</c:formatCode>
                <c:ptCount val="1"/>
                <c:pt idx="0">
                  <c:v>160.3125</c:v>
                </c:pt>
              </c:numCache>
            </c:numRef>
          </c:yVal>
          <c:bubbleSize>
            <c:numRef>
              <c:f>Sheet6!$G$14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Cheetahs
[14, 9.77]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Sheet6!$C$15</c:f>
              <c:numCache>
                <c:formatCode>0.00</c:formatCode>
                <c:ptCount val="1"/>
                <c:pt idx="0">
                  <c:v>15.875</c:v>
                </c:pt>
              </c:numCache>
            </c:numRef>
          </c:xVal>
          <c:yVal>
            <c:numRef>
              <c:f>Sheet6!$B$15</c:f>
              <c:numCache>
                <c:formatCode>0.00</c:formatCode>
                <c:ptCount val="1"/>
                <c:pt idx="0">
                  <c:v>162.375</c:v>
                </c:pt>
              </c:numCache>
            </c:numRef>
          </c:yVal>
          <c:bubbleSize>
            <c:numRef>
              <c:f>Sheet6!$G$15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Rebels
[15, 9.37]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Sheet6!$C$16</c:f>
              <c:numCache>
                <c:formatCode>0.00</c:formatCode>
                <c:ptCount val="1"/>
                <c:pt idx="0">
                  <c:v>13.875</c:v>
                </c:pt>
              </c:numCache>
            </c:numRef>
          </c:xVal>
          <c:yVal>
            <c:numRef>
              <c:f>Sheet6!$B$16</c:f>
              <c:numCache>
                <c:formatCode>0.00</c:formatCode>
                <c:ptCount val="1"/>
                <c:pt idx="0">
                  <c:v>147.9375</c:v>
                </c:pt>
              </c:numCache>
            </c:numRef>
          </c:yVal>
          <c:bubbleSize>
            <c:numRef>
              <c:f>Sheet6!$G$16</c:f>
              <c:numCache>
                <c:formatCode>0.00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Sheet6!$C$17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Sheet6!$B$17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Sheet6!$G$17</c:f>
              <c:numCache>
                <c:formatCode>0.00</c:formatCode>
                <c:ptCount val="1"/>
                <c:pt idx="0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158336"/>
        <c:axId val="212156416"/>
      </c:bubbleChart>
      <c:valAx>
        <c:axId val="212158336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12156416"/>
        <c:crossesAt val="110"/>
        <c:crossBetween val="midCat"/>
        <c:majorUnit val="1"/>
        <c:minorUnit val="0.5"/>
      </c:valAx>
      <c:valAx>
        <c:axId val="212156416"/>
        <c:scaling>
          <c:orientation val="maxMin"/>
          <c:max val="18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212158336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67451009216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v>Hunter/Farmer</c:v>
          </c:tx>
          <c:invertIfNegative val="0"/>
          <c:xVal>
            <c:numRef>
              <c:f>Sheet6!$C$21:$C$35</c:f>
              <c:numCache>
                <c:formatCode>0.00</c:formatCode>
                <c:ptCount val="15"/>
                <c:pt idx="0">
                  <c:v>16</c:v>
                </c:pt>
                <c:pt idx="1">
                  <c:v>15.833333333333334</c:v>
                </c:pt>
                <c:pt idx="2">
                  <c:v>16.444444444444443</c:v>
                </c:pt>
                <c:pt idx="3">
                  <c:v>12.888888888888889</c:v>
                </c:pt>
                <c:pt idx="4">
                  <c:v>15.470588235294118</c:v>
                </c:pt>
                <c:pt idx="5">
                  <c:v>15.588235294117647</c:v>
                </c:pt>
                <c:pt idx="6">
                  <c:v>16.8125</c:v>
                </c:pt>
                <c:pt idx="7">
                  <c:v>14.75</c:v>
                </c:pt>
                <c:pt idx="8">
                  <c:v>15.5625</c:v>
                </c:pt>
                <c:pt idx="9">
                  <c:v>12.875</c:v>
                </c:pt>
                <c:pt idx="10">
                  <c:v>15.9375</c:v>
                </c:pt>
                <c:pt idx="11">
                  <c:v>15.9375</c:v>
                </c:pt>
                <c:pt idx="12">
                  <c:v>16.4375</c:v>
                </c:pt>
                <c:pt idx="13">
                  <c:v>15.875</c:v>
                </c:pt>
                <c:pt idx="14">
                  <c:v>13.875</c:v>
                </c:pt>
              </c:numCache>
            </c:numRef>
          </c:xVal>
          <c:yVal>
            <c:numRef>
              <c:f>Sheet6!$B$21:$B$35</c:f>
              <c:numCache>
                <c:formatCode>0.00</c:formatCode>
                <c:ptCount val="15"/>
                <c:pt idx="0">
                  <c:v>134.16666666666666</c:v>
                </c:pt>
                <c:pt idx="1">
                  <c:v>155.66666666666666</c:v>
                </c:pt>
                <c:pt idx="2">
                  <c:v>124.94444444444444</c:v>
                </c:pt>
                <c:pt idx="3">
                  <c:v>158.5</c:v>
                </c:pt>
                <c:pt idx="4">
                  <c:v>147.41176470588235</c:v>
                </c:pt>
                <c:pt idx="5">
                  <c:v>197.1764705882353</c:v>
                </c:pt>
                <c:pt idx="6">
                  <c:v>163.6875</c:v>
                </c:pt>
                <c:pt idx="7">
                  <c:v>158.3125</c:v>
                </c:pt>
                <c:pt idx="8">
                  <c:v>159.875</c:v>
                </c:pt>
                <c:pt idx="9">
                  <c:v>147.4375</c:v>
                </c:pt>
                <c:pt idx="10">
                  <c:v>156.5625</c:v>
                </c:pt>
                <c:pt idx="11">
                  <c:v>160.5625</c:v>
                </c:pt>
                <c:pt idx="12">
                  <c:v>160.3125</c:v>
                </c:pt>
                <c:pt idx="13">
                  <c:v>162.375</c:v>
                </c:pt>
                <c:pt idx="14">
                  <c:v>147.9375</c:v>
                </c:pt>
              </c:numCache>
            </c:numRef>
          </c:yVal>
          <c:bubbleSize>
            <c:numRef>
              <c:f>Sheet6!$D$21:$D$35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3777024"/>
        <c:axId val="213852544"/>
      </c:bubbleChart>
      <c:valAx>
        <c:axId val="213777024"/>
        <c:scaling>
          <c:orientation val="minMax"/>
          <c:max val="17.5"/>
          <c:min val="12"/>
        </c:scaling>
        <c:delete val="0"/>
        <c:axPos val="b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13852544"/>
        <c:crossesAt val="110"/>
        <c:crossBetween val="midCat"/>
        <c:majorUnit val="1"/>
        <c:minorUnit val="0.5"/>
      </c:valAx>
      <c:valAx>
        <c:axId val="213852544"/>
        <c:scaling>
          <c:orientation val="minMax"/>
          <c:max val="180"/>
          <c:min val="11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213777024"/>
        <c:crossesAt val="10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95251</xdr:rowOff>
    </xdr:from>
    <xdr:to>
      <xdr:col>24</xdr:col>
      <xdr:colOff>247650</xdr:colOff>
      <xdr:row>30</xdr:row>
      <xdr:rowOff>10351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32</xdr:row>
      <xdr:rowOff>85724</xdr:rowOff>
    </xdr:from>
    <xdr:to>
      <xdr:col>24</xdr:col>
      <xdr:colOff>266700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0.42747</cdr:x>
      <cdr:y>0.0649</cdr:y>
    </cdr:from>
    <cdr:to>
      <cdr:x>0.42857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05225" y="314324"/>
          <a:ext cx="9525" cy="439102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0.06051</cdr:x>
      <cdr:y>0.41914</cdr:y>
    </cdr:from>
    <cdr:to>
      <cdr:x>0.81106</cdr:x>
      <cdr:y>0.41914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40604" y="2111932"/>
          <a:ext cx="6705751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0.46727</cdr:x>
      <cdr:y>0.13438</cdr:y>
    </cdr:from>
    <cdr:to>
      <cdr:x>0.60793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174776" y="677104"/>
          <a:ext cx="1256720" cy="287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18217" y="677104"/>
          <a:ext cx="1256630" cy="287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0.46727</cdr:x>
      <cdr:y>0.84628</cdr:y>
    </cdr:from>
    <cdr:to>
      <cdr:x>0.60793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174776" y="4264171"/>
          <a:ext cx="1256720" cy="287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0.42747</cdr:x>
      <cdr:y>0.0649</cdr:y>
    </cdr:from>
    <cdr:to>
      <cdr:x>0.42857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05225" y="314324"/>
          <a:ext cx="9525" cy="439102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0.06157</cdr:x>
      <cdr:y>0.41103</cdr:y>
    </cdr:from>
    <cdr:to>
      <cdr:x>0.81212</cdr:x>
      <cdr:y>0.41103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50129" y="2235478"/>
          <a:ext cx="6705751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0.45874</cdr:x>
      <cdr:y>0.13438</cdr:y>
    </cdr:from>
    <cdr:to>
      <cdr:x>0.5994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98576" y="730863"/>
          <a:ext cx="1256720" cy="310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18217" y="730863"/>
          <a:ext cx="1256630" cy="310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0.46087</cdr:x>
      <cdr:y>0.72019</cdr:y>
    </cdr:from>
    <cdr:to>
      <cdr:x>0.60153</cdr:x>
      <cdr:y>0.77722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117626" y="3916927"/>
          <a:ext cx="1256720" cy="310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0.09371</cdr:x>
      <cdr:y>0.72019</cdr:y>
    </cdr:from>
    <cdr:to>
      <cdr:x>0.23436</cdr:x>
      <cdr:y>0.77722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37267" y="3916927"/>
          <a:ext cx="1256630" cy="310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95251</xdr:rowOff>
    </xdr:from>
    <xdr:to>
      <xdr:col>24</xdr:col>
      <xdr:colOff>247650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33</xdr:row>
      <xdr:rowOff>38100</xdr:rowOff>
    </xdr:from>
    <xdr:to>
      <xdr:col>24</xdr:col>
      <xdr:colOff>19050</xdr:colOff>
      <xdr:row>57</xdr:row>
      <xdr:rowOff>119062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0.42747</cdr:x>
      <cdr:y>0.0649</cdr:y>
    </cdr:from>
    <cdr:to>
      <cdr:x>0.42857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05225" y="314324"/>
          <a:ext cx="9525" cy="439102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0.06264</cdr:x>
      <cdr:y>0.52311</cdr:y>
    </cdr:from>
    <cdr:to>
      <cdr:x>0.81319</cdr:x>
      <cdr:y>0.52311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42925" y="2533649"/>
          <a:ext cx="6505575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0.60586</cdr:x>
      <cdr:y>0.16519</cdr:y>
    </cdr:from>
    <cdr:to>
      <cdr:x>0.74652</cdr:x>
      <cdr:y>0.22222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251450" y="800099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3750" y="65087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entin" refreshedDate="42163.528956018519" createdVersion="4" refreshedVersion="4" minRefreshableVersion="3" recordCount="30">
  <cacheSource type="worksheet">
    <worksheetSource ref="A1:AC31" sheet="Raw Data"/>
  </cacheSource>
  <cacheFields count="29">
    <cacheField name="Team" numFmtId="0">
      <sharedItems count="16">
        <s v="Blues"/>
        <s v="Brumbies"/>
        <s v="Bulls"/>
        <s v="Cheetahs"/>
        <s v="Chiefs"/>
        <s v="Crusaders"/>
        <s v="Highlanders"/>
        <s v="Hurricanes"/>
        <s v="Rebels"/>
        <s v="Reds"/>
        <s v="Sharks"/>
        <s v="Southern Kings"/>
        <s v="Stormers"/>
        <s v="Waratahs"/>
        <s v="Western Force"/>
        <s v="Lions"/>
      </sharedItems>
    </cacheField>
    <cacheField name="Mat" numFmtId="0">
      <sharedItems containsSemiMixedTypes="0" containsString="0" containsNumber="1" containsInteger="1" minValue="16" maxValue="19"/>
    </cacheField>
    <cacheField name="Total tackles attempted" numFmtId="0">
      <sharedItems containsSemiMixedTypes="0" containsString="0" containsNumber="1" containsInteger="1" minValue="2072" maxValue="3352"/>
    </cacheField>
    <cacheField name="Avg Tackles per Match" numFmtId="168">
      <sharedItems containsSemiMixedTypes="0" containsString="0" containsNumber="1" minValue="124.94444444444444" maxValue="197.1764705882353"/>
    </cacheField>
    <cacheField name="Tackles Made" numFmtId="0">
      <sharedItems containsSemiMixedTypes="0" containsString="0" containsNumber="1" containsInteger="1" minValue="1688" maxValue="2961"/>
    </cacheField>
    <cacheField name="Tackles Miss" numFmtId="0">
      <sharedItems containsSemiMixedTypes="0" containsString="0" containsNumber="1" containsInteger="1" minValue="267" maxValue="521"/>
    </cacheField>
    <cacheField name="Tackles 1st" numFmtId="0">
      <sharedItems containsSemiMixedTypes="0" containsString="0" containsNumber="1" containsInteger="1" minValue="1227" maxValue="1876"/>
    </cacheField>
    <cacheField name="Tackles Assists" numFmtId="0">
      <sharedItems containsSemiMixedTypes="0" containsString="0" containsNumber="1" containsInteger="1" minValue="436" maxValue="1085"/>
    </cacheField>
    <cacheField name="Tackles 1st %" numFmtId="0">
      <sharedItems containsSemiMixedTypes="0" containsString="0" containsNumber="1" minValue="72" maxValue="83.7"/>
    </cacheField>
    <cacheField name="Tackles Made %" numFmtId="0">
      <sharedItems containsSemiMixedTypes="0" containsString="0" containsNumber="1" minValue="78.400000000000006" maxValue="88.7"/>
    </cacheField>
    <cacheField name="Contest Dom" numFmtId="0">
      <sharedItems containsSemiMixedTypes="0" containsString="0" containsNumber="1" containsInteger="1" minValue="57" maxValue="152"/>
    </cacheField>
    <cacheField name="Contest Neut" numFmtId="0">
      <sharedItems containsSemiMixedTypes="0" containsString="0" containsNumber="1" containsInteger="1" minValue="181" maxValue="416"/>
    </cacheField>
    <cacheField name="Contest Pass" numFmtId="0">
      <sharedItems containsSemiMixedTypes="0" containsString="0" containsNumber="1" containsInteger="1" minValue="816" maxValue="1406"/>
    </cacheField>
    <cacheField name="Contest D %" numFmtId="0">
      <sharedItems containsSemiMixedTypes="0" containsString="0" containsNumber="1" minValue="18.3" maxValue="38.4"/>
    </cacheField>
    <cacheField name="Rucks Inv" numFmtId="0">
      <sharedItems containsSemiMixedTypes="0" containsString="0" containsNumber="1" containsInteger="1" minValue="1137" maxValue="2047"/>
    </cacheField>
    <cacheField name="Rucks T/O Frc" numFmtId="0">
      <sharedItems containsSemiMixedTypes="0" containsString="0" containsNumber="1" containsInteger="1" minValue="45" maxValue="109"/>
    </cacheField>
    <cacheField name="Avg Rucks T/O per match" numFmtId="2">
      <sharedItems containsSemiMixedTypes="0" containsString="0" containsNumber="1" minValue="2.8125" maxValue="6.25"/>
    </cacheField>
    <cacheField name="L/O Wins" numFmtId="0">
      <sharedItems containsSemiMixedTypes="0" containsString="0" containsNumber="1" containsInteger="1" minValue="15" maxValue="55"/>
    </cacheField>
    <cacheField name="Scrum Wins" numFmtId="0">
      <sharedItems containsSemiMixedTypes="0" containsString="0" containsNumber="1" containsInteger="1" minValue="3" maxValue="23"/>
    </cacheField>
    <cacheField name="T/overs Forced" numFmtId="0">
      <sharedItems containsSemiMixedTypes="0" containsString="0" containsNumber="1" containsInteger="1" minValue="134" maxValue="203"/>
    </cacheField>
    <cacheField name="Avg T/O per match (all rucks inc.)" numFmtId="2">
      <sharedItems containsSemiMixedTypes="0" containsString="0" containsNumber="1" minValue="11.1875" maxValue="16.8125"/>
    </cacheField>
    <cacheField name="Inv" numFmtId="0">
      <sharedItems containsSemiMixedTypes="0" containsString="0" containsNumber="1" containsInteger="1" minValue="1452" maxValue="3117"/>
    </cacheField>
    <cacheField name="Penalties / Frees Att" numFmtId="0">
      <sharedItems containsSemiMixedTypes="0" containsString="0" containsNumber="1" containsInteger="1" minValue="38" maxValue="73"/>
    </cacheField>
    <cacheField name="Penalties / Frees Def" numFmtId="0">
      <sharedItems containsSemiMixedTypes="0" containsString="0" containsNumber="1" containsInteger="1" minValue="97" maxValue="161"/>
    </cacheField>
    <cacheField name="Penalties / FreesTot" numFmtId="0">
      <sharedItems containsSemiMixedTypes="0" containsString="0" containsNumber="1" containsInteger="1" minValue="138" maxValue="223"/>
    </cacheField>
    <cacheField name="Year" numFmtId="0">
      <sharedItems containsSemiMixedTypes="0" containsString="0" containsNumber="1" containsInteger="1" minValue="2013" maxValue="2014" count="2">
        <n v="2013"/>
        <n v="2014"/>
      </sharedItems>
    </cacheField>
    <cacheField name="Log Position" numFmtId="0">
      <sharedItems containsSemiMixedTypes="0" containsString="0" containsNumber="1" containsInteger="1" minValue="1" maxValue="15"/>
    </cacheField>
    <cacheField name="Final Position" numFmtId="0">
      <sharedItems containsSemiMixedTypes="0" containsString="0" containsNumber="1" containsInteger="1" minValue="1" maxValue="15"/>
    </cacheField>
    <cacheField name="Position Score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16"/>
    <n v="2410"/>
    <n v="150.625"/>
    <n v="1990"/>
    <n v="420"/>
    <n v="1436"/>
    <n v="554"/>
    <n v="77.400000000000006"/>
    <n v="82.6"/>
    <n v="57"/>
    <n v="299"/>
    <n v="1080"/>
    <n v="24.8"/>
    <n v="1270"/>
    <n v="74"/>
    <n v="4.625"/>
    <n v="18"/>
    <n v="3"/>
    <n v="150"/>
    <n v="14"/>
    <n v="2372"/>
    <n v="47"/>
    <n v="119"/>
    <n v="166"/>
    <x v="0"/>
    <n v="10"/>
    <n v="10"/>
    <n v="6"/>
  </r>
  <r>
    <x v="1"/>
    <n v="19"/>
    <n v="2575"/>
    <n v="135.52631578947367"/>
    <n v="2084"/>
    <n v="491"/>
    <n v="1587"/>
    <n v="497"/>
    <n v="76.400000000000006"/>
    <n v="80.900000000000006"/>
    <n v="105"/>
    <n v="322"/>
    <n v="1160"/>
    <n v="26.9"/>
    <n v="2047"/>
    <n v="99"/>
    <n v="5.2105263157894735"/>
    <n v="44"/>
    <n v="9"/>
    <n v="192"/>
    <n v="15.315789473684211"/>
    <n v="3117"/>
    <n v="47"/>
    <n v="161"/>
    <n v="208"/>
    <x v="0"/>
    <n v="3"/>
    <n v="2"/>
    <n v="13"/>
  </r>
  <r>
    <x v="2"/>
    <n v="17"/>
    <n v="2404"/>
    <n v="141.41176470588235"/>
    <n v="1885"/>
    <n v="519"/>
    <n v="1336"/>
    <n v="549"/>
    <n v="72"/>
    <n v="78.400000000000006"/>
    <n v="106"/>
    <n v="317"/>
    <n v="913"/>
    <n v="31.7"/>
    <n v="1241"/>
    <n v="71"/>
    <n v="4.1764705882352944"/>
    <n v="42"/>
    <n v="6"/>
    <n v="183"/>
    <n v="14.941176470588236"/>
    <n v="2198"/>
    <n v="56"/>
    <n v="119"/>
    <n v="175"/>
    <x v="0"/>
    <n v="2"/>
    <n v="3"/>
    <n v="14"/>
  </r>
  <r>
    <x v="3"/>
    <n v="17"/>
    <n v="2646"/>
    <n v="155.64705882352942"/>
    <n v="2134"/>
    <n v="512"/>
    <n v="1481"/>
    <n v="653"/>
    <n v="74.3"/>
    <n v="80.7"/>
    <n v="148"/>
    <n v="367"/>
    <n v="966"/>
    <n v="34.799999999999997"/>
    <n v="1157"/>
    <n v="82"/>
    <n v="4.8235294117647056"/>
    <n v="15"/>
    <n v="8"/>
    <n v="203"/>
    <n v="16.764705882352942"/>
    <n v="2448"/>
    <n v="42"/>
    <n v="131"/>
    <n v="173"/>
    <x v="0"/>
    <n v="6"/>
    <n v="6"/>
    <n v="10"/>
  </r>
  <r>
    <x v="4"/>
    <n v="18"/>
    <n v="2908"/>
    <n v="161.55555555555554"/>
    <n v="2400"/>
    <n v="508"/>
    <n v="1751"/>
    <n v="649"/>
    <n v="77.5"/>
    <n v="82.5"/>
    <n v="105"/>
    <n v="355"/>
    <n v="1291"/>
    <n v="26.3"/>
    <n v="1736"/>
    <n v="93"/>
    <n v="5.166666666666667"/>
    <n v="28"/>
    <n v="11"/>
    <n v="193"/>
    <n v="15.888888888888889"/>
    <n v="2682"/>
    <n v="50"/>
    <n v="129"/>
    <n v="179"/>
    <x v="0"/>
    <n v="1"/>
    <n v="1"/>
    <n v="15"/>
  </r>
  <r>
    <x v="5"/>
    <n v="18"/>
    <n v="2765"/>
    <n v="153.61111111111111"/>
    <n v="2255"/>
    <n v="510"/>
    <n v="1632"/>
    <n v="623"/>
    <n v="76.2"/>
    <n v="81.599999999999994"/>
    <n v="94"/>
    <n v="377"/>
    <n v="1161"/>
    <n v="28.9"/>
    <n v="1429"/>
    <n v="88"/>
    <n v="4.8888888888888893"/>
    <n v="53"/>
    <n v="10"/>
    <n v="199"/>
    <n v="15.944444444444445"/>
    <n v="2442"/>
    <n v="51"/>
    <n v="116"/>
    <n v="167"/>
    <x v="0"/>
    <n v="4"/>
    <n v="4"/>
    <n v="12"/>
  </r>
  <r>
    <x v="6"/>
    <n v="16"/>
    <n v="2579"/>
    <n v="161.1875"/>
    <n v="2058"/>
    <n v="521"/>
    <n v="1445"/>
    <n v="613"/>
    <n v="73.5"/>
    <n v="79.8"/>
    <n v="76"/>
    <n v="298"/>
    <n v="1071"/>
    <n v="25.9"/>
    <n v="1538"/>
    <n v="73"/>
    <n v="4.5625"/>
    <n v="25"/>
    <n v="8"/>
    <n v="147"/>
    <n v="13.75"/>
    <n v="2521"/>
    <n v="38"/>
    <n v="125"/>
    <n v="163"/>
    <x v="0"/>
    <n v="14"/>
    <n v="14"/>
    <n v="2"/>
  </r>
  <r>
    <x v="7"/>
    <n v="16"/>
    <n v="2315"/>
    <n v="144.6875"/>
    <n v="1837"/>
    <n v="478"/>
    <n v="1343"/>
    <n v="494"/>
    <n v="73.8"/>
    <n v="79.400000000000006"/>
    <n v="86"/>
    <n v="294"/>
    <n v="963"/>
    <n v="28.3"/>
    <n v="1198"/>
    <n v="70"/>
    <n v="4.375"/>
    <n v="26"/>
    <n v="5"/>
    <n v="142"/>
    <n v="13.25"/>
    <n v="2106"/>
    <n v="39"/>
    <n v="133"/>
    <n v="172"/>
    <x v="0"/>
    <n v="11"/>
    <n v="11"/>
    <n v="5"/>
  </r>
  <r>
    <x v="8"/>
    <n v="16"/>
    <n v="2580"/>
    <n v="161.25"/>
    <n v="2161"/>
    <n v="419"/>
    <n v="1555"/>
    <n v="606"/>
    <n v="78.8"/>
    <n v="83.8"/>
    <n v="61"/>
    <n v="314"/>
    <n v="1180"/>
    <n v="24.1"/>
    <n v="1295"/>
    <n v="62"/>
    <n v="3.875"/>
    <n v="26"/>
    <n v="3"/>
    <n v="138"/>
    <n v="12.5"/>
    <n v="2089"/>
    <n v="44"/>
    <n v="99"/>
    <n v="143"/>
    <x v="0"/>
    <n v="12"/>
    <n v="12"/>
    <n v="4"/>
  </r>
  <r>
    <x v="9"/>
    <n v="17"/>
    <n v="2502"/>
    <n v="147.1764705882353"/>
    <n v="2045"/>
    <n v="457"/>
    <n v="1496"/>
    <n v="549"/>
    <n v="76.599999999999994"/>
    <n v="81.7"/>
    <n v="79"/>
    <n v="270"/>
    <n v="1147"/>
    <n v="23.3"/>
    <n v="1683"/>
    <n v="84"/>
    <n v="4.9411764705882355"/>
    <n v="34"/>
    <n v="8"/>
    <n v="163"/>
    <n v="14.529411764705882"/>
    <n v="2464"/>
    <n v="49"/>
    <n v="114"/>
    <n v="163"/>
    <x v="0"/>
    <n v="5"/>
    <n v="5"/>
    <n v="11"/>
  </r>
  <r>
    <x v="10"/>
    <n v="16"/>
    <n v="2072"/>
    <n v="129.5"/>
    <n v="1688"/>
    <n v="384"/>
    <n v="1227"/>
    <n v="461"/>
    <n v="76.2"/>
    <n v="81.5"/>
    <n v="114"/>
    <n v="297"/>
    <n v="816"/>
    <n v="33.5"/>
    <n v="1143"/>
    <n v="59"/>
    <n v="3.6875"/>
    <n v="32"/>
    <n v="10"/>
    <n v="154"/>
    <n v="13.3125"/>
    <n v="2043"/>
    <n v="41"/>
    <n v="97"/>
    <n v="138"/>
    <x v="0"/>
    <n v="8"/>
    <n v="8"/>
    <n v="8"/>
  </r>
  <r>
    <x v="11"/>
    <n v="16"/>
    <n v="2664"/>
    <n v="166.5"/>
    <n v="2183"/>
    <n v="481"/>
    <n v="1523"/>
    <n v="660"/>
    <n v="76"/>
    <n v="81.900000000000006"/>
    <n v="129"/>
    <n v="334"/>
    <n v="1060"/>
    <n v="30.4"/>
    <n v="1173"/>
    <n v="45"/>
    <n v="2.8125"/>
    <n v="22"/>
    <n v="5"/>
    <n v="134"/>
    <n v="11.1875"/>
    <n v="2267"/>
    <n v="63"/>
    <n v="107"/>
    <n v="170"/>
    <x v="0"/>
    <n v="15"/>
    <n v="15"/>
    <n v="1"/>
  </r>
  <r>
    <x v="12"/>
    <n v="16"/>
    <n v="2513"/>
    <n v="157.0625"/>
    <n v="2030"/>
    <n v="483"/>
    <n v="1456"/>
    <n v="574"/>
    <n v="75.099999999999994"/>
    <n v="80.8"/>
    <n v="152"/>
    <n v="407"/>
    <n v="897"/>
    <n v="38.4"/>
    <n v="1137"/>
    <n v="68"/>
    <n v="4.25"/>
    <n v="46"/>
    <n v="8"/>
    <n v="168"/>
    <n v="14.75"/>
    <n v="2060"/>
    <n v="39"/>
    <n v="112"/>
    <n v="151"/>
    <x v="0"/>
    <n v="7"/>
    <n v="7"/>
    <n v="9"/>
  </r>
  <r>
    <x v="13"/>
    <n v="16"/>
    <n v="2332"/>
    <n v="145.75"/>
    <n v="1896"/>
    <n v="436"/>
    <n v="1403"/>
    <n v="493"/>
    <n v="76.3"/>
    <n v="81.3"/>
    <n v="66"/>
    <n v="264"/>
    <n v="1073"/>
    <n v="23.5"/>
    <n v="1402"/>
    <n v="64"/>
    <n v="4"/>
    <n v="27"/>
    <n v="11"/>
    <n v="153"/>
    <n v="13.5625"/>
    <n v="2176"/>
    <n v="39"/>
    <n v="111"/>
    <n v="150"/>
    <x v="0"/>
    <n v="9"/>
    <n v="9"/>
    <n v="7"/>
  </r>
  <r>
    <x v="14"/>
    <n v="16"/>
    <n v="2212"/>
    <n v="138.25"/>
    <n v="1784"/>
    <n v="428"/>
    <n v="1348"/>
    <n v="436"/>
    <n v="75.900000000000006"/>
    <n v="80.7"/>
    <n v="66"/>
    <n v="181"/>
    <n v="1101"/>
    <n v="18.3"/>
    <n v="1445"/>
    <n v="72"/>
    <n v="4.5"/>
    <n v="20"/>
    <n v="4"/>
    <n v="146"/>
    <n v="13.625"/>
    <n v="2262"/>
    <n v="44"/>
    <n v="110"/>
    <n v="154"/>
    <x v="0"/>
    <n v="13"/>
    <n v="13"/>
    <n v="3"/>
  </r>
  <r>
    <x v="0"/>
    <n v="16"/>
    <n v="2359"/>
    <n v="147.4375"/>
    <n v="2079"/>
    <n v="280"/>
    <n v="1388"/>
    <n v="691"/>
    <n v="83.2"/>
    <n v="88.1"/>
    <n v="86"/>
    <n v="358"/>
    <n v="944"/>
    <n v="32"/>
    <n v="1316"/>
    <n v="71"/>
    <n v="4.4375"/>
    <n v="20"/>
    <n v="9"/>
    <n v="135"/>
    <n v="12.875"/>
    <n v="1865"/>
    <n v="63"/>
    <n v="107"/>
    <n v="170"/>
    <x v="1"/>
    <n v="10"/>
    <n v="10"/>
    <n v="6"/>
  </r>
  <r>
    <x v="1"/>
    <n v="18"/>
    <n v="2853"/>
    <n v="158.5"/>
    <n v="2500"/>
    <n v="353"/>
    <n v="1669"/>
    <n v="831"/>
    <n v="82.5"/>
    <n v="87.6"/>
    <n v="92"/>
    <n v="337"/>
    <n v="1240"/>
    <n v="25.7"/>
    <n v="1728"/>
    <n v="85"/>
    <n v="4.7222222222222223"/>
    <n v="39"/>
    <n v="9"/>
    <n v="147"/>
    <n v="12.888888888888889"/>
    <n v="2113"/>
    <n v="55"/>
    <n v="153"/>
    <n v="208"/>
    <x v="1"/>
    <n v="4"/>
    <n v="4"/>
    <n v="12"/>
  </r>
  <r>
    <x v="2"/>
    <n v="16"/>
    <n v="2558"/>
    <n v="159.875"/>
    <n v="2220"/>
    <n v="338"/>
    <n v="1392"/>
    <n v="828"/>
    <n v="80.5"/>
    <n v="86.8"/>
    <n v="117"/>
    <n v="331"/>
    <n v="944"/>
    <n v="32.200000000000003"/>
    <n v="1202"/>
    <n v="93"/>
    <n v="5.8125"/>
    <n v="50"/>
    <n v="23"/>
    <n v="156"/>
    <n v="15.5625"/>
    <n v="1452"/>
    <n v="64"/>
    <n v="102"/>
    <n v="166"/>
    <x v="1"/>
    <n v="9"/>
    <n v="9"/>
    <n v="7"/>
  </r>
  <r>
    <x v="3"/>
    <n v="16"/>
    <n v="2598"/>
    <n v="162.375"/>
    <n v="2216"/>
    <n v="382"/>
    <n v="1465"/>
    <n v="751"/>
    <n v="79.3"/>
    <n v="85.3"/>
    <n v="104"/>
    <n v="374"/>
    <n v="987"/>
    <n v="32.6"/>
    <n v="1292"/>
    <n v="91"/>
    <n v="5.6875"/>
    <n v="29"/>
    <n v="9"/>
    <n v="163"/>
    <n v="15.875"/>
    <n v="1851"/>
    <n v="58"/>
    <n v="126"/>
    <n v="184"/>
    <x v="1"/>
    <n v="14"/>
    <n v="14"/>
    <n v="2"/>
  </r>
  <r>
    <x v="4"/>
    <n v="17"/>
    <n v="2506"/>
    <n v="147.41176470588235"/>
    <n v="2211"/>
    <n v="295"/>
    <n v="1449"/>
    <n v="762"/>
    <n v="83.1"/>
    <n v="88.2"/>
    <n v="103"/>
    <n v="362"/>
    <n v="984"/>
    <n v="32.1"/>
    <n v="1377"/>
    <n v="100"/>
    <n v="5.882352941176471"/>
    <n v="18"/>
    <n v="5"/>
    <n v="163"/>
    <n v="15.470588235294118"/>
    <n v="1940"/>
    <n v="69"/>
    <n v="149"/>
    <n v="218"/>
    <x v="1"/>
    <n v="5"/>
    <n v="5"/>
    <n v="11"/>
  </r>
  <r>
    <x v="5"/>
    <n v="18"/>
    <n v="2802"/>
    <n v="155.66666666666666"/>
    <n v="2437"/>
    <n v="365"/>
    <n v="1600"/>
    <n v="837"/>
    <n v="81.400000000000006"/>
    <n v="87"/>
    <n v="110"/>
    <n v="416"/>
    <n v="1074"/>
    <n v="32.9"/>
    <n v="1718"/>
    <n v="107"/>
    <n v="5.9444444444444446"/>
    <n v="55"/>
    <n v="22"/>
    <n v="178"/>
    <n v="15.833333333333334"/>
    <n v="2227"/>
    <n v="61"/>
    <n v="117"/>
    <n v="178"/>
    <x v="1"/>
    <n v="2"/>
    <n v="2"/>
    <n v="14"/>
  </r>
  <r>
    <x v="6"/>
    <n v="17"/>
    <n v="3352"/>
    <n v="197.1764705882353"/>
    <n v="2961"/>
    <n v="391"/>
    <n v="1876"/>
    <n v="1085"/>
    <n v="82.8"/>
    <n v="88.3"/>
    <n v="90"/>
    <n v="380"/>
    <n v="1406"/>
    <n v="25.1"/>
    <n v="1640"/>
    <n v="99"/>
    <n v="5.8235294117647056"/>
    <n v="25"/>
    <n v="10"/>
    <n v="166"/>
    <n v="15.588235294117647"/>
    <n v="2250"/>
    <n v="54"/>
    <n v="129"/>
    <n v="183"/>
    <x v="1"/>
    <n v="6"/>
    <n v="6"/>
    <n v="10"/>
  </r>
  <r>
    <x v="7"/>
    <n v="16"/>
    <n v="2619"/>
    <n v="163.6875"/>
    <n v="2295"/>
    <n v="324"/>
    <n v="1522"/>
    <n v="773"/>
    <n v="82.4"/>
    <n v="87.6"/>
    <n v="92"/>
    <n v="319"/>
    <n v="1111"/>
    <n v="27"/>
    <n v="1355"/>
    <n v="100"/>
    <n v="6.25"/>
    <n v="30"/>
    <n v="10"/>
    <n v="169"/>
    <n v="16.8125"/>
    <n v="1731"/>
    <n v="49"/>
    <n v="117"/>
    <n v="166"/>
    <x v="1"/>
    <n v="7"/>
    <n v="7"/>
    <n v="9"/>
  </r>
  <r>
    <x v="15"/>
    <n v="16"/>
    <n v="2569"/>
    <n v="160.5625"/>
    <n v="2257"/>
    <n v="312"/>
    <n v="1403"/>
    <n v="854"/>
    <n v="81.8"/>
    <n v="87.9"/>
    <n v="95"/>
    <n v="326"/>
    <n v="982"/>
    <n v="30"/>
    <n v="1201"/>
    <n v="76"/>
    <n v="4.75"/>
    <n v="29"/>
    <n v="12"/>
    <n v="179"/>
    <n v="15.9375"/>
    <n v="1716"/>
    <n v="46"/>
    <n v="108"/>
    <n v="154"/>
    <x v="1"/>
    <n v="12"/>
    <n v="12"/>
    <n v="4"/>
  </r>
  <r>
    <x v="8"/>
    <n v="16"/>
    <n v="2367"/>
    <n v="147.9375"/>
    <n v="2100"/>
    <n v="267"/>
    <n v="1373"/>
    <n v="727"/>
    <n v="83.7"/>
    <n v="88.7"/>
    <n v="58"/>
    <n v="297"/>
    <n v="1018"/>
    <n v="25.9"/>
    <n v="1580"/>
    <n v="84"/>
    <n v="5.25"/>
    <n v="20"/>
    <n v="12"/>
    <n v="138"/>
    <n v="13.875"/>
    <n v="2110"/>
    <n v="52"/>
    <n v="136"/>
    <n v="188"/>
    <x v="1"/>
    <n v="15"/>
    <n v="15"/>
    <n v="1"/>
  </r>
  <r>
    <x v="9"/>
    <n v="16"/>
    <n v="2565"/>
    <n v="160.3125"/>
    <n v="2227"/>
    <n v="338"/>
    <n v="1500"/>
    <n v="727"/>
    <n v="81.599999999999994"/>
    <n v="86.8"/>
    <n v="77"/>
    <n v="259"/>
    <n v="1164"/>
    <n v="22.4"/>
    <n v="1558"/>
    <n v="100"/>
    <n v="6.25"/>
    <n v="44"/>
    <n v="11"/>
    <n v="163"/>
    <n v="16.4375"/>
    <n v="1901"/>
    <n v="62"/>
    <n v="116"/>
    <n v="178"/>
    <x v="1"/>
    <n v="13"/>
    <n v="13"/>
    <n v="3"/>
  </r>
  <r>
    <x v="10"/>
    <n v="18"/>
    <n v="2249"/>
    <n v="124.94444444444444"/>
    <n v="1956"/>
    <n v="293"/>
    <n v="1352"/>
    <n v="604"/>
    <n v="82.2"/>
    <n v="87"/>
    <n v="67"/>
    <n v="298"/>
    <n v="987"/>
    <n v="27"/>
    <n v="1535"/>
    <n v="109"/>
    <n v="6.0555555555555554"/>
    <n v="42"/>
    <n v="22"/>
    <n v="187"/>
    <n v="16.444444444444443"/>
    <n v="2082"/>
    <n v="51"/>
    <n v="151"/>
    <n v="202"/>
    <x v="1"/>
    <n v="3"/>
    <n v="3"/>
    <n v="13"/>
  </r>
  <r>
    <x v="12"/>
    <n v="16"/>
    <n v="2505"/>
    <n v="156.5625"/>
    <n v="2198"/>
    <n v="307"/>
    <n v="1436"/>
    <n v="762"/>
    <n v="82.4"/>
    <n v="87.7"/>
    <n v="143"/>
    <n v="388"/>
    <n v="905"/>
    <n v="37"/>
    <n v="1360"/>
    <n v="96"/>
    <n v="6"/>
    <n v="37"/>
    <n v="11"/>
    <n v="159"/>
    <n v="15.9375"/>
    <n v="1744"/>
    <n v="64"/>
    <n v="123"/>
    <n v="187"/>
    <x v="1"/>
    <n v="11"/>
    <n v="11"/>
    <n v="5"/>
  </r>
  <r>
    <x v="13"/>
    <n v="18"/>
    <n v="2415"/>
    <n v="134.16666666666666"/>
    <n v="2100"/>
    <n v="315"/>
    <n v="1395"/>
    <n v="705"/>
    <n v="81.599999999999994"/>
    <n v="87"/>
    <n v="114"/>
    <n v="331"/>
    <n v="950"/>
    <n v="31.9"/>
    <n v="1541"/>
    <n v="107"/>
    <n v="5.9444444444444446"/>
    <n v="33"/>
    <n v="10"/>
    <n v="181"/>
    <n v="16"/>
    <n v="2080"/>
    <n v="73"/>
    <n v="150"/>
    <n v="223"/>
    <x v="1"/>
    <n v="1"/>
    <n v="1"/>
    <n v="15"/>
  </r>
  <r>
    <x v="14"/>
    <n v="16"/>
    <n v="2533"/>
    <n v="158.3125"/>
    <n v="2214"/>
    <n v="319"/>
    <n v="1516"/>
    <n v="698"/>
    <n v="82.6"/>
    <n v="87.4"/>
    <n v="62"/>
    <n v="319"/>
    <n v="1135"/>
    <n v="25.1"/>
    <n v="1500"/>
    <n v="91"/>
    <n v="5.6875"/>
    <n v="22"/>
    <n v="13"/>
    <n v="145"/>
    <n v="14.75"/>
    <n v="1939"/>
    <n v="65"/>
    <n v="119"/>
    <n v="184"/>
    <x v="1"/>
    <n v="8"/>
    <n v="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Team">
  <location ref="A3:D19" firstHeaderRow="0" firstDataRow="1" firstDataCol="1" rowPageCount="1" colPageCount="1"/>
  <pivotFields count="29">
    <pivotField axis="axisRow" showAll="0">
      <items count="17">
        <item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dataField="1" numFmtId="2" showAll="0" defaultSubtota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5" hier="-1"/>
  </pageFields>
  <dataFields count="3">
    <dataField name="Average of Avg Tackles per Match" fld="3" subtotal="average" baseField="0" baseItem="0"/>
    <dataField name="Average of Avg T/O per match (all rucks inc.)" fld="20" subtotal="average" baseField="0" baseItem="4"/>
    <dataField name="Average of Position Score" fld="28" subtotal="average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5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4" sqref="A4:D18"/>
    </sheetView>
  </sheetViews>
  <sheetFormatPr defaultRowHeight="15" x14ac:dyDescent="0.25"/>
  <cols>
    <col min="1" max="1" width="14.42578125" bestFit="1" customWidth="1"/>
    <col min="2" max="2" width="13.7109375" customWidth="1"/>
    <col min="3" max="3" width="15.42578125" customWidth="1"/>
    <col min="4" max="4" width="24" bestFit="1" customWidth="1"/>
    <col min="5" max="31" width="5.5703125" bestFit="1" customWidth="1"/>
    <col min="32" max="32" width="11.28515625" bestFit="1" customWidth="1"/>
  </cols>
  <sheetData>
    <row r="1" spans="1:4" x14ac:dyDescent="0.25">
      <c r="A1" s="32" t="s">
        <v>23</v>
      </c>
      <c r="B1" s="33">
        <v>2013</v>
      </c>
    </row>
    <row r="3" spans="1:4" x14ac:dyDescent="0.25">
      <c r="A3" s="32" t="s">
        <v>5</v>
      </c>
      <c r="B3" t="s">
        <v>74</v>
      </c>
      <c r="C3" t="s">
        <v>80</v>
      </c>
      <c r="D3" t="s">
        <v>75</v>
      </c>
    </row>
    <row r="4" spans="1:4" x14ac:dyDescent="0.25">
      <c r="A4" s="33" t="s">
        <v>7</v>
      </c>
      <c r="B4" s="36">
        <v>150.625</v>
      </c>
      <c r="C4" s="36">
        <v>14</v>
      </c>
      <c r="D4" s="34">
        <v>6</v>
      </c>
    </row>
    <row r="5" spans="1:4" x14ac:dyDescent="0.25">
      <c r="A5" s="33" t="s">
        <v>8</v>
      </c>
      <c r="B5" s="36">
        <v>135.52631578947367</v>
      </c>
      <c r="C5" s="36">
        <v>15.315789473684211</v>
      </c>
      <c r="D5" s="34">
        <v>13</v>
      </c>
    </row>
    <row r="6" spans="1:4" x14ac:dyDescent="0.25">
      <c r="A6" s="33" t="s">
        <v>9</v>
      </c>
      <c r="B6" s="36">
        <v>141.41176470588235</v>
      </c>
      <c r="C6" s="36">
        <v>14.941176470588236</v>
      </c>
      <c r="D6" s="34">
        <v>14</v>
      </c>
    </row>
    <row r="7" spans="1:4" x14ac:dyDescent="0.25">
      <c r="A7" s="33" t="s">
        <v>10</v>
      </c>
      <c r="B7" s="36">
        <v>155.64705882352942</v>
      </c>
      <c r="C7" s="36">
        <v>16.764705882352942</v>
      </c>
      <c r="D7" s="34">
        <v>10</v>
      </c>
    </row>
    <row r="8" spans="1:4" x14ac:dyDescent="0.25">
      <c r="A8" s="33" t="s">
        <v>11</v>
      </c>
      <c r="B8" s="36">
        <v>161.55555555555554</v>
      </c>
      <c r="C8" s="36">
        <v>15.888888888888889</v>
      </c>
      <c r="D8" s="34">
        <v>15</v>
      </c>
    </row>
    <row r="9" spans="1:4" x14ac:dyDescent="0.25">
      <c r="A9" s="33" t="s">
        <v>12</v>
      </c>
      <c r="B9" s="36">
        <v>153.61111111111111</v>
      </c>
      <c r="C9" s="36">
        <v>15.944444444444445</v>
      </c>
      <c r="D9" s="34">
        <v>12</v>
      </c>
    </row>
    <row r="10" spans="1:4" x14ac:dyDescent="0.25">
      <c r="A10" s="33" t="s">
        <v>13</v>
      </c>
      <c r="B10" s="36">
        <v>161.1875</v>
      </c>
      <c r="C10" s="36">
        <v>13.75</v>
      </c>
      <c r="D10" s="34">
        <v>2</v>
      </c>
    </row>
    <row r="11" spans="1:4" x14ac:dyDescent="0.25">
      <c r="A11" s="33" t="s">
        <v>14</v>
      </c>
      <c r="B11" s="36">
        <v>144.6875</v>
      </c>
      <c r="C11" s="36">
        <v>13.25</v>
      </c>
      <c r="D11" s="34">
        <v>5</v>
      </c>
    </row>
    <row r="12" spans="1:4" x14ac:dyDescent="0.25">
      <c r="A12" s="33" t="s">
        <v>15</v>
      </c>
      <c r="B12" s="36">
        <v>161.25</v>
      </c>
      <c r="C12" s="36">
        <v>12.5</v>
      </c>
      <c r="D12" s="34">
        <v>4</v>
      </c>
    </row>
    <row r="13" spans="1:4" x14ac:dyDescent="0.25">
      <c r="A13" s="33" t="s">
        <v>16</v>
      </c>
      <c r="B13" s="36">
        <v>147.1764705882353</v>
      </c>
      <c r="C13" s="36">
        <v>14.529411764705882</v>
      </c>
      <c r="D13" s="34">
        <v>11</v>
      </c>
    </row>
    <row r="14" spans="1:4" x14ac:dyDescent="0.25">
      <c r="A14" s="33" t="s">
        <v>17</v>
      </c>
      <c r="B14" s="36">
        <v>129.5</v>
      </c>
      <c r="C14" s="36">
        <v>13.3125</v>
      </c>
      <c r="D14" s="34">
        <v>8</v>
      </c>
    </row>
    <row r="15" spans="1:4" x14ac:dyDescent="0.25">
      <c r="A15" s="33" t="s">
        <v>18</v>
      </c>
      <c r="B15" s="36">
        <v>166.5</v>
      </c>
      <c r="C15" s="34">
        <v>11.1875</v>
      </c>
      <c r="D15" s="34">
        <v>1</v>
      </c>
    </row>
    <row r="16" spans="1:4" x14ac:dyDescent="0.25">
      <c r="A16" s="33" t="s">
        <v>19</v>
      </c>
      <c r="B16" s="36">
        <v>157.0625</v>
      </c>
      <c r="C16" s="36">
        <v>14.75</v>
      </c>
      <c r="D16" s="34">
        <v>9</v>
      </c>
    </row>
    <row r="17" spans="1:4" x14ac:dyDescent="0.25">
      <c r="A17" s="33" t="s">
        <v>20</v>
      </c>
      <c r="B17" s="36">
        <v>145.75</v>
      </c>
      <c r="C17" s="36">
        <v>13.5625</v>
      </c>
      <c r="D17" s="34">
        <v>7</v>
      </c>
    </row>
    <row r="18" spans="1:4" x14ac:dyDescent="0.25">
      <c r="A18" s="33" t="s">
        <v>21</v>
      </c>
      <c r="B18" s="36">
        <v>138.25</v>
      </c>
      <c r="C18" s="36">
        <v>13.625</v>
      </c>
      <c r="D18" s="34">
        <v>3</v>
      </c>
    </row>
    <row r="19" spans="1:4" x14ac:dyDescent="0.25">
      <c r="A19" s="33" t="s">
        <v>73</v>
      </c>
      <c r="B19" s="34">
        <v>149.98271843825248</v>
      </c>
      <c r="C19" s="34">
        <v>14.221461128310974</v>
      </c>
      <c r="D19" s="3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>
      <selection activeCell="Z23" sqref="Z23"/>
    </sheetView>
  </sheetViews>
  <sheetFormatPr defaultRowHeight="15" x14ac:dyDescent="0.25"/>
  <sheetData>
    <row r="1" spans="1:29" ht="45.75" x14ac:dyDescent="0.25">
      <c r="A1" s="1" t="s">
        <v>5</v>
      </c>
      <c r="B1" s="2" t="s">
        <v>6</v>
      </c>
      <c r="C1" s="2" t="s">
        <v>22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72</v>
      </c>
      <c r="R1" s="30" t="s">
        <v>1</v>
      </c>
      <c r="S1" s="30" t="s">
        <v>2</v>
      </c>
      <c r="T1" s="30" t="s">
        <v>3</v>
      </c>
      <c r="U1" s="31" t="s">
        <v>79</v>
      </c>
      <c r="V1" s="30" t="s">
        <v>4</v>
      </c>
      <c r="W1" s="27" t="s">
        <v>69</v>
      </c>
      <c r="X1" s="27" t="s">
        <v>70</v>
      </c>
      <c r="Y1" s="27" t="s">
        <v>71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25">
      <c r="A2" s="3" t="s">
        <v>7</v>
      </c>
      <c r="B2" s="4">
        <v>16</v>
      </c>
      <c r="C2" s="4">
        <f>E2+F2</f>
        <v>2410</v>
      </c>
      <c r="D2" s="29">
        <f>C2/B2</f>
        <v>150.625</v>
      </c>
      <c r="E2" s="4">
        <v>1990</v>
      </c>
      <c r="F2" s="4">
        <v>420</v>
      </c>
      <c r="G2" s="4">
        <v>1436</v>
      </c>
      <c r="H2" s="4">
        <v>554</v>
      </c>
      <c r="I2" s="4">
        <v>77.400000000000006</v>
      </c>
      <c r="J2" s="4">
        <v>82.6</v>
      </c>
      <c r="K2" s="4">
        <v>57</v>
      </c>
      <c r="L2" s="4">
        <v>299</v>
      </c>
      <c r="M2" s="4">
        <v>1080</v>
      </c>
      <c r="N2" s="4">
        <v>24.8</v>
      </c>
      <c r="O2" s="4">
        <v>1270</v>
      </c>
      <c r="P2" s="4">
        <v>74</v>
      </c>
      <c r="Q2" s="28">
        <f>P2/B2</f>
        <v>4.625</v>
      </c>
      <c r="R2" s="4">
        <v>18</v>
      </c>
      <c r="S2" s="4">
        <v>3</v>
      </c>
      <c r="T2" s="4">
        <v>150</v>
      </c>
      <c r="U2" s="28">
        <f>(P2+T2)/B2</f>
        <v>14</v>
      </c>
      <c r="V2" s="4">
        <v>2372</v>
      </c>
      <c r="W2" s="4">
        <v>47</v>
      </c>
      <c r="X2" s="4">
        <v>119</v>
      </c>
      <c r="Y2" s="4">
        <v>166</v>
      </c>
      <c r="Z2" s="4">
        <v>2013</v>
      </c>
      <c r="AA2">
        <f>VLOOKUP(A2,'2013 Log Standings'!$A$2:$O$16,2,FALSE)</f>
        <v>10</v>
      </c>
      <c r="AB2">
        <f>AA2</f>
        <v>10</v>
      </c>
      <c r="AC2">
        <f>16-AA2</f>
        <v>6</v>
      </c>
    </row>
    <row r="3" spans="1:29" x14ac:dyDescent="0.25">
      <c r="A3" s="5" t="s">
        <v>8</v>
      </c>
      <c r="B3" s="6">
        <v>19</v>
      </c>
      <c r="C3" s="4">
        <f t="shared" ref="C3:C31" si="0">E3+F3</f>
        <v>2575</v>
      </c>
      <c r="D3" s="29">
        <f t="shared" ref="D3:D31" si="1">C3/B3</f>
        <v>135.52631578947367</v>
      </c>
      <c r="E3" s="6">
        <v>2084</v>
      </c>
      <c r="F3" s="6">
        <v>491</v>
      </c>
      <c r="G3" s="6">
        <v>1587</v>
      </c>
      <c r="H3" s="6">
        <v>497</v>
      </c>
      <c r="I3" s="6">
        <v>76.400000000000006</v>
      </c>
      <c r="J3" s="6">
        <v>80.900000000000006</v>
      </c>
      <c r="K3" s="6">
        <v>105</v>
      </c>
      <c r="L3" s="6">
        <v>322</v>
      </c>
      <c r="M3" s="6">
        <v>1160</v>
      </c>
      <c r="N3" s="6">
        <v>26.9</v>
      </c>
      <c r="O3" s="6">
        <v>2047</v>
      </c>
      <c r="P3" s="6">
        <v>99</v>
      </c>
      <c r="Q3" s="28">
        <f t="shared" ref="Q3:Q31" si="2">P3/B3</f>
        <v>5.2105263157894735</v>
      </c>
      <c r="R3" s="6">
        <v>44</v>
      </c>
      <c r="S3" s="6">
        <v>9</v>
      </c>
      <c r="T3" s="6">
        <v>192</v>
      </c>
      <c r="U3" s="28">
        <f t="shared" ref="U3:U31" si="3">(P3+T3)/B3</f>
        <v>15.315789473684211</v>
      </c>
      <c r="V3" s="6">
        <v>3117</v>
      </c>
      <c r="W3" s="6">
        <v>47</v>
      </c>
      <c r="X3" s="6">
        <v>161</v>
      </c>
      <c r="Y3" s="6">
        <v>208</v>
      </c>
      <c r="Z3" s="4">
        <v>2013</v>
      </c>
      <c r="AA3">
        <f>VLOOKUP(A3,'2013 Log Standings'!$A$2:$O$16,2,FALSE)</f>
        <v>3</v>
      </c>
      <c r="AB3">
        <v>2</v>
      </c>
      <c r="AC3">
        <f t="shared" ref="AC3:AC31" si="4">16-AA3</f>
        <v>13</v>
      </c>
    </row>
    <row r="4" spans="1:29" x14ac:dyDescent="0.25">
      <c r="A4" s="3" t="s">
        <v>9</v>
      </c>
      <c r="B4" s="4">
        <v>17</v>
      </c>
      <c r="C4" s="4">
        <f t="shared" si="0"/>
        <v>2404</v>
      </c>
      <c r="D4" s="29">
        <f t="shared" si="1"/>
        <v>141.41176470588235</v>
      </c>
      <c r="E4" s="4">
        <v>1885</v>
      </c>
      <c r="F4" s="4">
        <v>519</v>
      </c>
      <c r="G4" s="4">
        <v>1336</v>
      </c>
      <c r="H4" s="4">
        <v>549</v>
      </c>
      <c r="I4" s="4">
        <v>72</v>
      </c>
      <c r="J4" s="4">
        <v>78.400000000000006</v>
      </c>
      <c r="K4" s="4">
        <v>106</v>
      </c>
      <c r="L4" s="4">
        <v>317</v>
      </c>
      <c r="M4" s="4">
        <v>913</v>
      </c>
      <c r="N4" s="4">
        <v>31.7</v>
      </c>
      <c r="O4" s="4">
        <v>1241</v>
      </c>
      <c r="P4" s="4">
        <v>71</v>
      </c>
      <c r="Q4" s="28">
        <f t="shared" si="2"/>
        <v>4.1764705882352944</v>
      </c>
      <c r="R4" s="4">
        <v>42</v>
      </c>
      <c r="S4" s="4">
        <v>6</v>
      </c>
      <c r="T4" s="4">
        <v>183</v>
      </c>
      <c r="U4" s="28">
        <f t="shared" si="3"/>
        <v>14.941176470588236</v>
      </c>
      <c r="V4" s="4">
        <v>2198</v>
      </c>
      <c r="W4" s="4">
        <v>56</v>
      </c>
      <c r="X4" s="4">
        <v>119</v>
      </c>
      <c r="Y4" s="4">
        <v>175</v>
      </c>
      <c r="Z4" s="4">
        <v>2013</v>
      </c>
      <c r="AA4">
        <f>VLOOKUP(A4,'2013 Log Standings'!$A$2:$O$16,2,FALSE)</f>
        <v>2</v>
      </c>
      <c r="AB4">
        <v>3</v>
      </c>
      <c r="AC4">
        <f t="shared" si="4"/>
        <v>14</v>
      </c>
    </row>
    <row r="5" spans="1:29" x14ac:dyDescent="0.25">
      <c r="A5" s="5" t="s">
        <v>10</v>
      </c>
      <c r="B5" s="6">
        <v>17</v>
      </c>
      <c r="C5" s="4">
        <f t="shared" si="0"/>
        <v>2646</v>
      </c>
      <c r="D5" s="29">
        <f t="shared" si="1"/>
        <v>155.64705882352942</v>
      </c>
      <c r="E5" s="6">
        <v>2134</v>
      </c>
      <c r="F5" s="6">
        <v>512</v>
      </c>
      <c r="G5" s="6">
        <v>1481</v>
      </c>
      <c r="H5" s="6">
        <v>653</v>
      </c>
      <c r="I5" s="6">
        <v>74.3</v>
      </c>
      <c r="J5" s="6">
        <v>80.7</v>
      </c>
      <c r="K5" s="6">
        <v>148</v>
      </c>
      <c r="L5" s="6">
        <v>367</v>
      </c>
      <c r="M5" s="6">
        <v>966</v>
      </c>
      <c r="N5" s="6">
        <v>34.799999999999997</v>
      </c>
      <c r="O5" s="6">
        <v>1157</v>
      </c>
      <c r="P5" s="6">
        <v>82</v>
      </c>
      <c r="Q5" s="28">
        <f t="shared" si="2"/>
        <v>4.8235294117647056</v>
      </c>
      <c r="R5" s="6">
        <v>15</v>
      </c>
      <c r="S5" s="6">
        <v>8</v>
      </c>
      <c r="T5" s="6">
        <v>203</v>
      </c>
      <c r="U5" s="28">
        <f t="shared" si="3"/>
        <v>16.764705882352942</v>
      </c>
      <c r="V5" s="6">
        <v>2448</v>
      </c>
      <c r="W5" s="6">
        <v>42</v>
      </c>
      <c r="X5" s="6">
        <v>131</v>
      </c>
      <c r="Y5" s="6">
        <v>173</v>
      </c>
      <c r="Z5" s="4">
        <v>2013</v>
      </c>
      <c r="AA5">
        <f>VLOOKUP(A5,'2013 Log Standings'!$A$2:$O$16,2,FALSE)</f>
        <v>6</v>
      </c>
      <c r="AB5">
        <f t="shared" ref="AB3:AB16" si="5">AA5</f>
        <v>6</v>
      </c>
      <c r="AC5">
        <f t="shared" si="4"/>
        <v>10</v>
      </c>
    </row>
    <row r="6" spans="1:29" x14ac:dyDescent="0.25">
      <c r="A6" s="3" t="s">
        <v>11</v>
      </c>
      <c r="B6" s="4">
        <v>18</v>
      </c>
      <c r="C6" s="4">
        <f t="shared" si="0"/>
        <v>2908</v>
      </c>
      <c r="D6" s="29">
        <f t="shared" si="1"/>
        <v>161.55555555555554</v>
      </c>
      <c r="E6" s="4">
        <v>2400</v>
      </c>
      <c r="F6" s="4">
        <v>508</v>
      </c>
      <c r="G6" s="4">
        <v>1751</v>
      </c>
      <c r="H6" s="4">
        <v>649</v>
      </c>
      <c r="I6" s="4">
        <v>77.5</v>
      </c>
      <c r="J6" s="4">
        <v>82.5</v>
      </c>
      <c r="K6" s="4">
        <v>105</v>
      </c>
      <c r="L6" s="4">
        <v>355</v>
      </c>
      <c r="M6" s="4">
        <v>1291</v>
      </c>
      <c r="N6" s="4">
        <v>26.3</v>
      </c>
      <c r="O6" s="4">
        <v>1736</v>
      </c>
      <c r="P6" s="4">
        <v>93</v>
      </c>
      <c r="Q6" s="28">
        <f t="shared" si="2"/>
        <v>5.166666666666667</v>
      </c>
      <c r="R6" s="4">
        <v>28</v>
      </c>
      <c r="S6" s="4">
        <v>11</v>
      </c>
      <c r="T6" s="4">
        <v>193</v>
      </c>
      <c r="U6" s="28">
        <f t="shared" si="3"/>
        <v>15.888888888888889</v>
      </c>
      <c r="V6" s="4">
        <v>2682</v>
      </c>
      <c r="W6" s="4">
        <v>50</v>
      </c>
      <c r="X6" s="4">
        <v>129</v>
      </c>
      <c r="Y6" s="4">
        <v>179</v>
      </c>
      <c r="Z6" s="4">
        <v>2013</v>
      </c>
      <c r="AA6">
        <f>VLOOKUP(A6,'2013 Log Standings'!$A$2:$O$16,2,FALSE)</f>
        <v>1</v>
      </c>
      <c r="AB6">
        <f t="shared" si="5"/>
        <v>1</v>
      </c>
      <c r="AC6">
        <f t="shared" si="4"/>
        <v>15</v>
      </c>
    </row>
    <row r="7" spans="1:29" x14ac:dyDescent="0.25">
      <c r="A7" s="5" t="s">
        <v>12</v>
      </c>
      <c r="B7" s="6">
        <v>18</v>
      </c>
      <c r="C7" s="4">
        <f t="shared" si="0"/>
        <v>2765</v>
      </c>
      <c r="D7" s="29">
        <f t="shared" si="1"/>
        <v>153.61111111111111</v>
      </c>
      <c r="E7" s="6">
        <v>2255</v>
      </c>
      <c r="F7" s="6">
        <v>510</v>
      </c>
      <c r="G7" s="6">
        <v>1632</v>
      </c>
      <c r="H7" s="6">
        <v>623</v>
      </c>
      <c r="I7" s="6">
        <v>76.2</v>
      </c>
      <c r="J7" s="6">
        <v>81.599999999999994</v>
      </c>
      <c r="K7" s="6">
        <v>94</v>
      </c>
      <c r="L7" s="6">
        <v>377</v>
      </c>
      <c r="M7" s="6">
        <v>1161</v>
      </c>
      <c r="N7" s="6">
        <v>28.9</v>
      </c>
      <c r="O7" s="6">
        <v>1429</v>
      </c>
      <c r="P7" s="6">
        <v>88</v>
      </c>
      <c r="Q7" s="28">
        <f t="shared" si="2"/>
        <v>4.8888888888888893</v>
      </c>
      <c r="R7" s="6">
        <v>53</v>
      </c>
      <c r="S7" s="6">
        <v>10</v>
      </c>
      <c r="T7" s="6">
        <v>199</v>
      </c>
      <c r="U7" s="28">
        <f t="shared" si="3"/>
        <v>15.944444444444445</v>
      </c>
      <c r="V7" s="6">
        <v>2442</v>
      </c>
      <c r="W7" s="6">
        <v>51</v>
      </c>
      <c r="X7" s="6">
        <v>116</v>
      </c>
      <c r="Y7" s="6">
        <v>167</v>
      </c>
      <c r="Z7" s="4">
        <v>2013</v>
      </c>
      <c r="AA7">
        <f>VLOOKUP(A7,'2013 Log Standings'!$A$2:$O$16,2,FALSE)</f>
        <v>4</v>
      </c>
      <c r="AB7">
        <f t="shared" si="5"/>
        <v>4</v>
      </c>
      <c r="AC7">
        <f t="shared" si="4"/>
        <v>12</v>
      </c>
    </row>
    <row r="8" spans="1:29" x14ac:dyDescent="0.25">
      <c r="A8" s="3" t="s">
        <v>13</v>
      </c>
      <c r="B8" s="4">
        <v>16</v>
      </c>
      <c r="C8" s="4">
        <f t="shared" si="0"/>
        <v>2579</v>
      </c>
      <c r="D8" s="29">
        <f t="shared" si="1"/>
        <v>161.1875</v>
      </c>
      <c r="E8" s="4">
        <v>2058</v>
      </c>
      <c r="F8" s="4">
        <v>521</v>
      </c>
      <c r="G8" s="4">
        <v>1445</v>
      </c>
      <c r="H8" s="4">
        <v>613</v>
      </c>
      <c r="I8" s="4">
        <v>73.5</v>
      </c>
      <c r="J8" s="4">
        <v>79.8</v>
      </c>
      <c r="K8" s="4">
        <v>76</v>
      </c>
      <c r="L8" s="4">
        <v>298</v>
      </c>
      <c r="M8" s="4">
        <v>1071</v>
      </c>
      <c r="N8" s="4">
        <v>25.9</v>
      </c>
      <c r="O8" s="4">
        <v>1538</v>
      </c>
      <c r="P8" s="4">
        <v>73</v>
      </c>
      <c r="Q8" s="28">
        <f t="shared" si="2"/>
        <v>4.5625</v>
      </c>
      <c r="R8" s="4">
        <v>25</v>
      </c>
      <c r="S8" s="4">
        <v>8</v>
      </c>
      <c r="T8" s="4">
        <v>147</v>
      </c>
      <c r="U8" s="28">
        <f t="shared" si="3"/>
        <v>13.75</v>
      </c>
      <c r="V8" s="4">
        <v>2521</v>
      </c>
      <c r="W8" s="4">
        <v>38</v>
      </c>
      <c r="X8" s="4">
        <v>125</v>
      </c>
      <c r="Y8" s="4">
        <v>163</v>
      </c>
      <c r="Z8" s="4">
        <v>2013</v>
      </c>
      <c r="AA8">
        <f>VLOOKUP(A8,'2013 Log Standings'!$A$2:$O$16,2,FALSE)</f>
        <v>14</v>
      </c>
      <c r="AB8">
        <f t="shared" si="5"/>
        <v>14</v>
      </c>
      <c r="AC8">
        <f t="shared" si="4"/>
        <v>2</v>
      </c>
    </row>
    <row r="9" spans="1:29" x14ac:dyDescent="0.25">
      <c r="A9" s="5" t="s">
        <v>14</v>
      </c>
      <c r="B9" s="6">
        <v>16</v>
      </c>
      <c r="C9" s="4">
        <f t="shared" si="0"/>
        <v>2315</v>
      </c>
      <c r="D9" s="29">
        <f t="shared" si="1"/>
        <v>144.6875</v>
      </c>
      <c r="E9" s="6">
        <v>1837</v>
      </c>
      <c r="F9" s="6">
        <v>478</v>
      </c>
      <c r="G9" s="6">
        <v>1343</v>
      </c>
      <c r="H9" s="6">
        <v>494</v>
      </c>
      <c r="I9" s="6">
        <v>73.8</v>
      </c>
      <c r="J9" s="6">
        <v>79.400000000000006</v>
      </c>
      <c r="K9" s="6">
        <v>86</v>
      </c>
      <c r="L9" s="6">
        <v>294</v>
      </c>
      <c r="M9" s="6">
        <v>963</v>
      </c>
      <c r="N9" s="6">
        <v>28.3</v>
      </c>
      <c r="O9" s="6">
        <v>1198</v>
      </c>
      <c r="P9" s="6">
        <v>70</v>
      </c>
      <c r="Q9" s="28">
        <f t="shared" si="2"/>
        <v>4.375</v>
      </c>
      <c r="R9" s="6">
        <v>26</v>
      </c>
      <c r="S9" s="6">
        <v>5</v>
      </c>
      <c r="T9" s="6">
        <v>142</v>
      </c>
      <c r="U9" s="28">
        <f t="shared" si="3"/>
        <v>13.25</v>
      </c>
      <c r="V9" s="6">
        <v>2106</v>
      </c>
      <c r="W9" s="6">
        <v>39</v>
      </c>
      <c r="X9" s="6">
        <v>133</v>
      </c>
      <c r="Y9" s="6">
        <v>172</v>
      </c>
      <c r="Z9" s="4">
        <v>2013</v>
      </c>
      <c r="AA9">
        <f>VLOOKUP(A9,'2013 Log Standings'!$A$2:$O$16,2,FALSE)</f>
        <v>11</v>
      </c>
      <c r="AB9">
        <f t="shared" si="5"/>
        <v>11</v>
      </c>
      <c r="AC9">
        <f t="shared" si="4"/>
        <v>5</v>
      </c>
    </row>
    <row r="10" spans="1:29" x14ac:dyDescent="0.25">
      <c r="A10" s="3" t="s">
        <v>15</v>
      </c>
      <c r="B10" s="4">
        <v>16</v>
      </c>
      <c r="C10" s="4">
        <f t="shared" si="0"/>
        <v>2580</v>
      </c>
      <c r="D10" s="29">
        <f t="shared" si="1"/>
        <v>161.25</v>
      </c>
      <c r="E10" s="4">
        <v>2161</v>
      </c>
      <c r="F10" s="4">
        <v>419</v>
      </c>
      <c r="G10" s="4">
        <v>1555</v>
      </c>
      <c r="H10" s="4">
        <v>606</v>
      </c>
      <c r="I10" s="4">
        <v>78.8</v>
      </c>
      <c r="J10" s="4">
        <v>83.8</v>
      </c>
      <c r="K10" s="4">
        <v>61</v>
      </c>
      <c r="L10" s="4">
        <v>314</v>
      </c>
      <c r="M10" s="4">
        <v>1180</v>
      </c>
      <c r="N10" s="4">
        <v>24.1</v>
      </c>
      <c r="O10" s="4">
        <v>1295</v>
      </c>
      <c r="P10" s="4">
        <v>62</v>
      </c>
      <c r="Q10" s="28">
        <f t="shared" si="2"/>
        <v>3.875</v>
      </c>
      <c r="R10" s="4">
        <v>26</v>
      </c>
      <c r="S10" s="4">
        <v>3</v>
      </c>
      <c r="T10" s="4">
        <v>138</v>
      </c>
      <c r="U10" s="28">
        <f t="shared" si="3"/>
        <v>12.5</v>
      </c>
      <c r="V10" s="4">
        <v>2089</v>
      </c>
      <c r="W10" s="4">
        <v>44</v>
      </c>
      <c r="X10" s="4">
        <v>99</v>
      </c>
      <c r="Y10" s="4">
        <v>143</v>
      </c>
      <c r="Z10" s="4">
        <v>2013</v>
      </c>
      <c r="AA10">
        <f>VLOOKUP(A10,'2013 Log Standings'!$A$2:$O$16,2,FALSE)</f>
        <v>12</v>
      </c>
      <c r="AB10">
        <f t="shared" si="5"/>
        <v>12</v>
      </c>
      <c r="AC10">
        <f t="shared" si="4"/>
        <v>4</v>
      </c>
    </row>
    <row r="11" spans="1:29" x14ac:dyDescent="0.25">
      <c r="A11" s="5" t="s">
        <v>16</v>
      </c>
      <c r="B11" s="6">
        <v>17</v>
      </c>
      <c r="C11" s="4">
        <f t="shared" si="0"/>
        <v>2502</v>
      </c>
      <c r="D11" s="29">
        <f t="shared" si="1"/>
        <v>147.1764705882353</v>
      </c>
      <c r="E11" s="6">
        <v>2045</v>
      </c>
      <c r="F11" s="6">
        <v>457</v>
      </c>
      <c r="G11" s="6">
        <v>1496</v>
      </c>
      <c r="H11" s="6">
        <v>549</v>
      </c>
      <c r="I11" s="6">
        <v>76.599999999999994</v>
      </c>
      <c r="J11" s="6">
        <v>81.7</v>
      </c>
      <c r="K11" s="6">
        <v>79</v>
      </c>
      <c r="L11" s="6">
        <v>270</v>
      </c>
      <c r="M11" s="6">
        <v>1147</v>
      </c>
      <c r="N11" s="6">
        <v>23.3</v>
      </c>
      <c r="O11" s="6">
        <v>1683</v>
      </c>
      <c r="P11" s="6">
        <v>84</v>
      </c>
      <c r="Q11" s="28">
        <f t="shared" si="2"/>
        <v>4.9411764705882355</v>
      </c>
      <c r="R11" s="6">
        <v>34</v>
      </c>
      <c r="S11" s="6">
        <v>8</v>
      </c>
      <c r="T11" s="6">
        <v>163</v>
      </c>
      <c r="U11" s="28">
        <f t="shared" si="3"/>
        <v>14.529411764705882</v>
      </c>
      <c r="V11" s="6">
        <v>2464</v>
      </c>
      <c r="W11" s="6">
        <v>49</v>
      </c>
      <c r="X11" s="6">
        <v>114</v>
      </c>
      <c r="Y11" s="6">
        <v>163</v>
      </c>
      <c r="Z11" s="4">
        <v>2013</v>
      </c>
      <c r="AA11">
        <f>VLOOKUP(A11,'2013 Log Standings'!$A$2:$O$16,2,FALSE)</f>
        <v>5</v>
      </c>
      <c r="AB11">
        <f t="shared" si="5"/>
        <v>5</v>
      </c>
      <c r="AC11">
        <f t="shared" si="4"/>
        <v>11</v>
      </c>
    </row>
    <row r="12" spans="1:29" x14ac:dyDescent="0.25">
      <c r="A12" s="3" t="s">
        <v>17</v>
      </c>
      <c r="B12" s="4">
        <v>16</v>
      </c>
      <c r="C12" s="4">
        <f t="shared" si="0"/>
        <v>2072</v>
      </c>
      <c r="D12" s="29">
        <f t="shared" si="1"/>
        <v>129.5</v>
      </c>
      <c r="E12" s="4">
        <v>1688</v>
      </c>
      <c r="F12" s="4">
        <v>384</v>
      </c>
      <c r="G12" s="4">
        <v>1227</v>
      </c>
      <c r="H12" s="4">
        <v>461</v>
      </c>
      <c r="I12" s="4">
        <v>76.2</v>
      </c>
      <c r="J12" s="4">
        <v>81.5</v>
      </c>
      <c r="K12" s="4">
        <v>114</v>
      </c>
      <c r="L12" s="4">
        <v>297</v>
      </c>
      <c r="M12" s="4">
        <v>816</v>
      </c>
      <c r="N12" s="4">
        <v>33.5</v>
      </c>
      <c r="O12" s="4">
        <v>1143</v>
      </c>
      <c r="P12" s="4">
        <v>59</v>
      </c>
      <c r="Q12" s="28">
        <f t="shared" si="2"/>
        <v>3.6875</v>
      </c>
      <c r="R12" s="4">
        <v>32</v>
      </c>
      <c r="S12" s="4">
        <v>10</v>
      </c>
      <c r="T12" s="4">
        <v>154</v>
      </c>
      <c r="U12" s="28">
        <f t="shared" si="3"/>
        <v>13.3125</v>
      </c>
      <c r="V12" s="4">
        <v>2043</v>
      </c>
      <c r="W12" s="4">
        <v>41</v>
      </c>
      <c r="X12" s="4">
        <v>97</v>
      </c>
      <c r="Y12" s="4">
        <v>138</v>
      </c>
      <c r="Z12" s="4">
        <v>2013</v>
      </c>
      <c r="AA12">
        <f>VLOOKUP(A12,'2013 Log Standings'!$A$2:$O$16,2,FALSE)</f>
        <v>8</v>
      </c>
      <c r="AB12">
        <f t="shared" si="5"/>
        <v>8</v>
      </c>
      <c r="AC12">
        <f t="shared" si="4"/>
        <v>8</v>
      </c>
    </row>
    <row r="13" spans="1:29" ht="22.5" x14ac:dyDescent="0.25">
      <c r="A13" s="5" t="s">
        <v>18</v>
      </c>
      <c r="B13" s="6">
        <v>16</v>
      </c>
      <c r="C13" s="4">
        <f t="shared" si="0"/>
        <v>2664</v>
      </c>
      <c r="D13" s="29">
        <f t="shared" si="1"/>
        <v>166.5</v>
      </c>
      <c r="E13" s="6">
        <v>2183</v>
      </c>
      <c r="F13" s="6">
        <v>481</v>
      </c>
      <c r="G13" s="6">
        <v>1523</v>
      </c>
      <c r="H13" s="6">
        <v>660</v>
      </c>
      <c r="I13" s="6">
        <v>76</v>
      </c>
      <c r="J13" s="6">
        <v>81.900000000000006</v>
      </c>
      <c r="K13" s="6">
        <v>129</v>
      </c>
      <c r="L13" s="6">
        <v>334</v>
      </c>
      <c r="M13" s="6">
        <v>1060</v>
      </c>
      <c r="N13" s="6">
        <v>30.4</v>
      </c>
      <c r="O13" s="6">
        <v>1173</v>
      </c>
      <c r="P13" s="6">
        <v>45</v>
      </c>
      <c r="Q13" s="28">
        <f t="shared" si="2"/>
        <v>2.8125</v>
      </c>
      <c r="R13" s="6">
        <v>22</v>
      </c>
      <c r="S13" s="6">
        <v>5</v>
      </c>
      <c r="T13" s="6">
        <v>134</v>
      </c>
      <c r="U13" s="28">
        <f t="shared" si="3"/>
        <v>11.1875</v>
      </c>
      <c r="V13" s="6">
        <v>2267</v>
      </c>
      <c r="W13" s="6">
        <v>63</v>
      </c>
      <c r="X13" s="6">
        <v>107</v>
      </c>
      <c r="Y13" s="6">
        <v>170</v>
      </c>
      <c r="Z13" s="4">
        <v>2013</v>
      </c>
      <c r="AA13">
        <f>VLOOKUP(A13,'2013 Log Standings'!$A$2:$O$16,2,FALSE)</f>
        <v>15</v>
      </c>
      <c r="AB13">
        <f t="shared" si="5"/>
        <v>15</v>
      </c>
      <c r="AC13">
        <f t="shared" si="4"/>
        <v>1</v>
      </c>
    </row>
    <row r="14" spans="1:29" x14ac:dyDescent="0.25">
      <c r="A14" s="3" t="s">
        <v>19</v>
      </c>
      <c r="B14" s="4">
        <v>16</v>
      </c>
      <c r="C14" s="4">
        <f t="shared" si="0"/>
        <v>2513</v>
      </c>
      <c r="D14" s="29">
        <f t="shared" si="1"/>
        <v>157.0625</v>
      </c>
      <c r="E14" s="4">
        <v>2030</v>
      </c>
      <c r="F14" s="4">
        <v>483</v>
      </c>
      <c r="G14" s="4">
        <v>1456</v>
      </c>
      <c r="H14" s="4">
        <v>574</v>
      </c>
      <c r="I14" s="4">
        <v>75.099999999999994</v>
      </c>
      <c r="J14" s="4">
        <v>80.8</v>
      </c>
      <c r="K14" s="4">
        <v>152</v>
      </c>
      <c r="L14" s="4">
        <v>407</v>
      </c>
      <c r="M14" s="4">
        <v>897</v>
      </c>
      <c r="N14" s="4">
        <v>38.4</v>
      </c>
      <c r="O14" s="4">
        <v>1137</v>
      </c>
      <c r="P14" s="4">
        <v>68</v>
      </c>
      <c r="Q14" s="28">
        <f t="shared" si="2"/>
        <v>4.25</v>
      </c>
      <c r="R14" s="4">
        <v>46</v>
      </c>
      <c r="S14" s="4">
        <v>8</v>
      </c>
      <c r="T14" s="4">
        <v>168</v>
      </c>
      <c r="U14" s="28">
        <f t="shared" si="3"/>
        <v>14.75</v>
      </c>
      <c r="V14" s="4">
        <v>2060</v>
      </c>
      <c r="W14" s="4">
        <v>39</v>
      </c>
      <c r="X14" s="4">
        <v>112</v>
      </c>
      <c r="Y14" s="4">
        <v>151</v>
      </c>
      <c r="Z14" s="4">
        <v>2013</v>
      </c>
      <c r="AA14">
        <f>VLOOKUP(A14,'2013 Log Standings'!$A$2:$O$16,2,FALSE)</f>
        <v>7</v>
      </c>
      <c r="AB14">
        <f t="shared" si="5"/>
        <v>7</v>
      </c>
      <c r="AC14">
        <f t="shared" si="4"/>
        <v>9</v>
      </c>
    </row>
    <row r="15" spans="1:29" x14ac:dyDescent="0.25">
      <c r="A15" s="5" t="s">
        <v>20</v>
      </c>
      <c r="B15" s="6">
        <v>16</v>
      </c>
      <c r="C15" s="4">
        <f t="shared" si="0"/>
        <v>2332</v>
      </c>
      <c r="D15" s="29">
        <f t="shared" si="1"/>
        <v>145.75</v>
      </c>
      <c r="E15" s="6">
        <v>1896</v>
      </c>
      <c r="F15" s="6">
        <v>436</v>
      </c>
      <c r="G15" s="6">
        <v>1403</v>
      </c>
      <c r="H15" s="6">
        <v>493</v>
      </c>
      <c r="I15" s="6">
        <v>76.3</v>
      </c>
      <c r="J15" s="6">
        <v>81.3</v>
      </c>
      <c r="K15" s="6">
        <v>66</v>
      </c>
      <c r="L15" s="6">
        <v>264</v>
      </c>
      <c r="M15" s="6">
        <v>1073</v>
      </c>
      <c r="N15" s="6">
        <v>23.5</v>
      </c>
      <c r="O15" s="6">
        <v>1402</v>
      </c>
      <c r="P15" s="6">
        <v>64</v>
      </c>
      <c r="Q15" s="28">
        <f t="shared" si="2"/>
        <v>4</v>
      </c>
      <c r="R15" s="6">
        <v>27</v>
      </c>
      <c r="S15" s="6">
        <v>11</v>
      </c>
      <c r="T15" s="6">
        <v>153</v>
      </c>
      <c r="U15" s="28">
        <f t="shared" si="3"/>
        <v>13.5625</v>
      </c>
      <c r="V15" s="6">
        <v>2176</v>
      </c>
      <c r="W15" s="6">
        <v>39</v>
      </c>
      <c r="X15" s="6">
        <v>111</v>
      </c>
      <c r="Y15" s="6">
        <v>150</v>
      </c>
      <c r="Z15" s="4">
        <v>2013</v>
      </c>
      <c r="AA15">
        <f>VLOOKUP(A15,'2013 Log Standings'!$A$2:$O$16,2,FALSE)</f>
        <v>9</v>
      </c>
      <c r="AB15">
        <f t="shared" si="5"/>
        <v>9</v>
      </c>
      <c r="AC15">
        <f t="shared" si="4"/>
        <v>7</v>
      </c>
    </row>
    <row r="16" spans="1:29" ht="22.5" x14ac:dyDescent="0.25">
      <c r="A16" s="3" t="s">
        <v>21</v>
      </c>
      <c r="B16" s="4">
        <v>16</v>
      </c>
      <c r="C16" s="4">
        <f t="shared" si="0"/>
        <v>2212</v>
      </c>
      <c r="D16" s="29">
        <f t="shared" si="1"/>
        <v>138.25</v>
      </c>
      <c r="E16" s="4">
        <v>1784</v>
      </c>
      <c r="F16" s="4">
        <v>428</v>
      </c>
      <c r="G16" s="4">
        <v>1348</v>
      </c>
      <c r="H16" s="4">
        <v>436</v>
      </c>
      <c r="I16" s="4">
        <v>75.900000000000006</v>
      </c>
      <c r="J16" s="4">
        <v>80.7</v>
      </c>
      <c r="K16" s="4">
        <v>66</v>
      </c>
      <c r="L16" s="4">
        <v>181</v>
      </c>
      <c r="M16" s="4">
        <v>1101</v>
      </c>
      <c r="N16" s="4">
        <v>18.3</v>
      </c>
      <c r="O16" s="4">
        <v>1445</v>
      </c>
      <c r="P16" s="4">
        <v>72</v>
      </c>
      <c r="Q16" s="28">
        <f t="shared" si="2"/>
        <v>4.5</v>
      </c>
      <c r="R16" s="4">
        <v>20</v>
      </c>
      <c r="S16" s="4">
        <v>4</v>
      </c>
      <c r="T16" s="4">
        <v>146</v>
      </c>
      <c r="U16" s="28">
        <f t="shared" si="3"/>
        <v>13.625</v>
      </c>
      <c r="V16" s="4">
        <v>2262</v>
      </c>
      <c r="W16" s="4">
        <v>44</v>
      </c>
      <c r="X16" s="4">
        <v>110</v>
      </c>
      <c r="Y16" s="4">
        <v>154</v>
      </c>
      <c r="Z16" s="4">
        <v>2013</v>
      </c>
      <c r="AA16">
        <f>VLOOKUP(A16,'2013 Log Standings'!$A$2:$O$16,2,FALSE)</f>
        <v>13</v>
      </c>
      <c r="AB16">
        <f t="shared" si="5"/>
        <v>13</v>
      </c>
      <c r="AC16">
        <f t="shared" si="4"/>
        <v>3</v>
      </c>
    </row>
    <row r="17" spans="1:29" x14ac:dyDescent="0.25">
      <c r="A17" s="18" t="s">
        <v>7</v>
      </c>
      <c r="B17" s="19">
        <v>16</v>
      </c>
      <c r="C17" s="4">
        <f t="shared" si="0"/>
        <v>2359</v>
      </c>
      <c r="D17" s="29">
        <f t="shared" si="1"/>
        <v>147.4375</v>
      </c>
      <c r="E17" s="19">
        <v>2079</v>
      </c>
      <c r="F17" s="19">
        <v>280</v>
      </c>
      <c r="G17" s="19">
        <v>1388</v>
      </c>
      <c r="H17" s="19">
        <v>691</v>
      </c>
      <c r="I17" s="19">
        <v>83.2</v>
      </c>
      <c r="J17" s="19">
        <v>88.1</v>
      </c>
      <c r="K17" s="19">
        <v>86</v>
      </c>
      <c r="L17" s="19">
        <v>358</v>
      </c>
      <c r="M17" s="19">
        <v>944</v>
      </c>
      <c r="N17" s="19">
        <v>32</v>
      </c>
      <c r="O17" s="19">
        <v>1316</v>
      </c>
      <c r="P17" s="19">
        <v>71</v>
      </c>
      <c r="Q17" s="28">
        <f t="shared" si="2"/>
        <v>4.4375</v>
      </c>
      <c r="R17" s="19">
        <v>20</v>
      </c>
      <c r="S17" s="19">
        <v>9</v>
      </c>
      <c r="T17" s="19">
        <v>135</v>
      </c>
      <c r="U17" s="28">
        <f t="shared" si="3"/>
        <v>12.875</v>
      </c>
      <c r="V17" s="19">
        <v>1865</v>
      </c>
      <c r="W17" s="19">
        <v>63</v>
      </c>
      <c r="X17" s="19">
        <v>107</v>
      </c>
      <c r="Y17" s="19">
        <v>170</v>
      </c>
      <c r="Z17" s="19">
        <v>2014</v>
      </c>
      <c r="AA17">
        <f>VLOOKUP(A17,'2014 Log Standings'!$A$2:$N$16,2,FALSE)</f>
        <v>10</v>
      </c>
      <c r="AB17">
        <f>AA17</f>
        <v>10</v>
      </c>
      <c r="AC17">
        <f t="shared" si="4"/>
        <v>6</v>
      </c>
    </row>
    <row r="18" spans="1:29" x14ac:dyDescent="0.25">
      <c r="A18" s="20" t="s">
        <v>8</v>
      </c>
      <c r="B18" s="21">
        <v>18</v>
      </c>
      <c r="C18" s="4">
        <f t="shared" si="0"/>
        <v>2853</v>
      </c>
      <c r="D18" s="29">
        <f t="shared" si="1"/>
        <v>158.5</v>
      </c>
      <c r="E18" s="21">
        <v>2500</v>
      </c>
      <c r="F18" s="21">
        <v>353</v>
      </c>
      <c r="G18" s="21">
        <v>1669</v>
      </c>
      <c r="H18" s="21">
        <v>831</v>
      </c>
      <c r="I18" s="21">
        <v>82.5</v>
      </c>
      <c r="J18" s="21">
        <v>87.6</v>
      </c>
      <c r="K18" s="21">
        <v>92</v>
      </c>
      <c r="L18" s="21">
        <v>337</v>
      </c>
      <c r="M18" s="21">
        <v>1240</v>
      </c>
      <c r="N18" s="21">
        <v>25.7</v>
      </c>
      <c r="O18" s="21">
        <v>1728</v>
      </c>
      <c r="P18" s="21">
        <v>85</v>
      </c>
      <c r="Q18" s="28">
        <f t="shared" si="2"/>
        <v>4.7222222222222223</v>
      </c>
      <c r="R18" s="21">
        <v>39</v>
      </c>
      <c r="S18" s="21">
        <v>9</v>
      </c>
      <c r="T18" s="21">
        <v>147</v>
      </c>
      <c r="U18" s="28">
        <f t="shared" si="3"/>
        <v>12.888888888888889</v>
      </c>
      <c r="V18" s="21">
        <v>2113</v>
      </c>
      <c r="W18" s="21">
        <v>55</v>
      </c>
      <c r="X18" s="21">
        <v>153</v>
      </c>
      <c r="Y18" s="21">
        <v>208</v>
      </c>
      <c r="Z18" s="19">
        <v>2014</v>
      </c>
      <c r="AA18">
        <f>VLOOKUP(A18,'2014 Log Standings'!$A$2:$N$16,2,FALSE)</f>
        <v>4</v>
      </c>
      <c r="AB18">
        <f t="shared" ref="AB18:AB31" si="6">AA18</f>
        <v>4</v>
      </c>
      <c r="AC18">
        <f t="shared" si="4"/>
        <v>12</v>
      </c>
    </row>
    <row r="19" spans="1:29" x14ac:dyDescent="0.25">
      <c r="A19" s="18" t="s">
        <v>9</v>
      </c>
      <c r="B19" s="19">
        <v>16</v>
      </c>
      <c r="C19" s="4">
        <f t="shared" si="0"/>
        <v>2558</v>
      </c>
      <c r="D19" s="29">
        <f t="shared" si="1"/>
        <v>159.875</v>
      </c>
      <c r="E19" s="19">
        <v>2220</v>
      </c>
      <c r="F19" s="19">
        <v>338</v>
      </c>
      <c r="G19" s="19">
        <v>1392</v>
      </c>
      <c r="H19" s="19">
        <v>828</v>
      </c>
      <c r="I19" s="19">
        <v>80.5</v>
      </c>
      <c r="J19" s="19">
        <v>86.8</v>
      </c>
      <c r="K19" s="19">
        <v>117</v>
      </c>
      <c r="L19" s="19">
        <v>331</v>
      </c>
      <c r="M19" s="19">
        <v>944</v>
      </c>
      <c r="N19" s="19">
        <v>32.200000000000003</v>
      </c>
      <c r="O19" s="19">
        <v>1202</v>
      </c>
      <c r="P19" s="19">
        <v>93</v>
      </c>
      <c r="Q19" s="28">
        <f t="shared" si="2"/>
        <v>5.8125</v>
      </c>
      <c r="R19" s="19">
        <v>50</v>
      </c>
      <c r="S19" s="19">
        <v>23</v>
      </c>
      <c r="T19" s="19">
        <v>156</v>
      </c>
      <c r="U19" s="28">
        <f t="shared" si="3"/>
        <v>15.5625</v>
      </c>
      <c r="V19" s="19">
        <v>1452</v>
      </c>
      <c r="W19" s="19">
        <v>64</v>
      </c>
      <c r="X19" s="19">
        <v>102</v>
      </c>
      <c r="Y19" s="19">
        <v>166</v>
      </c>
      <c r="Z19" s="19">
        <v>2014</v>
      </c>
      <c r="AA19">
        <f>VLOOKUP(A19,'2014 Log Standings'!$A$2:$N$16,2,FALSE)</f>
        <v>9</v>
      </c>
      <c r="AB19">
        <f t="shared" si="6"/>
        <v>9</v>
      </c>
      <c r="AC19">
        <f t="shared" si="4"/>
        <v>7</v>
      </c>
    </row>
    <row r="20" spans="1:29" x14ac:dyDescent="0.25">
      <c r="A20" s="20" t="s">
        <v>10</v>
      </c>
      <c r="B20" s="21">
        <v>16</v>
      </c>
      <c r="C20" s="4">
        <f t="shared" si="0"/>
        <v>2598</v>
      </c>
      <c r="D20" s="29">
        <f t="shared" si="1"/>
        <v>162.375</v>
      </c>
      <c r="E20" s="21">
        <v>2216</v>
      </c>
      <c r="F20" s="21">
        <v>382</v>
      </c>
      <c r="G20" s="21">
        <v>1465</v>
      </c>
      <c r="H20" s="21">
        <v>751</v>
      </c>
      <c r="I20" s="21">
        <v>79.3</v>
      </c>
      <c r="J20" s="21">
        <v>85.3</v>
      </c>
      <c r="K20" s="21">
        <v>104</v>
      </c>
      <c r="L20" s="21">
        <v>374</v>
      </c>
      <c r="M20" s="21">
        <v>987</v>
      </c>
      <c r="N20" s="21">
        <v>32.6</v>
      </c>
      <c r="O20" s="21">
        <v>1292</v>
      </c>
      <c r="P20" s="21">
        <v>91</v>
      </c>
      <c r="Q20" s="28">
        <f t="shared" si="2"/>
        <v>5.6875</v>
      </c>
      <c r="R20" s="21">
        <v>29</v>
      </c>
      <c r="S20" s="21">
        <v>9</v>
      </c>
      <c r="T20" s="21">
        <v>163</v>
      </c>
      <c r="U20" s="28">
        <f t="shared" si="3"/>
        <v>15.875</v>
      </c>
      <c r="V20" s="21">
        <v>1851</v>
      </c>
      <c r="W20" s="21">
        <v>58</v>
      </c>
      <c r="X20" s="21">
        <v>126</v>
      </c>
      <c r="Y20" s="21">
        <v>184</v>
      </c>
      <c r="Z20" s="19">
        <v>2014</v>
      </c>
      <c r="AA20">
        <f>VLOOKUP(A20,'2014 Log Standings'!$A$2:$N$16,2,FALSE)</f>
        <v>14</v>
      </c>
      <c r="AB20">
        <f t="shared" si="6"/>
        <v>14</v>
      </c>
      <c r="AC20">
        <f t="shared" si="4"/>
        <v>2</v>
      </c>
    </row>
    <row r="21" spans="1:29" x14ac:dyDescent="0.25">
      <c r="A21" s="18" t="s">
        <v>11</v>
      </c>
      <c r="B21" s="19">
        <v>17</v>
      </c>
      <c r="C21" s="4">
        <f t="shared" si="0"/>
        <v>2506</v>
      </c>
      <c r="D21" s="29">
        <f t="shared" si="1"/>
        <v>147.41176470588235</v>
      </c>
      <c r="E21" s="19">
        <v>2211</v>
      </c>
      <c r="F21" s="19">
        <v>295</v>
      </c>
      <c r="G21" s="19">
        <v>1449</v>
      </c>
      <c r="H21" s="19">
        <v>762</v>
      </c>
      <c r="I21" s="19">
        <v>83.1</v>
      </c>
      <c r="J21" s="19">
        <v>88.2</v>
      </c>
      <c r="K21" s="19">
        <v>103</v>
      </c>
      <c r="L21" s="19">
        <v>362</v>
      </c>
      <c r="M21" s="19">
        <v>984</v>
      </c>
      <c r="N21" s="19">
        <v>32.1</v>
      </c>
      <c r="O21" s="19">
        <v>1377</v>
      </c>
      <c r="P21" s="19">
        <v>100</v>
      </c>
      <c r="Q21" s="28">
        <f t="shared" si="2"/>
        <v>5.882352941176471</v>
      </c>
      <c r="R21" s="19">
        <v>18</v>
      </c>
      <c r="S21" s="19">
        <v>5</v>
      </c>
      <c r="T21" s="19">
        <v>163</v>
      </c>
      <c r="U21" s="28">
        <f t="shared" si="3"/>
        <v>15.470588235294118</v>
      </c>
      <c r="V21" s="19">
        <v>1940</v>
      </c>
      <c r="W21" s="19">
        <v>69</v>
      </c>
      <c r="X21" s="19">
        <v>149</v>
      </c>
      <c r="Y21" s="19">
        <v>218</v>
      </c>
      <c r="Z21" s="19">
        <v>2014</v>
      </c>
      <c r="AA21">
        <f>VLOOKUP(A21,'2014 Log Standings'!$A$2:$N$16,2,FALSE)</f>
        <v>5</v>
      </c>
      <c r="AB21">
        <f t="shared" si="6"/>
        <v>5</v>
      </c>
      <c r="AC21">
        <f t="shared" si="4"/>
        <v>11</v>
      </c>
    </row>
    <row r="22" spans="1:29" x14ac:dyDescent="0.25">
      <c r="A22" s="20" t="s">
        <v>12</v>
      </c>
      <c r="B22" s="21">
        <v>18</v>
      </c>
      <c r="C22" s="4">
        <f t="shared" si="0"/>
        <v>2802</v>
      </c>
      <c r="D22" s="29">
        <f t="shared" si="1"/>
        <v>155.66666666666666</v>
      </c>
      <c r="E22" s="21">
        <v>2437</v>
      </c>
      <c r="F22" s="21">
        <v>365</v>
      </c>
      <c r="G22" s="21">
        <v>1600</v>
      </c>
      <c r="H22" s="21">
        <v>837</v>
      </c>
      <c r="I22" s="21">
        <v>81.400000000000006</v>
      </c>
      <c r="J22" s="21">
        <v>87</v>
      </c>
      <c r="K22" s="21">
        <v>110</v>
      </c>
      <c r="L22" s="21">
        <v>416</v>
      </c>
      <c r="M22" s="21">
        <v>1074</v>
      </c>
      <c r="N22" s="21">
        <v>32.9</v>
      </c>
      <c r="O22" s="21">
        <v>1718</v>
      </c>
      <c r="P22" s="21">
        <v>107</v>
      </c>
      <c r="Q22" s="28">
        <f t="shared" si="2"/>
        <v>5.9444444444444446</v>
      </c>
      <c r="R22" s="21">
        <v>55</v>
      </c>
      <c r="S22" s="21">
        <v>22</v>
      </c>
      <c r="T22" s="21">
        <v>178</v>
      </c>
      <c r="U22" s="28">
        <f t="shared" si="3"/>
        <v>15.833333333333334</v>
      </c>
      <c r="V22" s="21">
        <v>2227</v>
      </c>
      <c r="W22" s="21">
        <v>61</v>
      </c>
      <c r="X22" s="21">
        <v>117</v>
      </c>
      <c r="Y22" s="21">
        <v>178</v>
      </c>
      <c r="Z22" s="19">
        <v>2014</v>
      </c>
      <c r="AA22">
        <f>VLOOKUP(A22,'2014 Log Standings'!$A$2:$N$16,2,FALSE)</f>
        <v>2</v>
      </c>
      <c r="AB22">
        <f t="shared" si="6"/>
        <v>2</v>
      </c>
      <c r="AC22">
        <f t="shared" si="4"/>
        <v>14</v>
      </c>
    </row>
    <row r="23" spans="1:29" x14ac:dyDescent="0.25">
      <c r="A23" s="18" t="s">
        <v>13</v>
      </c>
      <c r="B23" s="19">
        <v>17</v>
      </c>
      <c r="C23" s="4">
        <f t="shared" si="0"/>
        <v>3352</v>
      </c>
      <c r="D23" s="29">
        <f t="shared" si="1"/>
        <v>197.1764705882353</v>
      </c>
      <c r="E23" s="19">
        <v>2961</v>
      </c>
      <c r="F23" s="19">
        <v>391</v>
      </c>
      <c r="G23" s="19">
        <v>1876</v>
      </c>
      <c r="H23" s="19">
        <v>1085</v>
      </c>
      <c r="I23" s="19">
        <v>82.8</v>
      </c>
      <c r="J23" s="19">
        <v>88.3</v>
      </c>
      <c r="K23" s="19">
        <v>90</v>
      </c>
      <c r="L23" s="19">
        <v>380</v>
      </c>
      <c r="M23" s="19">
        <v>1406</v>
      </c>
      <c r="N23" s="19">
        <v>25.1</v>
      </c>
      <c r="O23" s="19">
        <v>1640</v>
      </c>
      <c r="P23" s="19">
        <v>99</v>
      </c>
      <c r="Q23" s="28">
        <f t="shared" si="2"/>
        <v>5.8235294117647056</v>
      </c>
      <c r="R23" s="19">
        <v>25</v>
      </c>
      <c r="S23" s="19">
        <v>10</v>
      </c>
      <c r="T23" s="19">
        <v>166</v>
      </c>
      <c r="U23" s="28">
        <f t="shared" si="3"/>
        <v>15.588235294117647</v>
      </c>
      <c r="V23" s="19">
        <v>2250</v>
      </c>
      <c r="W23" s="19">
        <v>54</v>
      </c>
      <c r="X23" s="19">
        <v>129</v>
      </c>
      <c r="Y23" s="19">
        <v>183</v>
      </c>
      <c r="Z23" s="19">
        <v>2014</v>
      </c>
      <c r="AA23">
        <f>VLOOKUP(A23,'2014 Log Standings'!$A$2:$N$16,2,FALSE)</f>
        <v>6</v>
      </c>
      <c r="AB23">
        <f t="shared" si="6"/>
        <v>6</v>
      </c>
      <c r="AC23">
        <f t="shared" si="4"/>
        <v>10</v>
      </c>
    </row>
    <row r="24" spans="1:29" x14ac:dyDescent="0.25">
      <c r="A24" s="20" t="s">
        <v>14</v>
      </c>
      <c r="B24" s="21">
        <v>16</v>
      </c>
      <c r="C24" s="4">
        <f t="shared" si="0"/>
        <v>2619</v>
      </c>
      <c r="D24" s="29">
        <f t="shared" si="1"/>
        <v>163.6875</v>
      </c>
      <c r="E24" s="21">
        <v>2295</v>
      </c>
      <c r="F24" s="21">
        <v>324</v>
      </c>
      <c r="G24" s="21">
        <v>1522</v>
      </c>
      <c r="H24" s="21">
        <v>773</v>
      </c>
      <c r="I24" s="21">
        <v>82.4</v>
      </c>
      <c r="J24" s="21">
        <v>87.6</v>
      </c>
      <c r="K24" s="21">
        <v>92</v>
      </c>
      <c r="L24" s="21">
        <v>319</v>
      </c>
      <c r="M24" s="21">
        <v>1111</v>
      </c>
      <c r="N24" s="21">
        <v>27</v>
      </c>
      <c r="O24" s="21">
        <v>1355</v>
      </c>
      <c r="P24" s="21">
        <v>100</v>
      </c>
      <c r="Q24" s="28">
        <f t="shared" si="2"/>
        <v>6.25</v>
      </c>
      <c r="R24" s="21">
        <v>30</v>
      </c>
      <c r="S24" s="21">
        <v>10</v>
      </c>
      <c r="T24" s="21">
        <v>169</v>
      </c>
      <c r="U24" s="28">
        <f t="shared" si="3"/>
        <v>16.8125</v>
      </c>
      <c r="V24" s="21">
        <v>1731</v>
      </c>
      <c r="W24" s="21">
        <v>49</v>
      </c>
      <c r="X24" s="21">
        <v>117</v>
      </c>
      <c r="Y24" s="21">
        <v>166</v>
      </c>
      <c r="Z24" s="19">
        <v>2014</v>
      </c>
      <c r="AA24">
        <f>VLOOKUP(A24,'2014 Log Standings'!$A$2:$N$16,2,FALSE)</f>
        <v>7</v>
      </c>
      <c r="AB24">
        <f t="shared" si="6"/>
        <v>7</v>
      </c>
      <c r="AC24">
        <f t="shared" si="4"/>
        <v>9</v>
      </c>
    </row>
    <row r="25" spans="1:29" x14ac:dyDescent="0.25">
      <c r="A25" s="18" t="s">
        <v>47</v>
      </c>
      <c r="B25" s="19">
        <v>16</v>
      </c>
      <c r="C25" s="4">
        <f t="shared" si="0"/>
        <v>2569</v>
      </c>
      <c r="D25" s="29">
        <f t="shared" si="1"/>
        <v>160.5625</v>
      </c>
      <c r="E25" s="19">
        <v>2257</v>
      </c>
      <c r="F25" s="19">
        <v>312</v>
      </c>
      <c r="G25" s="19">
        <v>1403</v>
      </c>
      <c r="H25" s="19">
        <v>854</v>
      </c>
      <c r="I25" s="19">
        <v>81.8</v>
      </c>
      <c r="J25" s="19">
        <v>87.9</v>
      </c>
      <c r="K25" s="19">
        <v>95</v>
      </c>
      <c r="L25" s="19">
        <v>326</v>
      </c>
      <c r="M25" s="19">
        <v>982</v>
      </c>
      <c r="N25" s="19">
        <v>30</v>
      </c>
      <c r="O25" s="19">
        <v>1201</v>
      </c>
      <c r="P25" s="19">
        <v>76</v>
      </c>
      <c r="Q25" s="28">
        <f t="shared" si="2"/>
        <v>4.75</v>
      </c>
      <c r="R25" s="19">
        <v>29</v>
      </c>
      <c r="S25" s="19">
        <v>12</v>
      </c>
      <c r="T25" s="19">
        <v>179</v>
      </c>
      <c r="U25" s="28">
        <f t="shared" si="3"/>
        <v>15.9375</v>
      </c>
      <c r="V25" s="19">
        <v>1716</v>
      </c>
      <c r="W25" s="19">
        <v>46</v>
      </c>
      <c r="X25" s="19">
        <v>108</v>
      </c>
      <c r="Y25" s="19">
        <v>154</v>
      </c>
      <c r="Z25" s="19">
        <v>2014</v>
      </c>
      <c r="AA25">
        <f>VLOOKUP(A25,'2014 Log Standings'!$A$2:$N$16,2,FALSE)</f>
        <v>12</v>
      </c>
      <c r="AB25">
        <f t="shared" si="6"/>
        <v>12</v>
      </c>
      <c r="AC25">
        <f t="shared" si="4"/>
        <v>4</v>
      </c>
    </row>
    <row r="26" spans="1:29" x14ac:dyDescent="0.25">
      <c r="A26" s="20" t="s">
        <v>15</v>
      </c>
      <c r="B26" s="21">
        <v>16</v>
      </c>
      <c r="C26" s="4">
        <f t="shared" si="0"/>
        <v>2367</v>
      </c>
      <c r="D26" s="29">
        <f t="shared" si="1"/>
        <v>147.9375</v>
      </c>
      <c r="E26" s="21">
        <v>2100</v>
      </c>
      <c r="F26" s="21">
        <v>267</v>
      </c>
      <c r="G26" s="21">
        <v>1373</v>
      </c>
      <c r="H26" s="21">
        <v>727</v>
      </c>
      <c r="I26" s="21">
        <v>83.7</v>
      </c>
      <c r="J26" s="21">
        <v>88.7</v>
      </c>
      <c r="K26" s="21">
        <v>58</v>
      </c>
      <c r="L26" s="21">
        <v>297</v>
      </c>
      <c r="M26" s="21">
        <v>1018</v>
      </c>
      <c r="N26" s="21">
        <v>25.9</v>
      </c>
      <c r="O26" s="21">
        <v>1580</v>
      </c>
      <c r="P26" s="21">
        <v>84</v>
      </c>
      <c r="Q26" s="28">
        <f t="shared" si="2"/>
        <v>5.25</v>
      </c>
      <c r="R26" s="21">
        <v>20</v>
      </c>
      <c r="S26" s="21">
        <v>12</v>
      </c>
      <c r="T26" s="21">
        <v>138</v>
      </c>
      <c r="U26" s="28">
        <f t="shared" si="3"/>
        <v>13.875</v>
      </c>
      <c r="V26" s="21">
        <v>2110</v>
      </c>
      <c r="W26" s="21">
        <v>52</v>
      </c>
      <c r="X26" s="21">
        <v>136</v>
      </c>
      <c r="Y26" s="21">
        <v>188</v>
      </c>
      <c r="Z26" s="19">
        <v>2014</v>
      </c>
      <c r="AA26">
        <f>VLOOKUP(A26,'2014 Log Standings'!$A$2:$N$16,2,FALSE)</f>
        <v>15</v>
      </c>
      <c r="AB26">
        <f t="shared" si="6"/>
        <v>15</v>
      </c>
      <c r="AC26">
        <f t="shared" si="4"/>
        <v>1</v>
      </c>
    </row>
    <row r="27" spans="1:29" x14ac:dyDescent="0.25">
      <c r="A27" s="18" t="s">
        <v>16</v>
      </c>
      <c r="B27" s="19">
        <v>16</v>
      </c>
      <c r="C27" s="4">
        <f t="shared" si="0"/>
        <v>2565</v>
      </c>
      <c r="D27" s="29">
        <f t="shared" si="1"/>
        <v>160.3125</v>
      </c>
      <c r="E27" s="19">
        <v>2227</v>
      </c>
      <c r="F27" s="19">
        <v>338</v>
      </c>
      <c r="G27" s="19">
        <v>1500</v>
      </c>
      <c r="H27" s="19">
        <v>727</v>
      </c>
      <c r="I27" s="19">
        <v>81.599999999999994</v>
      </c>
      <c r="J27" s="19">
        <v>86.8</v>
      </c>
      <c r="K27" s="19">
        <v>77</v>
      </c>
      <c r="L27" s="19">
        <v>259</v>
      </c>
      <c r="M27" s="19">
        <v>1164</v>
      </c>
      <c r="N27" s="19">
        <v>22.4</v>
      </c>
      <c r="O27" s="19">
        <v>1558</v>
      </c>
      <c r="P27" s="19">
        <v>100</v>
      </c>
      <c r="Q27" s="28">
        <f t="shared" si="2"/>
        <v>6.25</v>
      </c>
      <c r="R27" s="19">
        <v>44</v>
      </c>
      <c r="S27" s="19">
        <v>11</v>
      </c>
      <c r="T27" s="19">
        <v>163</v>
      </c>
      <c r="U27" s="28">
        <f t="shared" si="3"/>
        <v>16.4375</v>
      </c>
      <c r="V27" s="19">
        <v>1901</v>
      </c>
      <c r="W27" s="19">
        <v>62</v>
      </c>
      <c r="X27" s="19">
        <v>116</v>
      </c>
      <c r="Y27" s="19">
        <v>178</v>
      </c>
      <c r="Z27" s="19">
        <v>2014</v>
      </c>
      <c r="AA27">
        <f>VLOOKUP(A27,'2014 Log Standings'!$A$2:$N$16,2,FALSE)</f>
        <v>13</v>
      </c>
      <c r="AB27">
        <f t="shared" si="6"/>
        <v>13</v>
      </c>
      <c r="AC27">
        <f t="shared" si="4"/>
        <v>3</v>
      </c>
    </row>
    <row r="28" spans="1:29" x14ac:dyDescent="0.25">
      <c r="A28" s="20" t="s">
        <v>17</v>
      </c>
      <c r="B28" s="21">
        <v>18</v>
      </c>
      <c r="C28" s="4">
        <f t="shared" si="0"/>
        <v>2249</v>
      </c>
      <c r="D28" s="29">
        <f t="shared" si="1"/>
        <v>124.94444444444444</v>
      </c>
      <c r="E28" s="21">
        <v>1956</v>
      </c>
      <c r="F28" s="21">
        <v>293</v>
      </c>
      <c r="G28" s="21">
        <v>1352</v>
      </c>
      <c r="H28" s="21">
        <v>604</v>
      </c>
      <c r="I28" s="21">
        <v>82.2</v>
      </c>
      <c r="J28" s="21">
        <v>87</v>
      </c>
      <c r="K28" s="21">
        <v>67</v>
      </c>
      <c r="L28" s="21">
        <v>298</v>
      </c>
      <c r="M28" s="21">
        <v>987</v>
      </c>
      <c r="N28" s="21">
        <v>27</v>
      </c>
      <c r="O28" s="21">
        <v>1535</v>
      </c>
      <c r="P28" s="21">
        <v>109</v>
      </c>
      <c r="Q28" s="28">
        <f t="shared" si="2"/>
        <v>6.0555555555555554</v>
      </c>
      <c r="R28" s="21">
        <v>42</v>
      </c>
      <c r="S28" s="21">
        <v>22</v>
      </c>
      <c r="T28" s="21">
        <v>187</v>
      </c>
      <c r="U28" s="28">
        <f t="shared" si="3"/>
        <v>16.444444444444443</v>
      </c>
      <c r="V28" s="21">
        <v>2082</v>
      </c>
      <c r="W28" s="21">
        <v>51</v>
      </c>
      <c r="X28" s="21">
        <v>151</v>
      </c>
      <c r="Y28" s="21">
        <v>202</v>
      </c>
      <c r="Z28" s="19">
        <v>2014</v>
      </c>
      <c r="AA28">
        <f>VLOOKUP(A28,'2014 Log Standings'!$A$2:$N$16,2,FALSE)</f>
        <v>3</v>
      </c>
      <c r="AB28">
        <f t="shared" si="6"/>
        <v>3</v>
      </c>
      <c r="AC28">
        <f t="shared" si="4"/>
        <v>13</v>
      </c>
    </row>
    <row r="29" spans="1:29" x14ac:dyDescent="0.25">
      <c r="A29" s="18" t="s">
        <v>19</v>
      </c>
      <c r="B29" s="19">
        <v>16</v>
      </c>
      <c r="C29" s="4">
        <f t="shared" si="0"/>
        <v>2505</v>
      </c>
      <c r="D29" s="29">
        <f t="shared" si="1"/>
        <v>156.5625</v>
      </c>
      <c r="E29" s="19">
        <v>2198</v>
      </c>
      <c r="F29" s="19">
        <v>307</v>
      </c>
      <c r="G29" s="19">
        <v>1436</v>
      </c>
      <c r="H29" s="19">
        <v>762</v>
      </c>
      <c r="I29" s="19">
        <v>82.4</v>
      </c>
      <c r="J29" s="19">
        <v>87.7</v>
      </c>
      <c r="K29" s="19">
        <v>143</v>
      </c>
      <c r="L29" s="19">
        <v>388</v>
      </c>
      <c r="M29" s="19">
        <v>905</v>
      </c>
      <c r="N29" s="19">
        <v>37</v>
      </c>
      <c r="O29" s="19">
        <v>1360</v>
      </c>
      <c r="P29" s="19">
        <v>96</v>
      </c>
      <c r="Q29" s="28">
        <f t="shared" si="2"/>
        <v>6</v>
      </c>
      <c r="R29" s="19">
        <v>37</v>
      </c>
      <c r="S29" s="19">
        <v>11</v>
      </c>
      <c r="T29" s="19">
        <v>159</v>
      </c>
      <c r="U29" s="28">
        <f t="shared" si="3"/>
        <v>15.9375</v>
      </c>
      <c r="V29" s="19">
        <v>1744</v>
      </c>
      <c r="W29" s="19">
        <v>64</v>
      </c>
      <c r="X29" s="19">
        <v>123</v>
      </c>
      <c r="Y29" s="19">
        <v>187</v>
      </c>
      <c r="Z29" s="19">
        <v>2014</v>
      </c>
      <c r="AA29">
        <f>VLOOKUP(A29,'2014 Log Standings'!$A$2:$N$16,2,FALSE)</f>
        <v>11</v>
      </c>
      <c r="AB29">
        <f t="shared" si="6"/>
        <v>11</v>
      </c>
      <c r="AC29">
        <f t="shared" si="4"/>
        <v>5</v>
      </c>
    </row>
    <row r="30" spans="1:29" x14ac:dyDescent="0.25">
      <c r="A30" s="20" t="s">
        <v>20</v>
      </c>
      <c r="B30" s="21">
        <v>18</v>
      </c>
      <c r="C30" s="4">
        <f t="shared" si="0"/>
        <v>2415</v>
      </c>
      <c r="D30" s="29">
        <f t="shared" si="1"/>
        <v>134.16666666666666</v>
      </c>
      <c r="E30" s="21">
        <v>2100</v>
      </c>
      <c r="F30" s="21">
        <v>315</v>
      </c>
      <c r="G30" s="21">
        <v>1395</v>
      </c>
      <c r="H30" s="21">
        <v>705</v>
      </c>
      <c r="I30" s="21">
        <v>81.599999999999994</v>
      </c>
      <c r="J30" s="21">
        <v>87</v>
      </c>
      <c r="K30" s="21">
        <v>114</v>
      </c>
      <c r="L30" s="21">
        <v>331</v>
      </c>
      <c r="M30" s="21">
        <v>950</v>
      </c>
      <c r="N30" s="21">
        <v>31.9</v>
      </c>
      <c r="O30" s="21">
        <v>1541</v>
      </c>
      <c r="P30" s="21">
        <v>107</v>
      </c>
      <c r="Q30" s="28">
        <f t="shared" si="2"/>
        <v>5.9444444444444446</v>
      </c>
      <c r="R30" s="21">
        <v>33</v>
      </c>
      <c r="S30" s="21">
        <v>10</v>
      </c>
      <c r="T30" s="21">
        <v>181</v>
      </c>
      <c r="U30" s="28">
        <f t="shared" si="3"/>
        <v>16</v>
      </c>
      <c r="V30" s="21">
        <v>2080</v>
      </c>
      <c r="W30" s="21">
        <v>73</v>
      </c>
      <c r="X30" s="21">
        <v>150</v>
      </c>
      <c r="Y30" s="21">
        <v>223</v>
      </c>
      <c r="Z30" s="19">
        <v>2014</v>
      </c>
      <c r="AA30">
        <f>VLOOKUP(A30,'2014 Log Standings'!$A$2:$N$16,2,FALSE)</f>
        <v>1</v>
      </c>
      <c r="AB30">
        <f t="shared" si="6"/>
        <v>1</v>
      </c>
      <c r="AC30">
        <f t="shared" si="4"/>
        <v>15</v>
      </c>
    </row>
    <row r="31" spans="1:29" ht="22.5" x14ac:dyDescent="0.25">
      <c r="A31" s="18" t="s">
        <v>21</v>
      </c>
      <c r="B31" s="19">
        <v>16</v>
      </c>
      <c r="C31" s="4">
        <f t="shared" si="0"/>
        <v>2533</v>
      </c>
      <c r="D31" s="29">
        <f t="shared" si="1"/>
        <v>158.3125</v>
      </c>
      <c r="E31" s="19">
        <v>2214</v>
      </c>
      <c r="F31" s="19">
        <v>319</v>
      </c>
      <c r="G31" s="19">
        <v>1516</v>
      </c>
      <c r="H31" s="19">
        <v>698</v>
      </c>
      <c r="I31" s="19">
        <v>82.6</v>
      </c>
      <c r="J31" s="19">
        <v>87.4</v>
      </c>
      <c r="K31" s="19">
        <v>62</v>
      </c>
      <c r="L31" s="19">
        <v>319</v>
      </c>
      <c r="M31" s="19">
        <v>1135</v>
      </c>
      <c r="N31" s="19">
        <v>25.1</v>
      </c>
      <c r="O31" s="19">
        <v>1500</v>
      </c>
      <c r="P31" s="19">
        <v>91</v>
      </c>
      <c r="Q31" s="28">
        <f t="shared" si="2"/>
        <v>5.6875</v>
      </c>
      <c r="R31" s="19">
        <v>22</v>
      </c>
      <c r="S31" s="19">
        <v>13</v>
      </c>
      <c r="T31" s="19">
        <v>145</v>
      </c>
      <c r="U31" s="28">
        <f t="shared" si="3"/>
        <v>14.75</v>
      </c>
      <c r="V31" s="19">
        <v>1939</v>
      </c>
      <c r="W31" s="19">
        <v>65</v>
      </c>
      <c r="X31" s="19">
        <v>119</v>
      </c>
      <c r="Y31" s="19">
        <v>184</v>
      </c>
      <c r="Z31" s="19">
        <v>2014</v>
      </c>
      <c r="AA31">
        <f>VLOOKUP(A31,'2014 Log Standings'!$A$2:$N$16,2,FALSE)</f>
        <v>8</v>
      </c>
      <c r="AB31">
        <f t="shared" si="6"/>
        <v>8</v>
      </c>
      <c r="AC31">
        <f t="shared" si="4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"/>
    </sheetView>
  </sheetViews>
  <sheetFormatPr defaultRowHeight="15" x14ac:dyDescent="0.25"/>
  <cols>
    <col min="1" max="1" width="19" customWidth="1"/>
  </cols>
  <sheetData>
    <row r="1" spans="1:15" ht="15.75" thickBot="1" x14ac:dyDescent="0.3">
      <c r="A1" s="7" t="s">
        <v>5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</row>
    <row r="2" spans="1:15" ht="15.75" thickBot="1" x14ac:dyDescent="0.3">
      <c r="A2" s="15" t="s">
        <v>7</v>
      </c>
      <c r="B2" s="9">
        <v>10</v>
      </c>
      <c r="C2" s="9">
        <v>18</v>
      </c>
      <c r="D2" s="9">
        <v>6</v>
      </c>
      <c r="E2" s="9">
        <v>0</v>
      </c>
      <c r="F2" s="9">
        <v>10</v>
      </c>
      <c r="G2" s="9">
        <v>2</v>
      </c>
      <c r="H2" s="9">
        <v>347</v>
      </c>
      <c r="I2" s="9">
        <v>364</v>
      </c>
      <c r="J2" s="9" t="s">
        <v>41</v>
      </c>
      <c r="K2" s="9">
        <v>40</v>
      </c>
      <c r="L2" s="9">
        <v>36</v>
      </c>
      <c r="M2" s="9">
        <v>6</v>
      </c>
      <c r="N2" s="9">
        <v>6</v>
      </c>
      <c r="O2" s="10">
        <v>44</v>
      </c>
    </row>
    <row r="3" spans="1:15" ht="15.75" thickBot="1" x14ac:dyDescent="0.3">
      <c r="A3" s="16" t="s">
        <v>8</v>
      </c>
      <c r="B3" s="11">
        <v>3</v>
      </c>
      <c r="C3" s="11">
        <v>18</v>
      </c>
      <c r="D3" s="11">
        <v>10</v>
      </c>
      <c r="E3" s="11">
        <v>2</v>
      </c>
      <c r="F3" s="11">
        <v>4</v>
      </c>
      <c r="G3" s="11">
        <v>2</v>
      </c>
      <c r="H3" s="11">
        <v>430</v>
      </c>
      <c r="I3" s="11">
        <v>295</v>
      </c>
      <c r="J3" s="11">
        <v>135</v>
      </c>
      <c r="K3" s="11">
        <v>43</v>
      </c>
      <c r="L3" s="11">
        <v>31</v>
      </c>
      <c r="M3" s="11">
        <v>5</v>
      </c>
      <c r="N3" s="11">
        <v>3</v>
      </c>
      <c r="O3" s="12">
        <v>60</v>
      </c>
    </row>
    <row r="4" spans="1:15" ht="15.75" thickBot="1" x14ac:dyDescent="0.3">
      <c r="A4" s="16" t="s">
        <v>9</v>
      </c>
      <c r="B4" s="11">
        <v>2</v>
      </c>
      <c r="C4" s="11">
        <v>18</v>
      </c>
      <c r="D4" s="11">
        <v>12</v>
      </c>
      <c r="E4" s="11">
        <v>0</v>
      </c>
      <c r="F4" s="11">
        <v>4</v>
      </c>
      <c r="G4" s="11">
        <v>2</v>
      </c>
      <c r="H4" s="11">
        <v>448</v>
      </c>
      <c r="I4" s="11">
        <v>330</v>
      </c>
      <c r="J4" s="11">
        <v>118</v>
      </c>
      <c r="K4" s="11">
        <v>41</v>
      </c>
      <c r="L4" s="11">
        <v>34</v>
      </c>
      <c r="M4" s="11">
        <v>5</v>
      </c>
      <c r="N4" s="11">
        <v>2</v>
      </c>
      <c r="O4" s="12">
        <v>63</v>
      </c>
    </row>
    <row r="5" spans="1:15" ht="15.75" thickBot="1" x14ac:dyDescent="0.3">
      <c r="A5" s="17" t="s">
        <v>10</v>
      </c>
      <c r="B5" s="13">
        <v>6</v>
      </c>
      <c r="C5" s="13">
        <v>18</v>
      </c>
      <c r="D5" s="13">
        <v>10</v>
      </c>
      <c r="E5" s="13">
        <v>0</v>
      </c>
      <c r="F5" s="13">
        <v>6</v>
      </c>
      <c r="G5" s="13">
        <v>2</v>
      </c>
      <c r="H5" s="13">
        <v>382</v>
      </c>
      <c r="I5" s="13">
        <v>358</v>
      </c>
      <c r="J5" s="13">
        <v>24</v>
      </c>
      <c r="K5" s="13">
        <v>38</v>
      </c>
      <c r="L5" s="13">
        <v>32</v>
      </c>
      <c r="M5" s="13">
        <v>2</v>
      </c>
      <c r="N5" s="13">
        <v>4</v>
      </c>
      <c r="O5" s="14">
        <v>54</v>
      </c>
    </row>
    <row r="6" spans="1:15" ht="15.75" thickBot="1" x14ac:dyDescent="0.3">
      <c r="A6" s="16" t="s">
        <v>11</v>
      </c>
      <c r="B6" s="11">
        <v>1</v>
      </c>
      <c r="C6" s="11">
        <v>18</v>
      </c>
      <c r="D6" s="11">
        <v>12</v>
      </c>
      <c r="E6" s="11">
        <v>0</v>
      </c>
      <c r="F6" s="11">
        <v>4</v>
      </c>
      <c r="G6" s="11">
        <v>2</v>
      </c>
      <c r="H6" s="11">
        <v>458</v>
      </c>
      <c r="I6" s="11">
        <v>364</v>
      </c>
      <c r="J6" s="11">
        <v>94</v>
      </c>
      <c r="K6" s="11">
        <v>50</v>
      </c>
      <c r="L6" s="11">
        <v>38</v>
      </c>
      <c r="M6" s="11">
        <v>8</v>
      </c>
      <c r="N6" s="11">
        <v>2</v>
      </c>
      <c r="O6" s="12">
        <v>66</v>
      </c>
    </row>
    <row r="7" spans="1:15" ht="15.75" thickBot="1" x14ac:dyDescent="0.3">
      <c r="A7" s="17" t="s">
        <v>12</v>
      </c>
      <c r="B7" s="13">
        <v>4</v>
      </c>
      <c r="C7" s="13">
        <v>18</v>
      </c>
      <c r="D7" s="13">
        <v>11</v>
      </c>
      <c r="E7" s="13">
        <v>0</v>
      </c>
      <c r="F7" s="13">
        <v>5</v>
      </c>
      <c r="G7" s="13">
        <v>2</v>
      </c>
      <c r="H7" s="13">
        <v>446</v>
      </c>
      <c r="I7" s="13">
        <v>307</v>
      </c>
      <c r="J7" s="13">
        <v>139</v>
      </c>
      <c r="K7" s="13">
        <v>44</v>
      </c>
      <c r="L7" s="13">
        <v>31</v>
      </c>
      <c r="M7" s="13">
        <v>5</v>
      </c>
      <c r="N7" s="13">
        <v>3</v>
      </c>
      <c r="O7" s="14">
        <v>60</v>
      </c>
    </row>
    <row r="8" spans="1:15" ht="15.75" thickBot="1" x14ac:dyDescent="0.3">
      <c r="A8" s="15" t="s">
        <v>13</v>
      </c>
      <c r="B8" s="9">
        <v>14</v>
      </c>
      <c r="C8" s="9">
        <v>18</v>
      </c>
      <c r="D8" s="9">
        <v>3</v>
      </c>
      <c r="E8" s="9">
        <v>0</v>
      </c>
      <c r="F8" s="9">
        <v>13</v>
      </c>
      <c r="G8" s="9">
        <v>2</v>
      </c>
      <c r="H8" s="9">
        <v>374</v>
      </c>
      <c r="I8" s="9">
        <v>496</v>
      </c>
      <c r="J8" s="9" t="s">
        <v>45</v>
      </c>
      <c r="K8" s="9">
        <v>40</v>
      </c>
      <c r="L8" s="9">
        <v>55</v>
      </c>
      <c r="M8" s="9">
        <v>4</v>
      </c>
      <c r="N8" s="9">
        <v>5</v>
      </c>
      <c r="O8" s="10">
        <v>29</v>
      </c>
    </row>
    <row r="9" spans="1:15" ht="15.75" thickBot="1" x14ac:dyDescent="0.3">
      <c r="A9" s="15" t="s">
        <v>14</v>
      </c>
      <c r="B9" s="9">
        <v>11</v>
      </c>
      <c r="C9" s="9">
        <v>18</v>
      </c>
      <c r="D9" s="9">
        <v>6</v>
      </c>
      <c r="E9" s="9">
        <v>0</v>
      </c>
      <c r="F9" s="9">
        <v>10</v>
      </c>
      <c r="G9" s="9">
        <v>2</v>
      </c>
      <c r="H9" s="9">
        <v>386</v>
      </c>
      <c r="I9" s="9">
        <v>457</v>
      </c>
      <c r="J9" s="9" t="s">
        <v>42</v>
      </c>
      <c r="K9" s="9">
        <v>41</v>
      </c>
      <c r="L9" s="9">
        <v>49</v>
      </c>
      <c r="M9" s="9">
        <v>4</v>
      </c>
      <c r="N9" s="9">
        <v>5</v>
      </c>
      <c r="O9" s="10">
        <v>41</v>
      </c>
    </row>
    <row r="10" spans="1:15" ht="15.75" thickBot="1" x14ac:dyDescent="0.3">
      <c r="A10" s="15" t="s">
        <v>15</v>
      </c>
      <c r="B10" s="9">
        <v>12</v>
      </c>
      <c r="C10" s="9">
        <v>18</v>
      </c>
      <c r="D10" s="9">
        <v>5</v>
      </c>
      <c r="E10" s="9">
        <v>0</v>
      </c>
      <c r="F10" s="9">
        <v>11</v>
      </c>
      <c r="G10" s="9">
        <v>2</v>
      </c>
      <c r="H10" s="9">
        <v>382</v>
      </c>
      <c r="I10" s="9">
        <v>515</v>
      </c>
      <c r="J10" s="9" t="s">
        <v>43</v>
      </c>
      <c r="K10" s="9">
        <v>44</v>
      </c>
      <c r="L10" s="9">
        <v>65</v>
      </c>
      <c r="M10" s="9">
        <v>4</v>
      </c>
      <c r="N10" s="9">
        <v>5</v>
      </c>
      <c r="O10" s="10">
        <v>37</v>
      </c>
    </row>
    <row r="11" spans="1:15" ht="15.75" thickBot="1" x14ac:dyDescent="0.3">
      <c r="A11" s="17" t="s">
        <v>16</v>
      </c>
      <c r="B11" s="13">
        <v>5</v>
      </c>
      <c r="C11" s="13">
        <v>18</v>
      </c>
      <c r="D11" s="13">
        <v>10</v>
      </c>
      <c r="E11" s="13">
        <v>2</v>
      </c>
      <c r="F11" s="13">
        <v>4</v>
      </c>
      <c r="G11" s="13">
        <v>2</v>
      </c>
      <c r="H11" s="13">
        <v>321</v>
      </c>
      <c r="I11" s="13">
        <v>296</v>
      </c>
      <c r="J11" s="13">
        <v>25</v>
      </c>
      <c r="K11" s="13">
        <v>31</v>
      </c>
      <c r="L11" s="13">
        <v>23</v>
      </c>
      <c r="M11" s="13">
        <v>4</v>
      </c>
      <c r="N11" s="13">
        <v>2</v>
      </c>
      <c r="O11" s="14">
        <v>58</v>
      </c>
    </row>
    <row r="12" spans="1:15" ht="15.75" thickBot="1" x14ac:dyDescent="0.3">
      <c r="A12" s="15" t="s">
        <v>17</v>
      </c>
      <c r="B12" s="9">
        <v>8</v>
      </c>
      <c r="C12" s="9">
        <v>18</v>
      </c>
      <c r="D12" s="9">
        <v>8</v>
      </c>
      <c r="E12" s="9">
        <v>0</v>
      </c>
      <c r="F12" s="9">
        <v>8</v>
      </c>
      <c r="G12" s="9">
        <v>2</v>
      </c>
      <c r="H12" s="9">
        <v>384</v>
      </c>
      <c r="I12" s="9">
        <v>305</v>
      </c>
      <c r="J12" s="9">
        <v>79</v>
      </c>
      <c r="K12" s="9">
        <v>40</v>
      </c>
      <c r="L12" s="9">
        <v>31</v>
      </c>
      <c r="M12" s="9">
        <v>3</v>
      </c>
      <c r="N12" s="9">
        <v>5</v>
      </c>
      <c r="O12" s="10">
        <v>48</v>
      </c>
    </row>
    <row r="13" spans="1:15" ht="15.75" thickBot="1" x14ac:dyDescent="0.3">
      <c r="A13" s="15" t="s">
        <v>18</v>
      </c>
      <c r="B13" s="9">
        <v>15</v>
      </c>
      <c r="C13" s="9">
        <v>18</v>
      </c>
      <c r="D13" s="9">
        <v>3</v>
      </c>
      <c r="E13" s="9">
        <v>1</v>
      </c>
      <c r="F13" s="9">
        <v>12</v>
      </c>
      <c r="G13" s="9">
        <v>2</v>
      </c>
      <c r="H13" s="9">
        <v>298</v>
      </c>
      <c r="I13" s="9">
        <v>564</v>
      </c>
      <c r="J13" s="9" t="s">
        <v>46</v>
      </c>
      <c r="K13" s="9">
        <v>27</v>
      </c>
      <c r="L13" s="9">
        <v>69</v>
      </c>
      <c r="M13" s="9">
        <v>2</v>
      </c>
      <c r="N13" s="9">
        <v>0</v>
      </c>
      <c r="O13" s="10">
        <v>24</v>
      </c>
    </row>
    <row r="14" spans="1:15" ht="15.75" thickBot="1" x14ac:dyDescent="0.3">
      <c r="A14" s="15" t="s">
        <v>19</v>
      </c>
      <c r="B14" s="9">
        <v>7</v>
      </c>
      <c r="C14" s="9">
        <v>18</v>
      </c>
      <c r="D14" s="9">
        <v>9</v>
      </c>
      <c r="E14" s="9">
        <v>0</v>
      </c>
      <c r="F14" s="9">
        <v>7</v>
      </c>
      <c r="G14" s="9">
        <v>2</v>
      </c>
      <c r="H14" s="9">
        <v>346</v>
      </c>
      <c r="I14" s="9">
        <v>292</v>
      </c>
      <c r="J14" s="9">
        <v>54</v>
      </c>
      <c r="K14" s="9">
        <v>30</v>
      </c>
      <c r="L14" s="9">
        <v>18</v>
      </c>
      <c r="M14" s="9">
        <v>1</v>
      </c>
      <c r="N14" s="9">
        <v>5</v>
      </c>
      <c r="O14" s="10">
        <v>50</v>
      </c>
    </row>
    <row r="15" spans="1:15" ht="15.75" thickBot="1" x14ac:dyDescent="0.3">
      <c r="A15" s="15" t="s">
        <v>20</v>
      </c>
      <c r="B15" s="9">
        <v>9</v>
      </c>
      <c r="C15" s="9">
        <v>18</v>
      </c>
      <c r="D15" s="9">
        <v>8</v>
      </c>
      <c r="E15" s="9">
        <v>0</v>
      </c>
      <c r="F15" s="9">
        <v>8</v>
      </c>
      <c r="G15" s="9">
        <v>2</v>
      </c>
      <c r="H15" s="9">
        <v>411</v>
      </c>
      <c r="I15" s="9">
        <v>371</v>
      </c>
      <c r="J15" s="9">
        <v>40</v>
      </c>
      <c r="K15" s="9">
        <v>45</v>
      </c>
      <c r="L15" s="9">
        <v>34</v>
      </c>
      <c r="M15" s="9">
        <v>1</v>
      </c>
      <c r="N15" s="9">
        <v>4</v>
      </c>
      <c r="O15" s="10">
        <v>45</v>
      </c>
    </row>
    <row r="16" spans="1:15" ht="15.75" thickBot="1" x14ac:dyDescent="0.3">
      <c r="A16" s="15" t="s">
        <v>21</v>
      </c>
      <c r="B16" s="9">
        <v>13</v>
      </c>
      <c r="C16" s="9">
        <v>18</v>
      </c>
      <c r="D16" s="9">
        <v>4</v>
      </c>
      <c r="E16" s="9">
        <v>1</v>
      </c>
      <c r="F16" s="9">
        <v>11</v>
      </c>
      <c r="G16" s="9">
        <v>2</v>
      </c>
      <c r="H16" s="9">
        <v>267</v>
      </c>
      <c r="I16" s="9">
        <v>366</v>
      </c>
      <c r="J16" s="9" t="s">
        <v>44</v>
      </c>
      <c r="K16" s="9">
        <v>26</v>
      </c>
      <c r="L16" s="9">
        <v>34</v>
      </c>
      <c r="M16" s="9">
        <v>0</v>
      </c>
      <c r="N16" s="9">
        <v>5</v>
      </c>
      <c r="O16" s="10">
        <v>31</v>
      </c>
    </row>
  </sheetData>
  <sortState ref="A2:O16">
    <sortCondition ref="A2:A1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5" x14ac:dyDescent="0.25"/>
  <cols>
    <col min="1" max="1" width="17.85546875" customWidth="1"/>
  </cols>
  <sheetData>
    <row r="1" spans="1:14" ht="15.75" thickBot="1" x14ac:dyDescent="0.3">
      <c r="A1" s="7" t="s">
        <v>5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</row>
    <row r="2" spans="1:14" ht="15.75" thickBot="1" x14ac:dyDescent="0.3">
      <c r="A2" s="26" t="s">
        <v>7</v>
      </c>
      <c r="B2" s="9">
        <v>10</v>
      </c>
      <c r="C2" s="9">
        <v>16</v>
      </c>
      <c r="D2" s="9">
        <v>7</v>
      </c>
      <c r="E2" s="9">
        <v>0</v>
      </c>
      <c r="F2" s="9">
        <v>9</v>
      </c>
      <c r="G2" s="9">
        <v>419</v>
      </c>
      <c r="H2" s="9">
        <v>395</v>
      </c>
      <c r="I2" s="9">
        <v>24</v>
      </c>
      <c r="J2" s="9">
        <v>46</v>
      </c>
      <c r="K2" s="9">
        <v>43</v>
      </c>
      <c r="L2" s="9">
        <v>6</v>
      </c>
      <c r="M2" s="9">
        <v>3</v>
      </c>
      <c r="N2" s="10">
        <v>37</v>
      </c>
    </row>
    <row r="3" spans="1:14" ht="15.75" thickBot="1" x14ac:dyDescent="0.3">
      <c r="A3" s="25" t="s">
        <v>8</v>
      </c>
      <c r="B3" s="13">
        <v>4</v>
      </c>
      <c r="C3" s="13">
        <v>16</v>
      </c>
      <c r="D3" s="13">
        <v>10</v>
      </c>
      <c r="E3" s="13">
        <v>0</v>
      </c>
      <c r="F3" s="13">
        <v>6</v>
      </c>
      <c r="G3" s="13">
        <v>412</v>
      </c>
      <c r="H3" s="13">
        <v>378</v>
      </c>
      <c r="I3" s="13">
        <v>34</v>
      </c>
      <c r="J3" s="13">
        <v>49</v>
      </c>
      <c r="K3" s="13">
        <v>35</v>
      </c>
      <c r="L3" s="13">
        <v>4</v>
      </c>
      <c r="M3" s="13">
        <v>1</v>
      </c>
      <c r="N3" s="14">
        <v>45</v>
      </c>
    </row>
    <row r="4" spans="1:14" ht="15.75" thickBot="1" x14ac:dyDescent="0.3">
      <c r="A4" s="26" t="s">
        <v>9</v>
      </c>
      <c r="B4" s="9">
        <v>9</v>
      </c>
      <c r="C4" s="9">
        <v>16</v>
      </c>
      <c r="D4" s="9">
        <v>7</v>
      </c>
      <c r="E4" s="9">
        <v>1</v>
      </c>
      <c r="F4" s="9">
        <v>8</v>
      </c>
      <c r="G4" s="9">
        <v>365</v>
      </c>
      <c r="H4" s="9">
        <v>335</v>
      </c>
      <c r="I4" s="9">
        <v>30</v>
      </c>
      <c r="J4" s="9">
        <v>28</v>
      </c>
      <c r="K4" s="9">
        <v>29</v>
      </c>
      <c r="L4" s="9">
        <v>3</v>
      </c>
      <c r="M4" s="9">
        <v>5</v>
      </c>
      <c r="N4" s="10">
        <v>38</v>
      </c>
    </row>
    <row r="5" spans="1:14" ht="15.75" thickBot="1" x14ac:dyDescent="0.3">
      <c r="A5" s="26" t="s">
        <v>10</v>
      </c>
      <c r="B5" s="9">
        <v>14</v>
      </c>
      <c r="C5" s="9">
        <v>16</v>
      </c>
      <c r="D5" s="9">
        <v>4</v>
      </c>
      <c r="E5" s="9">
        <v>1</v>
      </c>
      <c r="F5" s="9">
        <v>11</v>
      </c>
      <c r="G5" s="9">
        <v>372</v>
      </c>
      <c r="H5" s="9">
        <v>527</v>
      </c>
      <c r="I5" s="9" t="s">
        <v>53</v>
      </c>
      <c r="J5" s="9">
        <v>38</v>
      </c>
      <c r="K5" s="9">
        <v>59</v>
      </c>
      <c r="L5" s="9">
        <v>3</v>
      </c>
      <c r="M5" s="9">
        <v>3</v>
      </c>
      <c r="N5" s="10">
        <v>24</v>
      </c>
    </row>
    <row r="6" spans="1:14" ht="15.75" thickBot="1" x14ac:dyDescent="0.3">
      <c r="A6" s="25" t="s">
        <v>11</v>
      </c>
      <c r="B6" s="13">
        <v>5</v>
      </c>
      <c r="C6" s="13">
        <v>16</v>
      </c>
      <c r="D6" s="13">
        <v>8</v>
      </c>
      <c r="E6" s="13">
        <v>2</v>
      </c>
      <c r="F6" s="13">
        <v>6</v>
      </c>
      <c r="G6" s="13">
        <v>384</v>
      </c>
      <c r="H6" s="13">
        <v>378</v>
      </c>
      <c r="I6" s="13">
        <v>6</v>
      </c>
      <c r="J6" s="13">
        <v>44</v>
      </c>
      <c r="K6" s="13">
        <v>35</v>
      </c>
      <c r="L6" s="13">
        <v>5</v>
      </c>
      <c r="M6" s="13">
        <v>3</v>
      </c>
      <c r="N6" s="14">
        <v>44</v>
      </c>
    </row>
    <row r="7" spans="1:14" ht="15.75" thickBot="1" x14ac:dyDescent="0.3">
      <c r="A7" s="24" t="s">
        <v>12</v>
      </c>
      <c r="B7" s="22">
        <v>2</v>
      </c>
      <c r="C7" s="22">
        <v>16</v>
      </c>
      <c r="D7" s="22">
        <v>11</v>
      </c>
      <c r="E7" s="22">
        <v>0</v>
      </c>
      <c r="F7" s="22">
        <v>5</v>
      </c>
      <c r="G7" s="22">
        <v>445</v>
      </c>
      <c r="H7" s="22">
        <v>322</v>
      </c>
      <c r="I7" s="22">
        <v>123</v>
      </c>
      <c r="J7" s="22">
        <v>41</v>
      </c>
      <c r="K7" s="22">
        <v>36</v>
      </c>
      <c r="L7" s="22">
        <v>4</v>
      </c>
      <c r="M7" s="22">
        <v>3</v>
      </c>
      <c r="N7" s="23">
        <v>51</v>
      </c>
    </row>
    <row r="8" spans="1:14" ht="15.75" thickBot="1" x14ac:dyDescent="0.3">
      <c r="A8" s="25" t="s">
        <v>13</v>
      </c>
      <c r="B8" s="13">
        <v>6</v>
      </c>
      <c r="C8" s="13">
        <v>16</v>
      </c>
      <c r="D8" s="13">
        <v>8</v>
      </c>
      <c r="E8" s="13">
        <v>0</v>
      </c>
      <c r="F8" s="13">
        <v>8</v>
      </c>
      <c r="G8" s="13">
        <v>401</v>
      </c>
      <c r="H8" s="13">
        <v>442</v>
      </c>
      <c r="I8" s="13" t="s">
        <v>48</v>
      </c>
      <c r="J8" s="13">
        <v>39</v>
      </c>
      <c r="K8" s="13">
        <v>52</v>
      </c>
      <c r="L8" s="13">
        <v>5</v>
      </c>
      <c r="M8" s="13">
        <v>5</v>
      </c>
      <c r="N8" s="14">
        <v>42</v>
      </c>
    </row>
    <row r="9" spans="1:14" ht="15.75" thickBot="1" x14ac:dyDescent="0.3">
      <c r="A9" s="26" t="s">
        <v>14</v>
      </c>
      <c r="B9" s="9">
        <v>7</v>
      </c>
      <c r="C9" s="9">
        <v>16</v>
      </c>
      <c r="D9" s="9">
        <v>8</v>
      </c>
      <c r="E9" s="9">
        <v>0</v>
      </c>
      <c r="F9" s="9">
        <v>8</v>
      </c>
      <c r="G9" s="9">
        <v>439</v>
      </c>
      <c r="H9" s="9">
        <v>374</v>
      </c>
      <c r="I9" s="9">
        <v>65</v>
      </c>
      <c r="J9" s="9">
        <v>49</v>
      </c>
      <c r="K9" s="9">
        <v>36</v>
      </c>
      <c r="L9" s="9">
        <v>6</v>
      </c>
      <c r="M9" s="9">
        <v>3</v>
      </c>
      <c r="N9" s="10">
        <v>41</v>
      </c>
    </row>
    <row r="10" spans="1:14" ht="15.75" thickBot="1" x14ac:dyDescent="0.3">
      <c r="A10" s="26" t="s">
        <v>47</v>
      </c>
      <c r="B10" s="9">
        <v>12</v>
      </c>
      <c r="C10" s="9">
        <v>16</v>
      </c>
      <c r="D10" s="9">
        <v>7</v>
      </c>
      <c r="E10" s="9">
        <v>0</v>
      </c>
      <c r="F10" s="9">
        <v>9</v>
      </c>
      <c r="G10" s="9">
        <v>367</v>
      </c>
      <c r="H10" s="9">
        <v>413</v>
      </c>
      <c r="I10" s="9" t="s">
        <v>51</v>
      </c>
      <c r="J10" s="9">
        <v>31</v>
      </c>
      <c r="K10" s="9">
        <v>46</v>
      </c>
      <c r="L10" s="9">
        <v>2</v>
      </c>
      <c r="M10" s="9">
        <v>1</v>
      </c>
      <c r="N10" s="10">
        <v>31</v>
      </c>
    </row>
    <row r="11" spans="1:14" ht="15.75" thickBot="1" x14ac:dyDescent="0.3">
      <c r="A11" s="26" t="s">
        <v>15</v>
      </c>
      <c r="B11" s="9">
        <v>15</v>
      </c>
      <c r="C11" s="9">
        <v>16</v>
      </c>
      <c r="D11" s="9">
        <v>4</v>
      </c>
      <c r="E11" s="9">
        <v>0</v>
      </c>
      <c r="F11" s="9">
        <v>12</v>
      </c>
      <c r="G11" s="9">
        <v>303</v>
      </c>
      <c r="H11" s="9">
        <v>460</v>
      </c>
      <c r="I11" s="9" t="s">
        <v>54</v>
      </c>
      <c r="J11" s="9">
        <v>29</v>
      </c>
      <c r="K11" s="9">
        <v>49</v>
      </c>
      <c r="L11" s="9">
        <v>1</v>
      </c>
      <c r="M11" s="9">
        <v>4</v>
      </c>
      <c r="N11" s="10">
        <v>21</v>
      </c>
    </row>
    <row r="12" spans="1:14" ht="15.75" thickBot="1" x14ac:dyDescent="0.3">
      <c r="A12" s="26" t="s">
        <v>16</v>
      </c>
      <c r="B12" s="9">
        <v>13</v>
      </c>
      <c r="C12" s="9">
        <v>16</v>
      </c>
      <c r="D12" s="9">
        <v>5</v>
      </c>
      <c r="E12" s="9">
        <v>0</v>
      </c>
      <c r="F12" s="9">
        <v>11</v>
      </c>
      <c r="G12" s="9">
        <v>374</v>
      </c>
      <c r="H12" s="9">
        <v>493</v>
      </c>
      <c r="I12" s="9" t="s">
        <v>52</v>
      </c>
      <c r="J12" s="9">
        <v>42</v>
      </c>
      <c r="K12" s="9">
        <v>52</v>
      </c>
      <c r="L12" s="9">
        <v>4</v>
      </c>
      <c r="M12" s="9">
        <v>4</v>
      </c>
      <c r="N12" s="10">
        <v>28</v>
      </c>
    </row>
    <row r="13" spans="1:14" ht="15.75" thickBot="1" x14ac:dyDescent="0.3">
      <c r="A13" s="24" t="s">
        <v>17</v>
      </c>
      <c r="B13" s="22">
        <v>3</v>
      </c>
      <c r="C13" s="22">
        <v>16</v>
      </c>
      <c r="D13" s="22">
        <v>11</v>
      </c>
      <c r="E13" s="22">
        <v>0</v>
      </c>
      <c r="F13" s="22">
        <v>5</v>
      </c>
      <c r="G13" s="22">
        <v>406</v>
      </c>
      <c r="H13" s="22">
        <v>293</v>
      </c>
      <c r="I13" s="22">
        <v>113</v>
      </c>
      <c r="J13" s="22">
        <v>29</v>
      </c>
      <c r="K13" s="22">
        <v>22</v>
      </c>
      <c r="L13" s="22">
        <v>2</v>
      </c>
      <c r="M13" s="22">
        <v>4</v>
      </c>
      <c r="N13" s="23">
        <v>50</v>
      </c>
    </row>
    <row r="14" spans="1:14" ht="15.75" thickBot="1" x14ac:dyDescent="0.3">
      <c r="A14" s="26" t="s">
        <v>19</v>
      </c>
      <c r="B14" s="9">
        <v>11</v>
      </c>
      <c r="C14" s="9">
        <v>16</v>
      </c>
      <c r="D14" s="9">
        <v>7</v>
      </c>
      <c r="E14" s="9">
        <v>0</v>
      </c>
      <c r="F14" s="9">
        <v>9</v>
      </c>
      <c r="G14" s="9">
        <v>290</v>
      </c>
      <c r="H14" s="9">
        <v>326</v>
      </c>
      <c r="I14" s="9" t="s">
        <v>50</v>
      </c>
      <c r="J14" s="9">
        <v>30</v>
      </c>
      <c r="K14" s="9">
        <v>29</v>
      </c>
      <c r="L14" s="9">
        <v>2</v>
      </c>
      <c r="M14" s="9">
        <v>2</v>
      </c>
      <c r="N14" s="10">
        <v>32</v>
      </c>
    </row>
    <row r="15" spans="1:14" ht="15.75" thickBot="1" x14ac:dyDescent="0.3">
      <c r="A15" s="24" t="s">
        <v>20</v>
      </c>
      <c r="B15" s="22">
        <v>1</v>
      </c>
      <c r="C15" s="22">
        <v>16</v>
      </c>
      <c r="D15" s="22">
        <v>12</v>
      </c>
      <c r="E15" s="22">
        <v>0</v>
      </c>
      <c r="F15" s="22">
        <v>4</v>
      </c>
      <c r="G15" s="22">
        <v>481</v>
      </c>
      <c r="H15" s="22">
        <v>272</v>
      </c>
      <c r="I15" s="22">
        <v>209</v>
      </c>
      <c r="J15" s="22">
        <v>55</v>
      </c>
      <c r="K15" s="22">
        <v>24</v>
      </c>
      <c r="L15" s="22">
        <v>9</v>
      </c>
      <c r="M15" s="22">
        <v>1</v>
      </c>
      <c r="N15" s="23">
        <v>58</v>
      </c>
    </row>
    <row r="16" spans="1:14" ht="15.75" thickBot="1" x14ac:dyDescent="0.3">
      <c r="A16" s="8" t="s">
        <v>55</v>
      </c>
      <c r="B16" s="9">
        <v>8</v>
      </c>
      <c r="C16" s="9">
        <v>16</v>
      </c>
      <c r="D16" s="9">
        <v>9</v>
      </c>
      <c r="E16" s="9">
        <v>0</v>
      </c>
      <c r="F16" s="9">
        <v>7</v>
      </c>
      <c r="G16" s="9">
        <v>343</v>
      </c>
      <c r="H16" s="9">
        <v>393</v>
      </c>
      <c r="I16" s="9" t="s">
        <v>49</v>
      </c>
      <c r="J16" s="9">
        <v>37</v>
      </c>
      <c r="K16" s="9">
        <v>40</v>
      </c>
      <c r="L16" s="9">
        <v>3</v>
      </c>
      <c r="M16" s="9">
        <v>1</v>
      </c>
      <c r="N16" s="10">
        <v>40</v>
      </c>
    </row>
  </sheetData>
  <sortState ref="A2:N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workbookViewId="0">
      <selection activeCell="Z27" sqref="Z27"/>
    </sheetView>
  </sheetViews>
  <sheetFormatPr defaultRowHeight="15" x14ac:dyDescent="0.25"/>
  <cols>
    <col min="1" max="1" width="11.7109375" customWidth="1"/>
  </cols>
  <sheetData>
    <row r="1" spans="1:28" x14ac:dyDescent="0.25">
      <c r="A1" s="39" t="s">
        <v>89</v>
      </c>
    </row>
    <row r="2" spans="1:28" x14ac:dyDescent="0.25">
      <c r="A2" s="35" t="s">
        <v>5</v>
      </c>
      <c r="B2" s="35" t="s">
        <v>0</v>
      </c>
      <c r="C2" s="35" t="s">
        <v>76</v>
      </c>
      <c r="D2" s="35" t="s">
        <v>78</v>
      </c>
      <c r="E2" s="37" t="s">
        <v>77</v>
      </c>
      <c r="F2" s="37" t="s">
        <v>81</v>
      </c>
      <c r="G2" s="37" t="s">
        <v>82</v>
      </c>
      <c r="H2" s="37" t="s">
        <v>86</v>
      </c>
    </row>
    <row r="3" spans="1:28" x14ac:dyDescent="0.25">
      <c r="A3" s="33" t="str">
        <f>CONCATENATE(I3,CHAR(10),"[",E3,", ",LEFT(F3,4),"]")</f>
        <v>Chiefs
[1, 9.83]</v>
      </c>
      <c r="B3" s="36">
        <v>161.55555555555554</v>
      </c>
      <c r="C3" s="36">
        <v>15.888888888888889</v>
      </c>
      <c r="D3" s="34">
        <v>15</v>
      </c>
      <c r="E3">
        <f>16-D3</f>
        <v>1</v>
      </c>
      <c r="F3" s="38">
        <f>(C3/B3)*100</f>
        <v>9.8349381017881718</v>
      </c>
      <c r="G3" s="38">
        <v>0.8</v>
      </c>
      <c r="H3">
        <f>IF(F3&gt;=$AB$4,$AA$4,IF(F3&gt;=$AB$5,$AA$5,$AA$6))</f>
        <v>0</v>
      </c>
      <c r="I3" s="33" t="s">
        <v>11</v>
      </c>
      <c r="Z3" s="39" t="s">
        <v>90</v>
      </c>
      <c r="AA3" s="39"/>
      <c r="AB3" s="39" t="s">
        <v>91</v>
      </c>
    </row>
    <row r="4" spans="1:28" x14ac:dyDescent="0.25">
      <c r="A4" s="33" t="str">
        <f t="shared" ref="A4:A18" si="0">CONCATENATE(I4,CHAR(10),"[",E4,", ",LEFT(F4,4),"]")</f>
        <v>Bulls
[2, 10.5]</v>
      </c>
      <c r="B4" s="36">
        <v>141.41176470588235</v>
      </c>
      <c r="C4" s="36">
        <v>14.941176470588236</v>
      </c>
      <c r="D4" s="34">
        <v>14</v>
      </c>
      <c r="E4">
        <f>16-D4</f>
        <v>2</v>
      </c>
      <c r="F4" s="38">
        <f>(C4/B4)*100</f>
        <v>10.565723793677204</v>
      </c>
      <c r="G4" s="38">
        <v>0.8</v>
      </c>
      <c r="H4">
        <f>IF(F4&gt;=$AB$4,$AA$4,IF(F4&gt;=$AB$5,$AA$5,$AA$6))</f>
        <v>0</v>
      </c>
      <c r="I4" s="33" t="s">
        <v>9</v>
      </c>
      <c r="Z4" s="39" t="s">
        <v>92</v>
      </c>
      <c r="AA4" s="39"/>
      <c r="AB4" s="41" t="s">
        <v>93</v>
      </c>
    </row>
    <row r="5" spans="1:28" x14ac:dyDescent="0.25">
      <c r="A5" s="33" t="str">
        <f t="shared" si="0"/>
        <v>Brumbies
[3, 11.3]</v>
      </c>
      <c r="B5" s="36">
        <v>135.52631578947367</v>
      </c>
      <c r="C5" s="36">
        <v>15.315789473684211</v>
      </c>
      <c r="D5" s="34">
        <v>13</v>
      </c>
      <c r="E5">
        <f>16-D5</f>
        <v>3</v>
      </c>
      <c r="F5" s="38">
        <f>(C5/B5)*100</f>
        <v>11.300970873786408</v>
      </c>
      <c r="G5" s="38">
        <v>0.8</v>
      </c>
      <c r="H5">
        <f>IF(F5&gt;=$AB$4,$AA$4,IF(F5&gt;=$AB$5,$AA$5,$AA$6))</f>
        <v>0</v>
      </c>
      <c r="I5" s="33" t="s">
        <v>8</v>
      </c>
      <c r="Z5" s="39" t="s">
        <v>94</v>
      </c>
      <c r="AA5" s="39"/>
      <c r="AB5" s="39" t="s">
        <v>95</v>
      </c>
    </row>
    <row r="6" spans="1:28" x14ac:dyDescent="0.25">
      <c r="A6" s="33" t="str">
        <f t="shared" si="0"/>
        <v>Crusaders
[4, 10.3]</v>
      </c>
      <c r="B6" s="36">
        <v>153.61111111111111</v>
      </c>
      <c r="C6" s="36">
        <v>15.944444444444445</v>
      </c>
      <c r="D6" s="34">
        <v>12</v>
      </c>
      <c r="E6">
        <f>16-D6</f>
        <v>4</v>
      </c>
      <c r="F6" s="38">
        <f>(C6/B6)*100</f>
        <v>10.379746835443038</v>
      </c>
      <c r="G6" s="38">
        <v>0.8</v>
      </c>
      <c r="H6">
        <f>IF(F6&gt;=$AB$4,$AA$4,IF(F6&gt;=$AB$5,$AA$5,$AA$6))</f>
        <v>0</v>
      </c>
      <c r="I6" s="33" t="s">
        <v>12</v>
      </c>
    </row>
    <row r="7" spans="1:28" x14ac:dyDescent="0.25">
      <c r="A7" s="33" t="str">
        <f t="shared" si="0"/>
        <v>Reds
[5, 9.87]</v>
      </c>
      <c r="B7" s="36">
        <v>147.1764705882353</v>
      </c>
      <c r="C7" s="36">
        <v>14.529411764705882</v>
      </c>
      <c r="D7" s="34">
        <v>11</v>
      </c>
      <c r="E7">
        <f>16-D7</f>
        <v>5</v>
      </c>
      <c r="F7" s="38">
        <f>(C7/B7)*100</f>
        <v>9.8721023181454832</v>
      </c>
      <c r="G7" s="38">
        <v>0.8</v>
      </c>
      <c r="H7">
        <f>IF(F7&gt;=$AB$4,$AA$4,IF(F7&gt;=$AB$5,$AA$5,$AA$6))</f>
        <v>0</v>
      </c>
      <c r="I7" s="33" t="s">
        <v>16</v>
      </c>
    </row>
    <row r="8" spans="1:28" x14ac:dyDescent="0.25">
      <c r="A8" s="33" t="str">
        <f t="shared" si="0"/>
        <v>Cheetahs
[6, 10.7]</v>
      </c>
      <c r="B8" s="36">
        <v>155.64705882352942</v>
      </c>
      <c r="C8" s="36">
        <v>16.764705882352942</v>
      </c>
      <c r="D8" s="34">
        <v>10</v>
      </c>
      <c r="E8">
        <f>16-D8</f>
        <v>6</v>
      </c>
      <c r="F8" s="38">
        <f>(C8/B8)*100</f>
        <v>10.770975056689343</v>
      </c>
      <c r="G8" s="38">
        <v>0.8</v>
      </c>
      <c r="H8">
        <f>IF(F8&gt;=$AB$4,$AA$4,IF(F8&gt;=$AB$5,$AA$5,$AA$6))</f>
        <v>0</v>
      </c>
      <c r="I8" s="33" t="s">
        <v>10</v>
      </c>
    </row>
    <row r="9" spans="1:28" x14ac:dyDescent="0.25">
      <c r="A9" s="33" t="str">
        <f t="shared" si="0"/>
        <v>Stormers
[7, 9.39]</v>
      </c>
      <c r="B9" s="36">
        <v>157.0625</v>
      </c>
      <c r="C9" s="36">
        <v>14.75</v>
      </c>
      <c r="D9" s="34">
        <v>9</v>
      </c>
      <c r="E9">
        <f>16-D9</f>
        <v>7</v>
      </c>
      <c r="F9" s="38">
        <f>(C9/B9)*100</f>
        <v>9.3911659371269405</v>
      </c>
      <c r="G9" s="38">
        <v>0.8</v>
      </c>
      <c r="H9">
        <f>IF(F9&gt;=$AB$4,$AA$4,IF(F9&gt;=$AB$5,$AA$5,$AA$6))</f>
        <v>0</v>
      </c>
      <c r="I9" s="33" t="s">
        <v>19</v>
      </c>
    </row>
    <row r="10" spans="1:28" x14ac:dyDescent="0.25">
      <c r="A10" s="33" t="str">
        <f t="shared" si="0"/>
        <v>Sharks
[8, 10.2]</v>
      </c>
      <c r="B10" s="36">
        <v>129.5</v>
      </c>
      <c r="C10" s="36">
        <v>13.3125</v>
      </c>
      <c r="D10" s="34">
        <v>8</v>
      </c>
      <c r="E10">
        <f>16-D10</f>
        <v>8</v>
      </c>
      <c r="F10" s="38">
        <f>(C10/B10)*100</f>
        <v>10.27992277992278</v>
      </c>
      <c r="G10" s="38">
        <v>0.8</v>
      </c>
      <c r="H10">
        <f>IF(F10&gt;=$AB$4,$AA$4,IF(F10&gt;=$AB$5,$AA$5,$AA$6))</f>
        <v>0</v>
      </c>
      <c r="I10" s="33" t="s">
        <v>17</v>
      </c>
    </row>
    <row r="11" spans="1:28" x14ac:dyDescent="0.25">
      <c r="A11" s="33" t="str">
        <f t="shared" si="0"/>
        <v>Waratahs
[9, 9.30]</v>
      </c>
      <c r="B11" s="36">
        <v>145.75</v>
      </c>
      <c r="C11" s="36">
        <v>13.5625</v>
      </c>
      <c r="D11" s="34">
        <v>7</v>
      </c>
      <c r="E11">
        <f>16-D11</f>
        <v>9</v>
      </c>
      <c r="F11" s="38">
        <f>(C11/B11)*100</f>
        <v>9.305317324185248</v>
      </c>
      <c r="G11" s="38">
        <v>0.8</v>
      </c>
      <c r="H11">
        <f>IF(F11&gt;=$AB$4,$AA$4,IF(F11&gt;=$AB$5,$AA$5,$AA$6))</f>
        <v>0</v>
      </c>
      <c r="I11" s="33" t="s">
        <v>20</v>
      </c>
    </row>
    <row r="12" spans="1:28" x14ac:dyDescent="0.25">
      <c r="A12" s="33" t="str">
        <f t="shared" si="0"/>
        <v>Blues
[10, 9.29]</v>
      </c>
      <c r="B12" s="36">
        <v>150.625</v>
      </c>
      <c r="C12" s="36">
        <v>14</v>
      </c>
      <c r="D12" s="34">
        <v>6</v>
      </c>
      <c r="E12">
        <f>16-D12</f>
        <v>10</v>
      </c>
      <c r="F12" s="38">
        <f>(C12/B12)*100</f>
        <v>9.2946058091286314</v>
      </c>
      <c r="G12" s="38">
        <v>0.8</v>
      </c>
      <c r="H12">
        <f>IF(F12&gt;=$AB$4,$AA$4,IF(F12&gt;=$AB$5,$AA$5,$AA$6))</f>
        <v>0</v>
      </c>
      <c r="I12" s="33" t="s">
        <v>7</v>
      </c>
    </row>
    <row r="13" spans="1:28" x14ac:dyDescent="0.25">
      <c r="A13" s="33" t="str">
        <f t="shared" si="0"/>
        <v>Hurricanes
[11, 9.15]</v>
      </c>
      <c r="B13" s="36">
        <v>144.6875</v>
      </c>
      <c r="C13" s="36">
        <v>13.25</v>
      </c>
      <c r="D13" s="34">
        <v>5</v>
      </c>
      <c r="E13">
        <f>16-D13</f>
        <v>11</v>
      </c>
      <c r="F13" s="38">
        <f>(C13/B13)*100</f>
        <v>9.1576673866090719</v>
      </c>
      <c r="G13" s="38">
        <v>0.8</v>
      </c>
      <c r="H13">
        <f>IF(F13&gt;=$AB$4,$AA$4,IF(F13&gt;=$AB$5,$AA$5,$AA$6))</f>
        <v>0</v>
      </c>
      <c r="I13" s="33" t="s">
        <v>14</v>
      </c>
    </row>
    <row r="14" spans="1:28" x14ac:dyDescent="0.25">
      <c r="A14" s="33" t="str">
        <f t="shared" si="0"/>
        <v>Rebels
[12, 7.75]</v>
      </c>
      <c r="B14" s="36">
        <v>161.25</v>
      </c>
      <c r="C14" s="36">
        <v>12.5</v>
      </c>
      <c r="D14" s="34">
        <v>4</v>
      </c>
      <c r="E14">
        <f>16-D14</f>
        <v>12</v>
      </c>
      <c r="F14" s="38">
        <f>(C14/B14)*100</f>
        <v>7.7519379844961236</v>
      </c>
      <c r="G14" s="38">
        <v>0.8</v>
      </c>
      <c r="H14">
        <f>IF(F14&gt;=$AB$4,$AA$4,IF(F14&gt;=$AB$5,$AA$5,$AA$6))</f>
        <v>0</v>
      </c>
      <c r="I14" s="33" t="s">
        <v>15</v>
      </c>
    </row>
    <row r="15" spans="1:28" x14ac:dyDescent="0.25">
      <c r="A15" s="33" t="str">
        <f t="shared" si="0"/>
        <v>Western Force
[13, 9.85]</v>
      </c>
      <c r="B15" s="36">
        <v>138.25</v>
      </c>
      <c r="C15" s="36">
        <v>13.625</v>
      </c>
      <c r="D15" s="34">
        <v>3</v>
      </c>
      <c r="E15">
        <f>16-D15</f>
        <v>13</v>
      </c>
      <c r="F15" s="38">
        <f>(C15/B15)*100</f>
        <v>9.8553345388788429</v>
      </c>
      <c r="G15" s="38">
        <v>0.8</v>
      </c>
      <c r="H15">
        <f>IF(F15&gt;=$AB$4,$AA$4,IF(F15&gt;=$AB$5,$AA$5,$AA$6))</f>
        <v>0</v>
      </c>
      <c r="I15" s="33" t="s">
        <v>21</v>
      </c>
    </row>
    <row r="16" spans="1:28" x14ac:dyDescent="0.25">
      <c r="A16" s="33" t="str">
        <f t="shared" si="0"/>
        <v>Highlanders
[14, 8.53]</v>
      </c>
      <c r="B16" s="36">
        <v>161.1875</v>
      </c>
      <c r="C16" s="36">
        <v>13.75</v>
      </c>
      <c r="D16" s="34">
        <v>2</v>
      </c>
      <c r="E16">
        <f>16-D16</f>
        <v>14</v>
      </c>
      <c r="F16" s="38">
        <f>(C16/B16)*100</f>
        <v>8.5304381543233809</v>
      </c>
      <c r="G16" s="38">
        <v>0.8</v>
      </c>
      <c r="H16">
        <f>IF(F16&gt;=$AB$4,$AA$4,IF(F16&gt;=$AB$5,$AA$5,$AA$6))</f>
        <v>0</v>
      </c>
      <c r="I16" s="33" t="s">
        <v>13</v>
      </c>
    </row>
    <row r="17" spans="1:9" x14ac:dyDescent="0.25">
      <c r="A17" s="33" t="str">
        <f t="shared" si="0"/>
        <v>Southern Kings
[15, 6.71]</v>
      </c>
      <c r="B17" s="36">
        <v>166.5</v>
      </c>
      <c r="C17" s="34">
        <v>11.1875</v>
      </c>
      <c r="D17" s="34">
        <v>1</v>
      </c>
      <c r="E17">
        <f>16-D17</f>
        <v>15</v>
      </c>
      <c r="F17" s="38">
        <f>(C17/B17)*100</f>
        <v>6.7192192192192195</v>
      </c>
      <c r="G17" s="38">
        <v>0.8</v>
      </c>
      <c r="H17">
        <f>IF(F17&gt;=$AB$4,$AA$4,IF(F17&gt;=$AB$5,$AA$5,$AA$6))</f>
        <v>0</v>
      </c>
      <c r="I17" s="33" t="s">
        <v>18</v>
      </c>
    </row>
    <row r="18" spans="1:9" x14ac:dyDescent="0.25">
      <c r="A18" s="33" t="str">
        <f t="shared" si="0"/>
        <v>Bubble size adjuster
[16, 100]</v>
      </c>
      <c r="B18" s="36">
        <v>1</v>
      </c>
      <c r="C18" s="36">
        <v>1</v>
      </c>
      <c r="D18" s="34">
        <v>0</v>
      </c>
      <c r="E18">
        <v>16</v>
      </c>
      <c r="F18" s="38">
        <f>(C18/B18)*100</f>
        <v>100</v>
      </c>
      <c r="G18" s="38">
        <v>3</v>
      </c>
      <c r="H18">
        <f>IF(F18&gt;=$AB$4,$AA$4,IF(F18&gt;=$AB$5,$AA$5,$AA$6))</f>
        <v>0</v>
      </c>
      <c r="I18" s="33" t="s">
        <v>87</v>
      </c>
    </row>
    <row r="21" spans="1:9" x14ac:dyDescent="0.25">
      <c r="A21" s="35"/>
      <c r="B21" s="35"/>
      <c r="C21" s="35"/>
      <c r="D21" s="35"/>
      <c r="E21" s="37"/>
      <c r="F21" s="37"/>
      <c r="G21" s="37"/>
      <c r="H21" s="37"/>
    </row>
    <row r="22" spans="1:9" x14ac:dyDescent="0.25">
      <c r="A22" s="33"/>
      <c r="B22" s="36"/>
      <c r="C22" s="36"/>
      <c r="D22" s="34"/>
      <c r="F22" s="38"/>
      <c r="G22" s="38"/>
      <c r="I22" s="33"/>
    </row>
    <row r="23" spans="1:9" x14ac:dyDescent="0.25">
      <c r="A23" s="33"/>
      <c r="B23" s="36"/>
      <c r="C23" s="36"/>
      <c r="D23" s="34"/>
      <c r="F23" s="38"/>
      <c r="G23" s="38"/>
      <c r="I23" s="33"/>
    </row>
    <row r="24" spans="1:9" x14ac:dyDescent="0.25">
      <c r="A24" s="40" t="s">
        <v>88</v>
      </c>
      <c r="B24" s="36"/>
      <c r="C24" s="36"/>
      <c r="D24" s="34"/>
      <c r="F24" s="38"/>
      <c r="G24" s="38"/>
      <c r="I24" s="33"/>
    </row>
    <row r="25" spans="1:9" x14ac:dyDescent="0.25">
      <c r="A25" s="35" t="s">
        <v>5</v>
      </c>
      <c r="B25" s="35" t="s">
        <v>0</v>
      </c>
      <c r="C25" s="35" t="s">
        <v>76</v>
      </c>
      <c r="D25" s="35" t="s">
        <v>78</v>
      </c>
      <c r="E25" s="37" t="s">
        <v>77</v>
      </c>
      <c r="F25" s="37" t="s">
        <v>81</v>
      </c>
      <c r="G25" s="37" t="s">
        <v>82</v>
      </c>
      <c r="H25" s="37" t="s">
        <v>86</v>
      </c>
    </row>
    <row r="26" spans="1:9" x14ac:dyDescent="0.25">
      <c r="A26" s="33" t="str">
        <f>CONCATENATE(I26,CHAR(10),"[",E26,", ",LEFT(F26,4),"]")</f>
        <v>Waratahs
[1, 11.9]</v>
      </c>
      <c r="B26" s="36">
        <v>134.16666666666666</v>
      </c>
      <c r="C26" s="36">
        <v>16</v>
      </c>
      <c r="D26" s="34">
        <v>15</v>
      </c>
      <c r="E26">
        <f>16-D26</f>
        <v>1</v>
      </c>
      <c r="F26" s="38">
        <f>(C26/B26)*100</f>
        <v>11.925465838509318</v>
      </c>
      <c r="G26" s="38">
        <v>0.5</v>
      </c>
      <c r="H26">
        <f>IF(F26&gt;=$AB$4,$AA$4,IF(F26&gt;=$AB$5,$AA$5,$AA$6))</f>
        <v>0</v>
      </c>
      <c r="I26" s="33" t="s">
        <v>20</v>
      </c>
    </row>
    <row r="27" spans="1:9" x14ac:dyDescent="0.25">
      <c r="A27" s="33" t="str">
        <f t="shared" ref="A27:A41" si="1">CONCATENATE(I27,CHAR(10),"[",E27,", ",LEFT(F27,4),"]")</f>
        <v>Crusaders
[2, 10.1]</v>
      </c>
      <c r="B27" s="36">
        <v>155.66666666666666</v>
      </c>
      <c r="C27" s="36">
        <v>15.833333333333334</v>
      </c>
      <c r="D27" s="34">
        <v>14</v>
      </c>
      <c r="E27">
        <f>16-D27</f>
        <v>2</v>
      </c>
      <c r="F27" s="38">
        <f>(C27/B27)*100</f>
        <v>10.171306209850108</v>
      </c>
      <c r="G27" s="38">
        <v>0.8</v>
      </c>
      <c r="H27">
        <f>IF(F27&gt;=$AB$4,$AA$4,IF(F27&gt;=$AB$5,$AA$5,$AA$6))</f>
        <v>0</v>
      </c>
      <c r="I27" s="33" t="s">
        <v>12</v>
      </c>
    </row>
    <row r="28" spans="1:9" x14ac:dyDescent="0.25">
      <c r="A28" s="33" t="str">
        <f t="shared" si="1"/>
        <v>Sharks
[3, 13.1]</v>
      </c>
      <c r="B28" s="36">
        <v>124.94444444444444</v>
      </c>
      <c r="C28" s="36">
        <v>16.444444444444443</v>
      </c>
      <c r="D28" s="34">
        <v>13</v>
      </c>
      <c r="E28">
        <f>16-D28</f>
        <v>3</v>
      </c>
      <c r="F28" s="38">
        <f>(C28/B28)*100</f>
        <v>13.161405068919517</v>
      </c>
      <c r="G28" s="38">
        <v>0.8</v>
      </c>
      <c r="H28">
        <f>IF(F28&gt;=$AB$4,$AA$4,IF(F28&gt;=$AB$5,$AA$5,$AA$6))</f>
        <v>0</v>
      </c>
      <c r="I28" s="33" t="s">
        <v>17</v>
      </c>
    </row>
    <row r="29" spans="1:9" x14ac:dyDescent="0.25">
      <c r="A29" s="33" t="str">
        <f t="shared" si="1"/>
        <v>Brumbies
[4, 8.13]</v>
      </c>
      <c r="B29" s="36">
        <v>158.5</v>
      </c>
      <c r="C29" s="36">
        <v>12.888888888888889</v>
      </c>
      <c r="D29" s="34">
        <v>12</v>
      </c>
      <c r="E29">
        <f>16-D29</f>
        <v>4</v>
      </c>
      <c r="F29" s="38">
        <f>(C29/B29)*100</f>
        <v>8.1317910970907814</v>
      </c>
      <c r="G29" s="38">
        <v>0.8</v>
      </c>
      <c r="H29">
        <f>IF(F29&gt;=$AB$4,$AA$4,IF(F29&gt;=$AB$5,$AA$5,$AA$6))</f>
        <v>0</v>
      </c>
      <c r="I29" s="33" t="s">
        <v>8</v>
      </c>
    </row>
    <row r="30" spans="1:9" x14ac:dyDescent="0.25">
      <c r="A30" s="33" t="str">
        <f t="shared" si="1"/>
        <v>Chiefs
[5, 10.4]</v>
      </c>
      <c r="B30" s="36">
        <v>147.41176470588235</v>
      </c>
      <c r="C30" s="36">
        <v>15.470588235294118</v>
      </c>
      <c r="D30" s="34">
        <v>11</v>
      </c>
      <c r="E30">
        <f>16-D30</f>
        <v>5</v>
      </c>
      <c r="F30" s="38">
        <f>(C30/B30)*100</f>
        <v>10.494812450119714</v>
      </c>
      <c r="G30" s="38">
        <v>0.8</v>
      </c>
      <c r="H30">
        <f>IF(F30&gt;=$AB$4,$AA$4,IF(F30&gt;=$AB$5,$AA$5,$AA$6))</f>
        <v>0</v>
      </c>
      <c r="I30" s="33" t="s">
        <v>11</v>
      </c>
    </row>
    <row r="31" spans="1:9" x14ac:dyDescent="0.25">
      <c r="A31" s="33" t="str">
        <f t="shared" si="1"/>
        <v>Highlanders
[6, 7.90]</v>
      </c>
      <c r="B31" s="36">
        <v>197.1764705882353</v>
      </c>
      <c r="C31" s="36">
        <v>15.588235294117647</v>
      </c>
      <c r="D31" s="34">
        <v>10</v>
      </c>
      <c r="E31">
        <f>16-D31</f>
        <v>6</v>
      </c>
      <c r="F31" s="38">
        <f>(C31/B31)*100</f>
        <v>7.9057279236276843</v>
      </c>
      <c r="G31" s="38">
        <v>0.8</v>
      </c>
      <c r="H31">
        <f>IF(F31&gt;=$AB$4,$AA$4,IF(F31&gt;=$AB$5,$AA$5,$AA$6))</f>
        <v>0</v>
      </c>
      <c r="I31" s="33" t="s">
        <v>13</v>
      </c>
    </row>
    <row r="32" spans="1:9" x14ac:dyDescent="0.25">
      <c r="A32" s="33" t="str">
        <f t="shared" si="1"/>
        <v>Hurricanes
[7, 10.2]</v>
      </c>
      <c r="B32" s="36">
        <v>163.6875</v>
      </c>
      <c r="C32" s="36">
        <v>16.8125</v>
      </c>
      <c r="D32" s="34">
        <v>9</v>
      </c>
      <c r="E32">
        <f>16-D32</f>
        <v>7</v>
      </c>
      <c r="F32" s="38">
        <f>(C32/B32)*100</f>
        <v>10.271095838106149</v>
      </c>
      <c r="G32" s="38">
        <v>0.8</v>
      </c>
      <c r="H32">
        <f>IF(F32&gt;=$AB$4,$AA$4,IF(F32&gt;=$AB$5,$AA$5,$AA$6))</f>
        <v>0</v>
      </c>
      <c r="I32" s="33" t="s">
        <v>14</v>
      </c>
    </row>
    <row r="33" spans="1:9" x14ac:dyDescent="0.25">
      <c r="A33" s="33" t="str">
        <f t="shared" si="1"/>
        <v>Western Force
[8, 9.31]</v>
      </c>
      <c r="B33" s="36">
        <v>158.3125</v>
      </c>
      <c r="C33" s="36">
        <v>14.75</v>
      </c>
      <c r="D33" s="34">
        <v>8</v>
      </c>
      <c r="E33">
        <f>16-D33</f>
        <v>8</v>
      </c>
      <c r="F33" s="38">
        <f>(C33/B33)*100</f>
        <v>9.3170153967627325</v>
      </c>
      <c r="G33" s="38">
        <v>0.8</v>
      </c>
      <c r="H33">
        <f>IF(F33&gt;=$AB$4,$AA$4,IF(F33&gt;=$AB$5,$AA$5,$AA$6))</f>
        <v>0</v>
      </c>
      <c r="I33" s="33" t="s">
        <v>21</v>
      </c>
    </row>
    <row r="34" spans="1:9" x14ac:dyDescent="0.25">
      <c r="A34" s="33" t="str">
        <f t="shared" si="1"/>
        <v>Bulls
[9, 9.73]</v>
      </c>
      <c r="B34" s="36">
        <v>159.875</v>
      </c>
      <c r="C34" s="36">
        <v>15.5625</v>
      </c>
      <c r="D34" s="34">
        <v>7</v>
      </c>
      <c r="E34">
        <f>16-D34</f>
        <v>9</v>
      </c>
      <c r="F34" s="38">
        <f>(C34/B34)*100</f>
        <v>9.7341673182173576</v>
      </c>
      <c r="G34" s="38">
        <v>0.8</v>
      </c>
      <c r="H34">
        <f>IF(F34&gt;=$AB$4,$AA$4,IF(F34&gt;=$AB$5,$AA$5,$AA$6))</f>
        <v>0</v>
      </c>
      <c r="I34" s="33" t="s">
        <v>9</v>
      </c>
    </row>
    <row r="35" spans="1:9" x14ac:dyDescent="0.25">
      <c r="A35" s="33" t="str">
        <f t="shared" si="1"/>
        <v>Blues
[10, 8.73]</v>
      </c>
      <c r="B35" s="36">
        <v>147.4375</v>
      </c>
      <c r="C35" s="36">
        <v>12.875</v>
      </c>
      <c r="D35" s="34">
        <v>6</v>
      </c>
      <c r="E35">
        <f>16-D35</f>
        <v>10</v>
      </c>
      <c r="F35" s="38">
        <f>(C35/B35)*100</f>
        <v>8.7325137770241632</v>
      </c>
      <c r="G35" s="38">
        <v>0.8</v>
      </c>
      <c r="H35">
        <f>IF(F35&gt;=$AB$4,$AA$4,IF(F35&gt;=$AB$5,$AA$5,$AA$6))</f>
        <v>0</v>
      </c>
      <c r="I35" s="33" t="s">
        <v>7</v>
      </c>
    </row>
    <row r="36" spans="1:9" x14ac:dyDescent="0.25">
      <c r="A36" s="33" t="str">
        <f t="shared" si="1"/>
        <v>Stormers
[11, 10.1]</v>
      </c>
      <c r="B36" s="36">
        <v>156.5625</v>
      </c>
      <c r="C36" s="36">
        <v>15.9375</v>
      </c>
      <c r="D36" s="34">
        <v>5</v>
      </c>
      <c r="E36">
        <f>16-D36</f>
        <v>11</v>
      </c>
      <c r="F36" s="38">
        <f>(C36/B36)*100</f>
        <v>10.179640718562874</v>
      </c>
      <c r="G36" s="38">
        <v>0.8</v>
      </c>
      <c r="H36">
        <f>IF(F36&gt;=$AB$4,$AA$4,IF(F36&gt;=$AB$5,$AA$5,$AA$6))</f>
        <v>0</v>
      </c>
      <c r="I36" s="33" t="s">
        <v>19</v>
      </c>
    </row>
    <row r="37" spans="1:9" x14ac:dyDescent="0.25">
      <c r="A37" s="33" t="str">
        <f t="shared" si="1"/>
        <v>Lions
[12, 9.92]</v>
      </c>
      <c r="B37" s="36">
        <v>160.5625</v>
      </c>
      <c r="C37" s="36">
        <v>15.9375</v>
      </c>
      <c r="D37" s="34">
        <v>4</v>
      </c>
      <c r="E37">
        <f>16-D37</f>
        <v>12</v>
      </c>
      <c r="F37" s="38">
        <f>(C37/B37)*100</f>
        <v>9.9260412611911253</v>
      </c>
      <c r="G37" s="38">
        <v>0.8</v>
      </c>
      <c r="H37">
        <f>IF(F37&gt;=$AB$4,$AA$4,IF(F37&gt;=$AB$5,$AA$5,$AA$6))</f>
        <v>0</v>
      </c>
      <c r="I37" s="33" t="s">
        <v>47</v>
      </c>
    </row>
    <row r="38" spans="1:9" x14ac:dyDescent="0.25">
      <c r="A38" s="33" t="str">
        <f t="shared" si="1"/>
        <v>Reds
[13, 10.2]</v>
      </c>
      <c r="B38" s="36">
        <v>160.3125</v>
      </c>
      <c r="C38" s="36">
        <v>16.4375</v>
      </c>
      <c r="D38" s="34">
        <v>3</v>
      </c>
      <c r="E38">
        <f>16-D38</f>
        <v>13</v>
      </c>
      <c r="F38" s="38">
        <f>(C38/B38)*100</f>
        <v>10.253411306042885</v>
      </c>
      <c r="G38" s="38">
        <v>0.8</v>
      </c>
      <c r="H38">
        <f>IF(F38&gt;=$AB$4,$AA$4,IF(F38&gt;=$AB$5,$AA$5,$AA$6))</f>
        <v>0</v>
      </c>
      <c r="I38" s="33" t="s">
        <v>16</v>
      </c>
    </row>
    <row r="39" spans="1:9" x14ac:dyDescent="0.25">
      <c r="A39" s="33" t="str">
        <f t="shared" si="1"/>
        <v>Cheetahs
[14, 9.77]</v>
      </c>
      <c r="B39" s="36">
        <v>162.375</v>
      </c>
      <c r="C39" s="36">
        <v>15.875</v>
      </c>
      <c r="D39" s="34">
        <v>2</v>
      </c>
      <c r="E39">
        <f>16-D39</f>
        <v>14</v>
      </c>
      <c r="F39" s="38">
        <f>(C39/B39)*100</f>
        <v>9.7767513471901459</v>
      </c>
      <c r="G39" s="38">
        <v>0.8</v>
      </c>
      <c r="H39">
        <f>IF(F39&gt;=$AB$4,$AA$4,IF(F39&gt;=$AB$5,$AA$5,$AA$6))</f>
        <v>0</v>
      </c>
      <c r="I39" s="33" t="s">
        <v>10</v>
      </c>
    </row>
    <row r="40" spans="1:9" x14ac:dyDescent="0.25">
      <c r="A40" s="33" t="str">
        <f t="shared" si="1"/>
        <v>Rebels
[15, 9.37]</v>
      </c>
      <c r="B40" s="36">
        <v>147.9375</v>
      </c>
      <c r="C40" s="36">
        <v>13.875</v>
      </c>
      <c r="D40" s="34">
        <v>1</v>
      </c>
      <c r="E40">
        <f>16-D40</f>
        <v>15</v>
      </c>
      <c r="F40" s="38">
        <f>(C40/B40)*100</f>
        <v>9.3789607097591894</v>
      </c>
      <c r="G40" s="38">
        <v>0.8</v>
      </c>
      <c r="H40">
        <f>IF(F40&gt;=$AB$4,$AA$4,IF(F40&gt;=$AB$5,$AA$5,$AA$6))</f>
        <v>0</v>
      </c>
      <c r="I40" s="33" t="s">
        <v>15</v>
      </c>
    </row>
    <row r="41" spans="1:9" x14ac:dyDescent="0.25">
      <c r="A41" s="33" t="str">
        <f t="shared" si="1"/>
        <v>Bubble size adjuster
[16, 100]</v>
      </c>
      <c r="B41" s="36">
        <v>1</v>
      </c>
      <c r="C41" s="36">
        <v>1</v>
      </c>
      <c r="D41" s="34">
        <v>0</v>
      </c>
      <c r="E41">
        <v>16</v>
      </c>
      <c r="F41" s="38">
        <f>(C41/B41)*100</f>
        <v>100</v>
      </c>
      <c r="G41" s="38">
        <v>3</v>
      </c>
      <c r="H41">
        <f>IF(F41&gt;=$AB$4,$AA$4,IF(F41&gt;=$AB$5,$AA$5,$AA$6))</f>
        <v>0</v>
      </c>
      <c r="I41" s="33" t="s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G2" sqref="G2"/>
    </sheetView>
  </sheetViews>
  <sheetFormatPr defaultRowHeight="15" x14ac:dyDescent="0.25"/>
  <cols>
    <col min="1" max="1" width="11.7109375" customWidth="1"/>
  </cols>
  <sheetData>
    <row r="1" spans="1:28" x14ac:dyDescent="0.25">
      <c r="A1" s="35" t="s">
        <v>5</v>
      </c>
      <c r="B1" s="35" t="s">
        <v>0</v>
      </c>
      <c r="C1" s="35" t="s">
        <v>76</v>
      </c>
      <c r="D1" s="35" t="s">
        <v>78</v>
      </c>
      <c r="E1" s="37" t="s">
        <v>77</v>
      </c>
      <c r="F1" s="37" t="s">
        <v>81</v>
      </c>
      <c r="G1" s="37" t="s">
        <v>82</v>
      </c>
      <c r="H1" s="37" t="s">
        <v>86</v>
      </c>
    </row>
    <row r="2" spans="1:28" x14ac:dyDescent="0.25">
      <c r="A2" s="33" t="str">
        <f>CONCATENATE(I2,CHAR(10),"[",E2,", ",LEFT(F2,4),"]")</f>
        <v>Waratahs
[1, 11.9]</v>
      </c>
      <c r="B2" s="36">
        <v>134.16666666666666</v>
      </c>
      <c r="C2" s="36">
        <v>16</v>
      </c>
      <c r="D2" s="34">
        <v>15</v>
      </c>
      <c r="E2">
        <f>16-D2</f>
        <v>1</v>
      </c>
      <c r="F2" s="38">
        <f>(C2/B2)*100</f>
        <v>11.925465838509318</v>
      </c>
      <c r="G2" s="38">
        <v>0.8</v>
      </c>
      <c r="H2" t="str">
        <f>IF(F2&gt;=$AB$3,$AA$3,IF(F2&gt;=$AB$4,$AA$4,$AA$5))</f>
        <v>Green</v>
      </c>
      <c r="I2" s="33" t="s">
        <v>20</v>
      </c>
    </row>
    <row r="3" spans="1:28" x14ac:dyDescent="0.25">
      <c r="A3" s="33" t="str">
        <f t="shared" ref="A3:A16" si="0">CONCATENATE(I3,CHAR(10),"[",E3,", ",LEFT(F3,4),"]")</f>
        <v>Crusaders
[2, 10.1]</v>
      </c>
      <c r="B3" s="36">
        <v>155.66666666666666</v>
      </c>
      <c r="C3" s="36">
        <v>15.833333333333334</v>
      </c>
      <c r="D3" s="34">
        <v>14</v>
      </c>
      <c r="E3">
        <f>16-D3</f>
        <v>2</v>
      </c>
      <c r="F3" s="38">
        <f>(C3/B3)*100</f>
        <v>10.171306209850108</v>
      </c>
      <c r="G3" s="38">
        <v>0.8</v>
      </c>
      <c r="H3" t="str">
        <f>IF(F3&gt;=$AB$3,$AA$3,IF(F3&gt;=$AB$4,$AA$4,$AA$5))</f>
        <v>Orange</v>
      </c>
      <c r="I3" s="33" t="s">
        <v>12</v>
      </c>
      <c r="AA3" t="s">
        <v>83</v>
      </c>
      <c r="AB3">
        <v>10.5</v>
      </c>
    </row>
    <row r="4" spans="1:28" x14ac:dyDescent="0.25">
      <c r="A4" s="33" t="str">
        <f t="shared" si="0"/>
        <v>Sharks
[3, 13.1]</v>
      </c>
      <c r="B4" s="36">
        <v>124.94444444444444</v>
      </c>
      <c r="C4" s="36">
        <v>16.444444444444443</v>
      </c>
      <c r="D4" s="34">
        <v>13</v>
      </c>
      <c r="E4">
        <f>16-D4</f>
        <v>3</v>
      </c>
      <c r="F4" s="38">
        <f>(C4/B4)*100</f>
        <v>13.161405068919517</v>
      </c>
      <c r="G4" s="38">
        <v>0.8</v>
      </c>
      <c r="H4" t="str">
        <f>IF(F4&gt;=$AB$3,$AA$3,IF(F4&gt;=$AB$4,$AA$4,$AA$5))</f>
        <v>Green</v>
      </c>
      <c r="I4" s="33" t="s">
        <v>17</v>
      </c>
      <c r="AA4" t="s">
        <v>84</v>
      </c>
      <c r="AB4">
        <v>9</v>
      </c>
    </row>
    <row r="5" spans="1:28" x14ac:dyDescent="0.25">
      <c r="A5" s="33" t="str">
        <f t="shared" si="0"/>
        <v>Brumbies
[4, 8.13]</v>
      </c>
      <c r="B5" s="36">
        <v>158.5</v>
      </c>
      <c r="C5" s="36">
        <v>12.888888888888889</v>
      </c>
      <c r="D5" s="34">
        <v>12</v>
      </c>
      <c r="E5">
        <f>16-D5</f>
        <v>4</v>
      </c>
      <c r="F5" s="38">
        <f>(C5/B5)*100</f>
        <v>8.1317910970907814</v>
      </c>
      <c r="G5" s="38">
        <v>0.8</v>
      </c>
      <c r="H5" t="str">
        <f>IF(F5&gt;=$AB$3,$AA$3,IF(F5&gt;=$AB$4,$AA$4,$AA$5))</f>
        <v>Red</v>
      </c>
      <c r="I5" s="33" t="s">
        <v>8</v>
      </c>
      <c r="AA5" t="s">
        <v>85</v>
      </c>
      <c r="AB5">
        <v>0</v>
      </c>
    </row>
    <row r="6" spans="1:28" x14ac:dyDescent="0.25">
      <c r="A6" s="33" t="str">
        <f t="shared" si="0"/>
        <v>Chiefs
[5, 10.4]</v>
      </c>
      <c r="B6" s="36">
        <v>147.41176470588235</v>
      </c>
      <c r="C6" s="36">
        <v>15.470588235294118</v>
      </c>
      <c r="D6" s="34">
        <v>11</v>
      </c>
      <c r="E6">
        <f>16-D6</f>
        <v>5</v>
      </c>
      <c r="F6" s="38">
        <f>(C6/B6)*100</f>
        <v>10.494812450119714</v>
      </c>
      <c r="G6" s="38">
        <v>0.8</v>
      </c>
      <c r="H6" t="str">
        <f>IF(F6&gt;=$AB$3,$AA$3,IF(F6&gt;=$AB$4,$AA$4,$AA$5))</f>
        <v>Orange</v>
      </c>
      <c r="I6" s="33" t="s">
        <v>11</v>
      </c>
    </row>
    <row r="7" spans="1:28" x14ac:dyDescent="0.25">
      <c r="A7" s="33" t="str">
        <f t="shared" si="0"/>
        <v>Highlanders
[6, 7.90]</v>
      </c>
      <c r="B7" s="36">
        <v>197.1764705882353</v>
      </c>
      <c r="C7" s="36">
        <v>15.588235294117647</v>
      </c>
      <c r="D7" s="34">
        <v>10</v>
      </c>
      <c r="E7">
        <f>16-D7</f>
        <v>6</v>
      </c>
      <c r="F7" s="38">
        <f>(C7/B7)*100</f>
        <v>7.9057279236276843</v>
      </c>
      <c r="G7" s="38">
        <v>0.8</v>
      </c>
      <c r="H7" t="str">
        <f>IF(F7&gt;=$AB$3,$AA$3,IF(F7&gt;=$AB$4,$AA$4,$AA$5))</f>
        <v>Red</v>
      </c>
      <c r="I7" s="33" t="s">
        <v>13</v>
      </c>
    </row>
    <row r="8" spans="1:28" x14ac:dyDescent="0.25">
      <c r="A8" s="33" t="str">
        <f t="shared" si="0"/>
        <v>Hurricanes
[7, 10.2]</v>
      </c>
      <c r="B8" s="36">
        <v>163.6875</v>
      </c>
      <c r="C8" s="36">
        <v>16.8125</v>
      </c>
      <c r="D8" s="34">
        <v>9</v>
      </c>
      <c r="E8">
        <f>16-D8</f>
        <v>7</v>
      </c>
      <c r="F8" s="38">
        <f>(C8/B8)*100</f>
        <v>10.271095838106149</v>
      </c>
      <c r="G8" s="38">
        <v>0.8</v>
      </c>
      <c r="H8" t="str">
        <f>IF(F8&gt;=$AB$3,$AA$3,IF(F8&gt;=$AB$4,$AA$4,$AA$5))</f>
        <v>Orange</v>
      </c>
      <c r="I8" s="33" t="s">
        <v>14</v>
      </c>
    </row>
    <row r="9" spans="1:28" x14ac:dyDescent="0.25">
      <c r="A9" s="33" t="str">
        <f t="shared" si="0"/>
        <v>Western Force
[8, 9.31]</v>
      </c>
      <c r="B9" s="36">
        <v>158.3125</v>
      </c>
      <c r="C9" s="36">
        <v>14.75</v>
      </c>
      <c r="D9" s="34">
        <v>8</v>
      </c>
      <c r="E9">
        <f>16-D9</f>
        <v>8</v>
      </c>
      <c r="F9" s="38">
        <f>(C9/B9)*100</f>
        <v>9.3170153967627325</v>
      </c>
      <c r="G9" s="38">
        <v>0.8</v>
      </c>
      <c r="H9" t="str">
        <f>IF(F9&gt;=$AB$3,$AA$3,IF(F9&gt;=$AB$4,$AA$4,$AA$5))</f>
        <v>Orange</v>
      </c>
      <c r="I9" s="33" t="s">
        <v>21</v>
      </c>
    </row>
    <row r="10" spans="1:28" x14ac:dyDescent="0.25">
      <c r="A10" s="33" t="str">
        <f t="shared" si="0"/>
        <v>Bulls
[9, 9.73]</v>
      </c>
      <c r="B10" s="36">
        <v>159.875</v>
      </c>
      <c r="C10" s="36">
        <v>15.5625</v>
      </c>
      <c r="D10" s="34">
        <v>7</v>
      </c>
      <c r="E10">
        <f>16-D10</f>
        <v>9</v>
      </c>
      <c r="F10" s="38">
        <f>(C10/B10)*100</f>
        <v>9.7341673182173576</v>
      </c>
      <c r="G10" s="38">
        <v>0.8</v>
      </c>
      <c r="H10" t="str">
        <f>IF(F10&gt;=$AB$3,$AA$3,IF(F10&gt;=$AB$4,$AA$4,$AA$5))</f>
        <v>Orange</v>
      </c>
      <c r="I10" s="33" t="s">
        <v>9</v>
      </c>
    </row>
    <row r="11" spans="1:28" x14ac:dyDescent="0.25">
      <c r="A11" s="33" t="str">
        <f t="shared" si="0"/>
        <v>Blues
[10, 8.73]</v>
      </c>
      <c r="B11" s="36">
        <v>147.4375</v>
      </c>
      <c r="C11" s="36">
        <v>12.875</v>
      </c>
      <c r="D11" s="34">
        <v>6</v>
      </c>
      <c r="E11">
        <f>16-D11</f>
        <v>10</v>
      </c>
      <c r="F11" s="38">
        <f>(C11/B11)*100</f>
        <v>8.7325137770241632</v>
      </c>
      <c r="G11" s="38">
        <v>0.8</v>
      </c>
      <c r="H11" t="str">
        <f>IF(F11&gt;=$AB$3,$AA$3,IF(F11&gt;=$AB$4,$AA$4,$AA$5))</f>
        <v>Red</v>
      </c>
      <c r="I11" s="33" t="s">
        <v>7</v>
      </c>
    </row>
    <row r="12" spans="1:28" x14ac:dyDescent="0.25">
      <c r="A12" s="33" t="str">
        <f t="shared" si="0"/>
        <v>Stormers
[11, 10.1]</v>
      </c>
      <c r="B12" s="36">
        <v>156.5625</v>
      </c>
      <c r="C12" s="36">
        <v>15.9375</v>
      </c>
      <c r="D12" s="34">
        <v>5</v>
      </c>
      <c r="E12">
        <f>16-D12</f>
        <v>11</v>
      </c>
      <c r="F12" s="38">
        <f>(C12/B12)*100</f>
        <v>10.179640718562874</v>
      </c>
      <c r="G12" s="38">
        <v>0.8</v>
      </c>
      <c r="H12" t="str">
        <f>IF(F12&gt;=$AB$3,$AA$3,IF(F12&gt;=$AB$4,$AA$4,$AA$5))</f>
        <v>Orange</v>
      </c>
      <c r="I12" s="33" t="s">
        <v>19</v>
      </c>
    </row>
    <row r="13" spans="1:28" x14ac:dyDescent="0.25">
      <c r="A13" s="33" t="str">
        <f t="shared" si="0"/>
        <v>Lions
[12, 9.92]</v>
      </c>
      <c r="B13" s="36">
        <v>160.5625</v>
      </c>
      <c r="C13" s="36">
        <v>15.9375</v>
      </c>
      <c r="D13" s="34">
        <v>4</v>
      </c>
      <c r="E13">
        <f>16-D13</f>
        <v>12</v>
      </c>
      <c r="F13" s="38">
        <f>(C13/B13)*100</f>
        <v>9.9260412611911253</v>
      </c>
      <c r="G13" s="38">
        <v>0.8</v>
      </c>
      <c r="H13" t="str">
        <f>IF(F13&gt;=$AB$3,$AA$3,IF(F13&gt;=$AB$4,$AA$4,$AA$5))</f>
        <v>Orange</v>
      </c>
      <c r="I13" s="33" t="s">
        <v>47</v>
      </c>
    </row>
    <row r="14" spans="1:28" x14ac:dyDescent="0.25">
      <c r="A14" s="33" t="str">
        <f t="shared" si="0"/>
        <v>Reds
[13, 10.2]</v>
      </c>
      <c r="B14" s="36">
        <v>160.3125</v>
      </c>
      <c r="C14" s="36">
        <v>16.4375</v>
      </c>
      <c r="D14" s="34">
        <v>3</v>
      </c>
      <c r="E14">
        <f>16-D14</f>
        <v>13</v>
      </c>
      <c r="F14" s="38">
        <f>(C14/B14)*100</f>
        <v>10.253411306042885</v>
      </c>
      <c r="G14" s="38">
        <v>0.8</v>
      </c>
      <c r="H14" t="str">
        <f>IF(F14&gt;=$AB$3,$AA$3,IF(F14&gt;=$AB$4,$AA$4,$AA$5))</f>
        <v>Orange</v>
      </c>
      <c r="I14" s="33" t="s">
        <v>16</v>
      </c>
    </row>
    <row r="15" spans="1:28" x14ac:dyDescent="0.25">
      <c r="A15" s="33" t="str">
        <f t="shared" si="0"/>
        <v>Cheetahs
[14, 9.77]</v>
      </c>
      <c r="B15" s="36">
        <v>162.375</v>
      </c>
      <c r="C15" s="36">
        <v>15.875</v>
      </c>
      <c r="D15" s="34">
        <v>2</v>
      </c>
      <c r="E15">
        <f>16-D15</f>
        <v>14</v>
      </c>
      <c r="F15" s="38">
        <f>(C15/B15)*100</f>
        <v>9.7767513471901459</v>
      </c>
      <c r="G15" s="38">
        <v>0.8</v>
      </c>
      <c r="H15" t="str">
        <f>IF(F15&gt;=$AB$3,$AA$3,IF(F15&gt;=$AB$4,$AA$4,$AA$5))</f>
        <v>Orange</v>
      </c>
      <c r="I15" s="33" t="s">
        <v>10</v>
      </c>
    </row>
    <row r="16" spans="1:28" x14ac:dyDescent="0.25">
      <c r="A16" s="33" t="str">
        <f t="shared" si="0"/>
        <v>Rebels
[15, 9.37]</v>
      </c>
      <c r="B16" s="36">
        <v>147.9375</v>
      </c>
      <c r="C16" s="36">
        <v>13.875</v>
      </c>
      <c r="D16" s="34">
        <v>1</v>
      </c>
      <c r="E16">
        <f>16-D16</f>
        <v>15</v>
      </c>
      <c r="F16" s="38">
        <f>(C16/B16)*100</f>
        <v>9.3789607097591894</v>
      </c>
      <c r="G16" s="38">
        <v>0.8</v>
      </c>
      <c r="H16" t="str">
        <f>IF(F16&gt;=$AB$3,$AA$3,IF(F16&gt;=$AB$4,$AA$4,$AA$5))</f>
        <v>Orange</v>
      </c>
      <c r="I16" s="33" t="s">
        <v>15</v>
      </c>
    </row>
    <row r="17" spans="1:9" x14ac:dyDescent="0.25">
      <c r="A17" s="33" t="str">
        <f t="shared" ref="A3:A17" si="1">CONCATENATE(I17,CHAR(10),"[",E17,", ",LEFT(F17,4),"]")</f>
        <v>Bubble size adjuster
[16, 100]</v>
      </c>
      <c r="B17" s="36">
        <v>1</v>
      </c>
      <c r="C17" s="36">
        <v>1</v>
      </c>
      <c r="D17" s="34">
        <v>0</v>
      </c>
      <c r="E17">
        <v>16</v>
      </c>
      <c r="F17" s="38">
        <f>(C17/B17)*100</f>
        <v>100</v>
      </c>
      <c r="G17" s="38">
        <v>3</v>
      </c>
      <c r="H17" t="str">
        <f>IF(F17&gt;=$AB$3,$AA$3,IF(F17&gt;=$AB$4,$AA$4,$AA$5))</f>
        <v>Green</v>
      </c>
      <c r="I17" s="33" t="s">
        <v>87</v>
      </c>
    </row>
    <row r="20" spans="1:9" x14ac:dyDescent="0.25">
      <c r="A20" s="35" t="s">
        <v>5</v>
      </c>
      <c r="B20" s="35" t="s">
        <v>0</v>
      </c>
      <c r="C20" s="35" t="s">
        <v>76</v>
      </c>
      <c r="D20" s="35" t="s">
        <v>78</v>
      </c>
      <c r="E20" s="37" t="s">
        <v>77</v>
      </c>
      <c r="F20" s="37" t="s">
        <v>81</v>
      </c>
      <c r="G20" s="37" t="s">
        <v>82</v>
      </c>
      <c r="H20" s="37" t="s">
        <v>86</v>
      </c>
    </row>
    <row r="21" spans="1:9" x14ac:dyDescent="0.25">
      <c r="A21" s="33" t="str">
        <f>CONCATENATE(I21,CHAR(10),"[",E21,", ",LEFT(F21,4),"]")</f>
        <v>Waratahs
[1, 11.9]</v>
      </c>
      <c r="B21" s="36">
        <v>134.16666666666666</v>
      </c>
      <c r="C21" s="36">
        <v>16</v>
      </c>
      <c r="D21" s="34">
        <v>15</v>
      </c>
      <c r="E21">
        <f>16-D21</f>
        <v>1</v>
      </c>
      <c r="F21" s="38">
        <f>(C21/B21)*100</f>
        <v>11.925465838509318</v>
      </c>
      <c r="G21" s="38">
        <v>0.5</v>
      </c>
      <c r="H21" t="str">
        <f>IF(F21&gt;=$AB$3,$AA$3,IF(F21&gt;=$AB$4,$AA$4,$AA$5))</f>
        <v>Green</v>
      </c>
      <c r="I21" s="33" t="s">
        <v>20</v>
      </c>
    </row>
    <row r="22" spans="1:9" x14ac:dyDescent="0.25">
      <c r="A22" s="33" t="str">
        <f t="shared" ref="A22:A35" si="2">CONCATENATE(I22,CHAR(10),"[",E22,", ",LEFT(F22,4),"]")</f>
        <v>Crusaders
[2, 10.1]</v>
      </c>
      <c r="B22" s="36">
        <v>155.66666666666666</v>
      </c>
      <c r="C22" s="36">
        <v>15.833333333333334</v>
      </c>
      <c r="D22" s="34">
        <v>14</v>
      </c>
      <c r="E22">
        <f>16-D22</f>
        <v>2</v>
      </c>
      <c r="F22" s="38">
        <f>(C22/B22)*100</f>
        <v>10.171306209850108</v>
      </c>
      <c r="G22" s="38">
        <v>0.5</v>
      </c>
      <c r="H22" t="str">
        <f>IF(F22&gt;=$AB$3,$AA$3,IF(F22&gt;=$AB$4,$AA$4,$AA$5))</f>
        <v>Orange</v>
      </c>
      <c r="I22" s="33" t="s">
        <v>12</v>
      </c>
    </row>
    <row r="23" spans="1:9" x14ac:dyDescent="0.25">
      <c r="A23" s="33" t="str">
        <f t="shared" si="2"/>
        <v>Sharks
[3, 13.1]</v>
      </c>
      <c r="B23" s="36">
        <v>124.94444444444444</v>
      </c>
      <c r="C23" s="36">
        <v>16.444444444444443</v>
      </c>
      <c r="D23" s="34">
        <v>13</v>
      </c>
      <c r="E23">
        <f>16-D23</f>
        <v>3</v>
      </c>
      <c r="F23" s="38">
        <f>(C23/B23)*100</f>
        <v>13.161405068919517</v>
      </c>
      <c r="G23" s="38">
        <v>3</v>
      </c>
      <c r="H23" t="str">
        <f>IF(F23&gt;=$AB$3,$AA$3,IF(F23&gt;=$AB$4,$AA$4,$AA$5))</f>
        <v>Green</v>
      </c>
      <c r="I23" s="33" t="s">
        <v>17</v>
      </c>
    </row>
    <row r="24" spans="1:9" x14ac:dyDescent="0.25">
      <c r="A24" s="33" t="str">
        <f t="shared" si="2"/>
        <v>Brumbies
[4, 8.13]</v>
      </c>
      <c r="B24" s="36">
        <v>158.5</v>
      </c>
      <c r="C24" s="36">
        <v>12.888888888888889</v>
      </c>
      <c r="D24" s="34">
        <v>12</v>
      </c>
      <c r="E24">
        <f>16-D24</f>
        <v>4</v>
      </c>
      <c r="F24" s="38">
        <f>(C24/B24)*100</f>
        <v>8.1317910970907814</v>
      </c>
      <c r="G24" s="38">
        <v>0.5</v>
      </c>
      <c r="H24" t="str">
        <f>IF(F24&gt;=$AB$3,$AA$3,IF(F24&gt;=$AB$4,$AA$4,$AA$5))</f>
        <v>Red</v>
      </c>
      <c r="I24" s="33" t="s">
        <v>8</v>
      </c>
    </row>
    <row r="25" spans="1:9" x14ac:dyDescent="0.25">
      <c r="A25" s="33" t="str">
        <f t="shared" si="2"/>
        <v>Chiefs
[5, 10.4]</v>
      </c>
      <c r="B25" s="36">
        <v>147.41176470588235</v>
      </c>
      <c r="C25" s="36">
        <v>15.470588235294118</v>
      </c>
      <c r="D25" s="34">
        <v>11</v>
      </c>
      <c r="E25">
        <f>16-D25</f>
        <v>5</v>
      </c>
      <c r="F25" s="38">
        <f>(C25/B25)*100</f>
        <v>10.494812450119714</v>
      </c>
      <c r="G25" s="38">
        <v>0.5</v>
      </c>
      <c r="H25" t="str">
        <f>IF(F25&gt;=$AB$3,$AA$3,IF(F25&gt;=$AB$4,$AA$4,$AA$5))</f>
        <v>Orange</v>
      </c>
      <c r="I25" s="33" t="s">
        <v>11</v>
      </c>
    </row>
    <row r="26" spans="1:9" x14ac:dyDescent="0.25">
      <c r="A26" s="33" t="str">
        <f t="shared" si="2"/>
        <v>Highlanders
[6, 7.90]</v>
      </c>
      <c r="B26" s="36">
        <v>197.1764705882353</v>
      </c>
      <c r="C26" s="36">
        <v>15.588235294117647</v>
      </c>
      <c r="D26" s="34">
        <v>10</v>
      </c>
      <c r="E26">
        <f>16-D26</f>
        <v>6</v>
      </c>
      <c r="F26" s="38">
        <f>(C26/B26)*100</f>
        <v>7.9057279236276843</v>
      </c>
      <c r="G26" s="38">
        <v>0.5</v>
      </c>
      <c r="H26" t="str">
        <f>IF(F26&gt;=$AB$3,$AA$3,IF(F26&gt;=$AB$4,$AA$4,$AA$5))</f>
        <v>Red</v>
      </c>
      <c r="I26" s="33" t="s">
        <v>13</v>
      </c>
    </row>
    <row r="27" spans="1:9" x14ac:dyDescent="0.25">
      <c r="A27" s="33" t="str">
        <f t="shared" si="2"/>
        <v>Hurricanes
[7, 10.2]</v>
      </c>
      <c r="B27" s="36">
        <v>163.6875</v>
      </c>
      <c r="C27" s="36">
        <v>16.8125</v>
      </c>
      <c r="D27" s="34">
        <v>9</v>
      </c>
      <c r="E27">
        <f>16-D27</f>
        <v>7</v>
      </c>
      <c r="F27" s="38">
        <f>(C27/B27)*100</f>
        <v>10.271095838106149</v>
      </c>
      <c r="G27" s="38">
        <v>0.5</v>
      </c>
      <c r="H27" t="str">
        <f>IF(F27&gt;=$AB$3,$AA$3,IF(F27&gt;=$AB$4,$AA$4,$AA$5))</f>
        <v>Orange</v>
      </c>
      <c r="I27" s="33" t="s">
        <v>14</v>
      </c>
    </row>
    <row r="28" spans="1:9" x14ac:dyDescent="0.25">
      <c r="A28" s="33" t="str">
        <f t="shared" si="2"/>
        <v>Western Force
[8, 9.31]</v>
      </c>
      <c r="B28" s="36">
        <v>158.3125</v>
      </c>
      <c r="C28" s="36">
        <v>14.75</v>
      </c>
      <c r="D28" s="34">
        <v>8</v>
      </c>
      <c r="E28">
        <f>16-D28</f>
        <v>8</v>
      </c>
      <c r="F28" s="38">
        <f>(C28/B28)*100</f>
        <v>9.3170153967627325</v>
      </c>
      <c r="G28" s="38">
        <v>0.5</v>
      </c>
      <c r="H28" t="str">
        <f>IF(F28&gt;=$AB$3,$AA$3,IF(F28&gt;=$AB$4,$AA$4,$AA$5))</f>
        <v>Orange</v>
      </c>
      <c r="I28" s="33" t="s">
        <v>21</v>
      </c>
    </row>
    <row r="29" spans="1:9" x14ac:dyDescent="0.25">
      <c r="A29" s="33" t="str">
        <f t="shared" si="2"/>
        <v>Bulls
[9, 9.73]</v>
      </c>
      <c r="B29" s="36">
        <v>159.875</v>
      </c>
      <c r="C29" s="36">
        <v>15.5625</v>
      </c>
      <c r="D29" s="34">
        <v>7</v>
      </c>
      <c r="E29">
        <f>16-D29</f>
        <v>9</v>
      </c>
      <c r="F29" s="38">
        <f>(C29/B29)*100</f>
        <v>9.7341673182173576</v>
      </c>
      <c r="G29" s="38">
        <v>0.5</v>
      </c>
      <c r="H29" t="str">
        <f>IF(F29&gt;=$AB$3,$AA$3,IF(F29&gt;=$AB$4,$AA$4,$AA$5))</f>
        <v>Orange</v>
      </c>
      <c r="I29" s="33" t="s">
        <v>9</v>
      </c>
    </row>
    <row r="30" spans="1:9" x14ac:dyDescent="0.25">
      <c r="A30" s="33" t="str">
        <f t="shared" si="2"/>
        <v>Blues
[10, 8.73]</v>
      </c>
      <c r="B30" s="36">
        <v>147.4375</v>
      </c>
      <c r="C30" s="36">
        <v>12.875</v>
      </c>
      <c r="D30" s="34">
        <v>6</v>
      </c>
      <c r="E30">
        <f>16-D30</f>
        <v>10</v>
      </c>
      <c r="F30" s="38">
        <f>(C30/B30)*100</f>
        <v>8.7325137770241632</v>
      </c>
      <c r="G30" s="38">
        <v>0.5</v>
      </c>
      <c r="H30" t="str">
        <f>IF(F30&gt;=$AB$3,$AA$3,IF(F30&gt;=$AB$4,$AA$4,$AA$5))</f>
        <v>Red</v>
      </c>
      <c r="I30" s="33" t="s">
        <v>7</v>
      </c>
    </row>
    <row r="31" spans="1:9" x14ac:dyDescent="0.25">
      <c r="A31" s="33" t="str">
        <f t="shared" si="2"/>
        <v>Stormers
[11, 10.1]</v>
      </c>
      <c r="B31" s="36">
        <v>156.5625</v>
      </c>
      <c r="C31" s="36">
        <v>15.9375</v>
      </c>
      <c r="D31" s="34">
        <v>5</v>
      </c>
      <c r="E31">
        <f>16-D31</f>
        <v>11</v>
      </c>
      <c r="F31" s="38">
        <f>(C31/B31)*100</f>
        <v>10.179640718562874</v>
      </c>
      <c r="G31" s="38">
        <v>0.5</v>
      </c>
      <c r="H31" t="str">
        <f>IF(F31&gt;=$AB$3,$AA$3,IF(F31&gt;=$AB$4,$AA$4,$AA$5))</f>
        <v>Orange</v>
      </c>
      <c r="I31" s="33" t="s">
        <v>19</v>
      </c>
    </row>
    <row r="32" spans="1:9" x14ac:dyDescent="0.25">
      <c r="A32" s="33" t="str">
        <f t="shared" si="2"/>
        <v>Lions
[12, 9.92]</v>
      </c>
      <c r="B32" s="36">
        <v>160.5625</v>
      </c>
      <c r="C32" s="36">
        <v>15.9375</v>
      </c>
      <c r="D32" s="34">
        <v>4</v>
      </c>
      <c r="E32">
        <f>16-D32</f>
        <v>12</v>
      </c>
      <c r="F32" s="38">
        <f>(C32/B32)*100</f>
        <v>9.9260412611911253</v>
      </c>
      <c r="G32" s="38">
        <v>0.5</v>
      </c>
      <c r="H32" t="str">
        <f>IF(F32&gt;=$AB$3,$AA$3,IF(F32&gt;=$AB$4,$AA$4,$AA$5))</f>
        <v>Orange</v>
      </c>
      <c r="I32" s="33" t="s">
        <v>47</v>
      </c>
    </row>
    <row r="33" spans="1:9" x14ac:dyDescent="0.25">
      <c r="A33" s="33" t="str">
        <f t="shared" si="2"/>
        <v>Reds
[13, 10.2]</v>
      </c>
      <c r="B33" s="36">
        <v>160.3125</v>
      </c>
      <c r="C33" s="36">
        <v>16.4375</v>
      </c>
      <c r="D33" s="34">
        <v>3</v>
      </c>
      <c r="E33">
        <f>16-D33</f>
        <v>13</v>
      </c>
      <c r="F33" s="38">
        <f>(C33/B33)*100</f>
        <v>10.253411306042885</v>
      </c>
      <c r="G33" s="38">
        <v>0.5</v>
      </c>
      <c r="H33" t="str">
        <f>IF(F33&gt;=$AB$3,$AA$3,IF(F33&gt;=$AB$4,$AA$4,$AA$5))</f>
        <v>Orange</v>
      </c>
      <c r="I33" s="33" t="s">
        <v>16</v>
      </c>
    </row>
    <row r="34" spans="1:9" x14ac:dyDescent="0.25">
      <c r="A34" s="33" t="str">
        <f t="shared" si="2"/>
        <v>Cheetahs
[14, 9.77]</v>
      </c>
      <c r="B34" s="36">
        <v>162.375</v>
      </c>
      <c r="C34" s="36">
        <v>15.875</v>
      </c>
      <c r="D34" s="34">
        <v>2</v>
      </c>
      <c r="E34">
        <f>16-D34</f>
        <v>14</v>
      </c>
      <c r="F34" s="38">
        <f>(C34/B34)*100</f>
        <v>9.7767513471901459</v>
      </c>
      <c r="G34" s="38">
        <v>0.5</v>
      </c>
      <c r="H34" t="str">
        <f>IF(F34&gt;=$AB$3,$AA$3,IF(F34&gt;=$AB$4,$AA$4,$AA$5))</f>
        <v>Orange</v>
      </c>
      <c r="I34" s="33" t="s">
        <v>10</v>
      </c>
    </row>
    <row r="35" spans="1:9" x14ac:dyDescent="0.25">
      <c r="A35" s="33" t="str">
        <f t="shared" si="2"/>
        <v>Rebels
[15, 9.37]</v>
      </c>
      <c r="B35" s="36">
        <v>147.9375</v>
      </c>
      <c r="C35" s="36">
        <v>13.875</v>
      </c>
      <c r="D35" s="34">
        <v>1</v>
      </c>
      <c r="E35">
        <f>16-D35</f>
        <v>15</v>
      </c>
      <c r="F35" s="38">
        <f>(C35/B35)*100</f>
        <v>9.3789607097591894</v>
      </c>
      <c r="G35" s="38">
        <v>0.5</v>
      </c>
      <c r="H35" t="str">
        <f>IF(F35&gt;=$AB$3,$AA$3,IF(F35&gt;=$AB$4,$AA$4,$AA$5))</f>
        <v>Orange</v>
      </c>
      <c r="I35" s="33" t="s">
        <v>15</v>
      </c>
    </row>
  </sheetData>
  <sortState ref="A21:H35">
    <sortCondition ref="E21:E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Raw Data</vt:lpstr>
      <vt:lpstr>2013 Log Standings</vt:lpstr>
      <vt:lpstr>2014 Log Standings</vt:lpstr>
      <vt:lpstr>Analyses</vt:lpstr>
      <vt:lpstr>Sheet6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2015-06-08T08:11:01Z</dcterms:created>
  <dcterms:modified xsi:type="dcterms:W3CDTF">2015-06-08T13:46:13Z</dcterms:modified>
</cp:coreProperties>
</file>