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490F52AC-691A-4EAB-B43C-F2C9EB7624BC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4" i="3" l="1"/>
  <c r="C92" i="3"/>
  <c r="C79" i="4" s="1"/>
  <c r="C92" i="2"/>
  <c r="E31" i="3"/>
  <c r="H112" i="3"/>
  <c r="E39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0" i="3"/>
  <c r="C87" i="3"/>
  <c r="C81" i="3"/>
  <c r="C76" i="3"/>
  <c r="C70" i="3"/>
  <c r="C67" i="3"/>
  <c r="C62" i="3"/>
  <c r="C58" i="3"/>
  <c r="C50" i="3"/>
  <c r="E16" i="3"/>
  <c r="H130" i="2"/>
  <c r="C90" i="2"/>
  <c r="C90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88" i="3"/>
  <c r="C96" i="3" s="1"/>
  <c r="E119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5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08" i="3"/>
  <c r="E13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1" i="3"/>
  <c r="E109" i="3"/>
  <c r="C3" i="2"/>
  <c r="C4" i="2" s="1"/>
  <c r="I9" i="1" l="1"/>
  <c r="E113" i="3"/>
  <c r="E120" i="3" s="1"/>
  <c r="E125" i="3" l="1"/>
  <c r="E131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<sst xmlns="http://schemas.openxmlformats.org/spreadsheetml/2006/main" count="2178" uniqueCount="545">
  <si>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</si>
  <si>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</si>
  <si>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</si>
  <si>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</si>
  <si>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</si>
  <si>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</si>
  <si>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</si>
  <si>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</si>
  <si>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</si>
  <si>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</si>
  <si>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</si>
  <si>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</si>
  <si>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</si>
  <si>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</si>
  <si>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</si>
  <si>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</si>
  <si>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</si>
  <si>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</si>
  <si>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</si>
  <si>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</si>
  <si>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</si>
  <si>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</si>
  <si>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</si>
  <si>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</si>
  <si>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</si>
  <si>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</si>
  <si>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</si>
  <si>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</si>
  <si>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</si>
  <si>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</si>
  <si>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</si>
  <si>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</si>
  <si>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</si>
  <si>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</si>
  <si>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</si>
  <si>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</si>
  <si>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</si>
  <si>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</si>
  <si>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</si>
  <si>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</si>
  <si>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</si>
  <si>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</si>
  <si>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</si>
  <si>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</si>
  <si>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</si>
  <si>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</si>
  <si>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</si>
  <si>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</si>
  <si>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</si>
  <si>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</si>
  <si>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</si>
  <si>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</si>
  <si>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</si>
  <si>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</si>
  <si>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</si>
  <si>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</si>
  <si>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</si>
  <si>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</si>
  <si>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</si>
  <si>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</si>
  <si>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</si>
  <si>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</si>
  <si>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</si>
  <si>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</si>
  <si>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</si>
  <si>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</si>
  <si>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</si>
  <si>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</si>
  <si>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</si>
  <si>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</si>
  <si>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</si>
  <si>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</si>
  <si>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</si>
  <si>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</si>
  <si>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</si>
  <si>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</si>
  <si>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</si>
  <si>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</si>
  <si>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</si>
  <si>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</si>
  <si>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</si>
  <si>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</si>
  <si>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</si>
  <si>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</si>
  <si>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</si>
  <si>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</si>
  <si>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</si>
  <si>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</si>
  <si>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</si>
  <si>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</si>
  <si>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</si>
  <si>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</si>
  <si>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</si>
  <si>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</si>
  <si>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</si>
  <si>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</si>
  <si>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</si>
  <si>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</si>
  <si>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</si>
  <si>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</si>
  <si>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</si>
  <si>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</si>
  <si>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</si>
  <si>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</si>
  <si>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</si>
  <si>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</si>
  <si>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</si>
  <si>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</si>
  <si>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</si>
  <si>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</si>
  <si>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</si>
  <si>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</si>
  <si>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</si>
  <si>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</si>
  <si>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</si>
  <si>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</si>
  <si>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</si>
  <si>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</si>
  <si>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</si>
  <si>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</si>
  <si>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</si>
  <si>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</si>
  <si>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</si>
  <si>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</si>
  <si>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</si>
  <si>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</si>
  <si>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</si>
  <si>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</si>
  <si>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</si>
  <si>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</si>
  <si>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</si>
  <si>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</si>
  <si>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</si>
  <si>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</si>
  <si>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</si>
  <si>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</si>
  <si>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</si>
  <si>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</si>
  <si>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</si>
  <si>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</si>
  <si>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</si>
  <si>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</si>
  <si>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</si>
  <si>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</si>
  <si>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</si>
  <si>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</si>
  <si>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</si>
  <si>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</si>
  <si>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</si>
  <si>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</si>
  <si>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</si>
  <si>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</si>
  <si>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</si>
  <si>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</si>
  <si>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</si>
  <si>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</si>
  <si>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</si>
  <si>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</si>
  <si>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</si>
  <si>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</si>
  <si>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</si>
  <si>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</si>
  <si>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</si>
  <si>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</si>
  <si>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</si>
  <si>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</si>
  <si>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</si>
  <si>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</si>
  <si>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</si>
  <si>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</si>
  <si>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</si>
  <si>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</si>
  <si>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</si>
  <si>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</si>
  <si>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</si>
  <si>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</si>
  <si>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</si>
  <si>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</si>
  <si>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</si>
  <si>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</si>
  <si>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</si>
  <si>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</si>
  <si>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</si>
  <si>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</si>
  <si>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</si>
  <si>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</si>
  <si>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</si>
  <si>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</si>
  <si>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</si>
  <si>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</si>
  <si>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</si>
  <si>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</si>
  <si>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</si>
  <si>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</si>
  <si>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</si>
  <si>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</si>
  <si>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</si>
  <si>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</si>
  <si>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</si>
  <si>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</si>
  <si>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</si>
  <si>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</si>
  <si>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</si>
  <si>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</si>
  <si>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</si>
  <si>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</si>
  <si>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</si>
  <si>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</si>
  <si>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</si>
  <si>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</si>
  <si>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</si>
  <si>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</si>
  <si>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</si>
  <si>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</si>
  <si>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</si>
  <si>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</si>
  <si>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</si>
  <si>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</si>
  <si>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</si>
  <si>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</si>
  <si>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</si>
  <si>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</si>
  <si>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</si>
  <si>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</si>
  <si>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</si>
  <si>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</si>
  <si>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</si>
  <si>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</si>
  <si>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</si>
  <si>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</si>
  <si>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</si>
  <si>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</si>
  <si>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</si>
  <si>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</si>
  <si>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</si>
  <si>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</si>
  <si>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</si>
  <si>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</si>
  <si>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</si>
  <si>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</si>
  <si>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</si>
  <si>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</si>
  <si>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</si>
  <si>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</si>
  <si>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</si>
  <si>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</si>
  <si>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</si>
  <si>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</si>
  <si>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</si>
  <si>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</si>
  <si>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</si>
  <si>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</si>
  <si>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</si>
  <si>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</si>
  <si>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</si>
  <si>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</si>
  <si>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</si>
  <si>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</si>
  <si>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</si>
  <si>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</si>
  <si>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</si>
  <si>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</si>
  <si>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</si>
  <si>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</si>
  <si>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</si>
  <si>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</si>
  <si>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</si>
  <si>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</si>
  <si>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</si>
  <si>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</si>
  <si>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</si>
  <si>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</si>
  <si>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</si>
  <si>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</si>
  <si>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</si>
  <si>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</si>
  <si>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</si>
  <si>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</si>
  <si>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</si>
  <si>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</si>
  <si>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</si>
  <si>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</si>
  <si>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</si>
  <si>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</si>
  <si>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</si>
  <si>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</si>
  <si>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</si>
  <si>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</si>
  <si>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</si>
  <si>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</si>
  <si>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</si>
  <si>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</si>
  <si>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</si>
  <si>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</si>
  <si>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</si>
  <si>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</si>
  <si>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</si>
  <si>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</si>
  <si>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</si>
  <si>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</si>
  <si>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</si>
  <si>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</si>
  <si>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</si>
  <si>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</si>
  <si>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</si>
  <si>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</si>
  <si>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</si>
  <si>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</si>
  <si>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</si>
  <si>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</si>
  <si>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</si>
  <si>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</si>
  <si>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</si>
  <si>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</si>
  <si>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</si>
  <si>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</si>
  <si>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</si>
  <si>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</si>
  <si>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</si>
  <si>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</si>
  <si>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</si>
  <si>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</si>
  <si>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</si>
  <si>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</si>
  <si>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</si>
  <si>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</si>
  <si>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</si>
  <si>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</si>
  <si>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</si>
  <si>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</si>
  <si>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</si>
  <si>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</si>
  <si>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</si>
  <si>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</si>
  <si>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</si>
  <si>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</si>
  <si>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</si>
  <si>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</si>
  <si>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</si>
  <si>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</si>
  <si>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</si>
  <si>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</si>
  <si>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</si>
  <si>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</si>
  <si>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</si>
  <si>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</si>
  <si>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</si>
  <si>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</si>
  <si>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</si>
  <si>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</si>
  <si>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</si>
  <si>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</si>
  <si>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</si>
  <si>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</si>
  <si>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</si>
  <si>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</si>
  <si>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</si>
  <si>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</si>
  <si>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</si>
  <si>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</si>
  <si>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</si>
  <si>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</si>
  <si>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</si>
  <si>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</si>
  <si>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</si>
  <si>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</si>
  <si>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</si>
  <si>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</si>
  <si>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</si>
  <si>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</si>
  <si>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</si>
  <si>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</si>
  <si>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</si>
  <si>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</si>
  <si>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</si>
  <si>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</si>
  <si>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</si>
  <si>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</si>
  <si>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</si>
  <si>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</si>
  <si>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</si>
  <si>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</si>
  <si>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</si>
  <si>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</si>
  <si>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</si>
  <si>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</si>
  <si>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</si>
  <si>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</si>
  <si>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</si>
  <si>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</si>
  <si>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</si>
  <si>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</si>
  <si>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</si>
  <si>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</si>
  <si>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</si>
  <si>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</si>
  <si>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</si>
  <si>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</si>
  <si>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</si>
  <si>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</si>
  <si>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</si>
  <si>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</si>
  <si>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</si>
  <si>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</si>
  <si>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</si>
  <si>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</si>
  <si>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</si>
  <si>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</si>
  <si>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</si>
  <si>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</si>
  <si>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</si>
  <si>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</si>
  <si>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</si>
  <si>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</si>
  <si>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</si>
  <si>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</si>
  <si>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</si>
  <si>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</si>
  <si>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</si>
  <si>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</si>
  <si>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</si>
  <si>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</si>
  <si>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</si>
  <si>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</si>
  <si>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</si>
  <si>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</si>
  <si>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</si>
  <si>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</si>
  <si>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</si>
  <si>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</si>
  <si>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</si>
  <si>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</si>
  <si>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</si>
  <si>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</si>
  <si>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</si>
  <si>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</si>
  <si>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</si>
  <si>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</si>
  <si>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</si>
  <si>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</si>
  <si>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</si>
  <si>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</si>
  <si>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</si>
  <si>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</si>
  <si>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</si>
  <si>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</si>
  <si>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</si>
  <si>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</si>
  <si>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</si>
  <si>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</si>
  <si>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</si>
  <si>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</si>
  <si>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</si>
  <si>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</si>
  <si>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</si>
  <si>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</si>
  <si>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</si>
  <si>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</si>
  <si>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</si>
  <si>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</si>
  <si>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</si>
  <si>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</si>
  <si>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</si>
  <si>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</si>
  <si>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</si>
  <si>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</si>
  <si>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</si>
  <si>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</si>
  <si>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</si>
  <si>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</si>
  <si>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</si>
  <si>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</si>
  <si>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</si>
  <si>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</si>
  <si>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</si>
  <si>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</si>
  <si>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</si>
  <si>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</si>
  <si>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</si>
  <si>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</si>
  <si>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</si>
  <si>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</si>
  <si>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</si>
  <si>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</si>
  <si>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</si>
  <si>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</si>
  <si>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</si>
  <si>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</si>
  <si>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</si>
  <si>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</si>
  <si>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</si>
  <si>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</si>
  <si>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</si>
  <si>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</si>
  <si>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</si>
  <si>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</si>
  <si>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</si>
  <si>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</si>
  <si>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</si>
  <si>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</si>
  <si>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</si>
  <si>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</si>
  <si>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</si>
  <si>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</si>
  <si>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</si>
  <si>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</si>
  <si>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</si>
  <si>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</si>
  <si>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</si>
  <si>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</si>
  <si>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</si>
  <si>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</si>
  <si>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</si>
  <si>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</si>
  <si>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</si>
  <si>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</si>
  <si>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</si>
  <si>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</si>
  <si>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</si>
  <si>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</si>
  <si>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</si>
  <si>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</si>
  <si>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</si>
  <si>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</si>
  <si>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</si>
  <si>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</si>
  <si>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</si>
  <si>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</si>
  <si>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</si>
  <si>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</si>
  <si>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</si>
  <si>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</si>
  <si>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</si>
  <si>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</si>
  <si>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</si>
  <si>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Payback $0 to Lawrence</t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</si>
  <si>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</si>
  <si>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</si>
  <si>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</si>
  <si>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</si>
  <si>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</si>
  <si>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</si>
  <si>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</si>
  <si>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3. Additional Expense     
-  China Mobile Broadband Fees $78   
-  additional cigarette charge $80
-  additional cigarette charge $300
- additional expenses $100
- 28th-Nov additional nicotinell charge $263.9
-  Excess Expenses $721.5
- Add In Value $50 For Octopus Card
- Expenses For Mom $68.9 Taxi plus water $9.5
   Total Expenses: $68.9 + $9.5 which is equal $78.4
- 3rd December Mother Hospital Expenses $149
- Expenses For Nokia Phone $352
- 9th-December additional nicotinell charge $126.9
- additional electronic cigarette machine plus egg
   $610</t>
  </si>
  <si>
    <t>4. Additional Expense
  - Add In Value $150 For Google Play
  - China Mobile Broadband Fee $78
  - Additonal expenses 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</si>
</sst>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5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5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33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25" fillId="0" borderId="5" xfId="10" applyFont="1" applyBorder="1" applyAlignment="1" applyProtection="1">
      <alignment horizontal="left" vertical="center" wrapText="1"/>
    </xf>
    <xf numFmtId="49" fontId="25" fillId="0" borderId="14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9" t="s">
        <v>0</v>
      </c>
      <c r="B1" s="89"/>
      <c r="C1" s="89"/>
      <c r="D1" s="89"/>
      <c r="E1" s="89"/>
      <c r="F1" s="89"/>
      <c r="H1" s="89" t="s">
        <v>1</v>
      </c>
      <c r="I1" s="89"/>
    </row>
    <row r="2" spans="1:9" ht="21.6" customHeight="1" x14ac:dyDescent="0.25">
      <c r="A2" s="90" t="s">
        <v>2</v>
      </c>
      <c r="B2" s="90"/>
      <c r="C2" s="90"/>
      <c r="D2" s="91" t="s">
        <v>3</v>
      </c>
      <c r="E2" s="91"/>
      <c r="F2" s="91"/>
      <c r="H2" s="9" t="s">
        <v>4</v>
      </c>
      <c r="I2" s="9" t="s">
        <v>5</v>
      </c>
    </row>
    <row r="3" spans="1:9" ht="21.6" customHeight="1" x14ac:dyDescent="0.25">
      <c r="A3" s="92" t="s">
        <v>6</v>
      </c>
      <c r="B3" s="7" t="s">
        <v>7</v>
      </c>
      <c r="C3" s="6">
        <v>0</v>
      </c>
      <c r="D3" s="92" t="s">
        <v>6</v>
      </c>
      <c r="E3" s="7" t="s">
        <v>7</v>
      </c>
      <c r="F3" s="6">
        <v>301.8</v>
      </c>
      <c r="H3" s="62" t="s">
        <v>8</v>
      </c>
      <c r="I3" s="6">
        <v>0</v>
      </c>
    </row>
    <row r="4" spans="1:9" ht="21.6" customHeight="1" x14ac:dyDescent="0.25">
      <c r="A4" s="92"/>
      <c r="B4" s="7" t="s">
        <v>9</v>
      </c>
      <c r="C4" s="6">
        <v>0</v>
      </c>
      <c r="D4" s="92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92"/>
      <c r="B5" s="7" t="s">
        <v>11</v>
      </c>
      <c r="C5" s="6">
        <v>5.2</v>
      </c>
      <c r="D5" s="92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92"/>
      <c r="B6" s="7" t="s">
        <v>13</v>
      </c>
      <c r="C6" s="6">
        <v>0</v>
      </c>
      <c r="D6" s="92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2"/>
      <c r="B7" s="7" t="s">
        <v>15</v>
      </c>
      <c r="C7" s="6">
        <v>8.4</v>
      </c>
      <c r="D7" s="92"/>
      <c r="E7" s="7" t="s">
        <v>15</v>
      </c>
      <c r="F7" s="6">
        <v>0.2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2"/>
      <c r="B8" s="7" t="s">
        <v>17</v>
      </c>
      <c r="C8" s="6">
        <v>0</v>
      </c>
      <c r="D8" s="92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92"/>
      <c r="B9" s="7" t="s">
        <v>525</v>
      </c>
      <c r="C9" s="6">
        <v>110</v>
      </c>
      <c r="D9" s="92"/>
      <c r="E9" s="7" t="s">
        <v>526</v>
      </c>
      <c r="F9" s="6">
        <v>110</v>
      </c>
      <c r="H9" s="62" t="s">
        <v>19</v>
      </c>
      <c r="I9" s="6">
        <f>'October 2024 - December 2024'!E109</f>
        <v>125.15999999999985</v>
      </c>
    </row>
    <row r="10" spans="1:9" ht="21.6" customHeight="1" x14ac:dyDescent="0.25">
      <c r="A10" s="92"/>
      <c r="B10" s="7" t="s">
        <v>20</v>
      </c>
      <c r="C10" s="6">
        <v>7.1</v>
      </c>
      <c r="D10" s="92"/>
      <c r="E10" s="7" t="s">
        <v>20</v>
      </c>
      <c r="F10" s="6">
        <v>7.1</v>
      </c>
      <c r="H10" s="62" t="s">
        <v>21</v>
      </c>
      <c r="I10" s="6">
        <f>'October 2024 - December 2024'!E120</f>
        <v>130.69999999999891</v>
      </c>
    </row>
    <row r="11" spans="1:9" ht="21.6" customHeight="1" x14ac:dyDescent="0.25">
      <c r="A11" s="92"/>
      <c r="B11" s="11" t="s">
        <v>22</v>
      </c>
      <c r="C11" s="6">
        <f>SUM(C3:C10)</f>
        <v>130.69999999999999</v>
      </c>
      <c r="D11" s="92"/>
      <c r="E11" s="11" t="s">
        <v>22</v>
      </c>
      <c r="F11" s="6">
        <f>SUM(F3:F10)</f>
        <v>424.3</v>
      </c>
      <c r="H11" s="62" t="s">
        <v>23</v>
      </c>
      <c r="I11" s="6">
        <f>'October 2024 - December 2024'!E131</f>
        <v>922.099999999999</v>
      </c>
    </row>
    <row r="12" spans="1:9" ht="21.6" customHeight="1" x14ac:dyDescent="0.25">
      <c r="A12" s="12"/>
      <c r="B12" s="11" t="s">
        <v>24</v>
      </c>
      <c r="C12" s="79">
        <f>C87</f>
        <v>-21083</v>
      </c>
      <c r="D12" s="79"/>
      <c r="E12" s="79"/>
      <c r="F12" s="79"/>
      <c r="H12" s="62" t="s">
        <v>25</v>
      </c>
      <c r="I12" s="6">
        <f>'January 2025 - March 2025'!E93</f>
        <v>2248.099999999999</v>
      </c>
    </row>
    <row r="13" spans="1:9" ht="21.6" customHeight="1" x14ac:dyDescent="0.25">
      <c r="H13" s="62" t="s">
        <v>26</v>
      </c>
      <c r="I13" s="6">
        <f>'January 2025 - March 2025'!E102</f>
        <v>3424.0999999999985</v>
      </c>
    </row>
    <row r="14" spans="1:9" ht="21.6" customHeight="1" x14ac:dyDescent="0.25">
      <c r="A14" s="88" t="s">
        <v>27</v>
      </c>
      <c r="B14" s="88"/>
      <c r="C14" s="88"/>
      <c r="D14" s="88"/>
      <c r="E14" s="88"/>
      <c r="H14" s="62" t="s">
        <v>28</v>
      </c>
      <c r="I14" s="6">
        <f>'January 2025 - March 2025'!E111</f>
        <v>4682.0999999999985</v>
      </c>
    </row>
    <row r="15" spans="1:9" ht="21.6" customHeight="1" x14ac:dyDescent="0.25">
      <c r="A15" s="1" t="s">
        <v>4</v>
      </c>
      <c r="B15" s="1" t="s">
        <v>29</v>
      </c>
      <c r="C15" s="84" t="s">
        <v>30</v>
      </c>
      <c r="D15" s="84"/>
      <c r="E15" s="5" t="s">
        <v>31</v>
      </c>
      <c r="H15" s="62" t="s">
        <v>32</v>
      </c>
      <c r="I15" s="6">
        <f>'April 2025 - June 2025'!E92</f>
        <v>6008.0999999999985</v>
      </c>
    </row>
    <row r="16" spans="1:9" ht="21.6" customHeight="1" x14ac:dyDescent="0.25">
      <c r="A16" s="13" t="s">
        <v>33</v>
      </c>
      <c r="B16" s="14" t="s">
        <v>34</v>
      </c>
      <c r="C16" s="68" t="s">
        <v>35</v>
      </c>
      <c r="D16" s="68"/>
      <c r="E16" s="6">
        <v>2405</v>
      </c>
      <c r="H16" s="62" t="s">
        <v>36</v>
      </c>
      <c r="I16" s="6">
        <f>'April 2025 - June 2025'!E100</f>
        <v>7252.0999999999985</v>
      </c>
    </row>
    <row r="17" spans="1:9" ht="21.6" customHeight="1" x14ac:dyDescent="0.25">
      <c r="A17" s="80"/>
      <c r="B17" s="80"/>
      <c r="C17" s="80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8510.0999999999985</v>
      </c>
    </row>
    <row r="18" spans="1:9" ht="21.6" customHeight="1" x14ac:dyDescent="0.25">
      <c r="A18" s="15"/>
      <c r="B18" s="15"/>
      <c r="H18" s="65" t="s">
        <v>39</v>
      </c>
      <c r="I18" s="6">
        <f>'July 2025 - September 2025'!E92</f>
        <v>9754.0999999999985</v>
      </c>
    </row>
    <row r="19" spans="1:9" ht="21.6" customHeight="1" x14ac:dyDescent="0.25">
      <c r="A19" s="85" t="s">
        <v>40</v>
      </c>
      <c r="B19" s="85"/>
      <c r="C19" s="85"/>
      <c r="D19" s="85"/>
      <c r="E19" s="85"/>
      <c r="H19" s="62" t="s">
        <v>41</v>
      </c>
      <c r="I19" s="6">
        <f>'July 2025 - September 2025'!E100</f>
        <v>10930.099999999999</v>
      </c>
    </row>
    <row r="20" spans="1:9" ht="21.6" customHeight="1" x14ac:dyDescent="0.25">
      <c r="A20" s="5" t="s">
        <v>4</v>
      </c>
      <c r="B20" s="5" t="s">
        <v>29</v>
      </c>
      <c r="C20" s="84" t="s">
        <v>30</v>
      </c>
      <c r="D20" s="84"/>
      <c r="E20" s="2" t="s">
        <v>31</v>
      </c>
      <c r="H20" s="65" t="s">
        <v>42</v>
      </c>
      <c r="I20" s="6">
        <f>'July 2025 - September 2025'!E109</f>
        <v>12188.099999999999</v>
      </c>
    </row>
    <row r="21" spans="1:9" ht="21.6" customHeight="1" x14ac:dyDescent="0.25">
      <c r="A21" s="16" t="s">
        <v>43</v>
      </c>
      <c r="B21" s="17" t="s">
        <v>34</v>
      </c>
      <c r="C21" s="86" t="s">
        <v>35</v>
      </c>
      <c r="D21" s="86"/>
      <c r="E21" s="6">
        <v>2405</v>
      </c>
      <c r="H21" s="66" t="s">
        <v>534</v>
      </c>
      <c r="I21" s="6">
        <f>'October 2025 - December 2025'!E92</f>
        <v>13432.099999999999</v>
      </c>
    </row>
    <row r="22" spans="1:9" ht="21.6" customHeight="1" x14ac:dyDescent="0.25">
      <c r="A22" s="13" t="s">
        <v>44</v>
      </c>
      <c r="B22" s="14" t="s">
        <v>34</v>
      </c>
      <c r="C22" s="68" t="s">
        <v>45</v>
      </c>
      <c r="D22" s="68"/>
      <c r="E22" s="6">
        <v>1035</v>
      </c>
      <c r="H22" s="62" t="s">
        <v>46</v>
      </c>
      <c r="I22" s="6">
        <f>'October 2025 - December 2025'!E100</f>
        <v>14758.099999999999</v>
      </c>
    </row>
    <row r="23" spans="1:9" ht="21.6" customHeight="1" x14ac:dyDescent="0.25">
      <c r="A23" s="16" t="s">
        <v>47</v>
      </c>
      <c r="B23" s="17" t="s">
        <v>48</v>
      </c>
      <c r="C23" s="87" t="s">
        <v>49</v>
      </c>
      <c r="D23" s="87"/>
      <c r="E23" s="6">
        <v>50</v>
      </c>
      <c r="H23" s="63" t="s">
        <v>500</v>
      </c>
      <c r="I23" s="6">
        <f>'October 2025 - December 2025'!E109</f>
        <v>16016.099999999999</v>
      </c>
    </row>
    <row r="24" spans="1:9" ht="21.6" customHeight="1" x14ac:dyDescent="0.25">
      <c r="A24" s="80"/>
      <c r="B24" s="80"/>
      <c r="C24" s="80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17260.099999999999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18586.099999999999</v>
      </c>
    </row>
    <row r="26" spans="1:9" ht="21.6" customHeight="1" x14ac:dyDescent="0.25">
      <c r="A26" s="82" t="s">
        <v>51</v>
      </c>
      <c r="B26" s="82"/>
      <c r="C26" s="82"/>
      <c r="D26" s="82"/>
      <c r="E26" s="82"/>
      <c r="H26" s="63" t="s">
        <v>502</v>
      </c>
      <c r="I26" s="6">
        <f>'January 2026 - March 2026'!E109</f>
        <v>19844.099999999999</v>
      </c>
    </row>
    <row r="27" spans="1:9" ht="21.6" customHeight="1" x14ac:dyDescent="0.25">
      <c r="A27" s="83" t="s">
        <v>4</v>
      </c>
      <c r="B27" s="83" t="s">
        <v>29</v>
      </c>
      <c r="C27" s="84" t="s">
        <v>30</v>
      </c>
      <c r="D27" s="84"/>
      <c r="E27" s="84" t="s">
        <v>31</v>
      </c>
      <c r="H27" s="66" t="s">
        <v>539</v>
      </c>
      <c r="I27" s="6">
        <f>'April 2026 - June 2026'!E92</f>
        <v>21020.1</v>
      </c>
    </row>
    <row r="28" spans="1:9" ht="21.6" customHeight="1" x14ac:dyDescent="0.25">
      <c r="A28" s="83"/>
      <c r="B28" s="83"/>
      <c r="C28" s="84"/>
      <c r="D28" s="84"/>
      <c r="E28" s="84"/>
      <c r="H28" s="67" t="s">
        <v>541</v>
      </c>
      <c r="I28" s="6">
        <f>'April 2026 - June 2026'!E100</f>
        <v>22331.1</v>
      </c>
    </row>
    <row r="29" spans="1:9" ht="21.6" customHeight="1" x14ac:dyDescent="0.25">
      <c r="A29" s="13" t="s">
        <v>52</v>
      </c>
      <c r="B29" s="14" t="s">
        <v>53</v>
      </c>
      <c r="C29" s="68" t="s">
        <v>54</v>
      </c>
      <c r="D29" s="68"/>
      <c r="E29" s="6">
        <v>150</v>
      </c>
      <c r="H29" s="63" t="s">
        <v>503</v>
      </c>
      <c r="I29" s="6">
        <f>'April 2026 - June 2026'!E109</f>
        <v>24089.1</v>
      </c>
    </row>
    <row r="30" spans="1:9" ht="21.6" customHeight="1" x14ac:dyDescent="0.25">
      <c r="A30" s="13" t="s">
        <v>55</v>
      </c>
      <c r="B30" s="14" t="s">
        <v>34</v>
      </c>
      <c r="C30" s="68" t="s">
        <v>35</v>
      </c>
      <c r="D30" s="68"/>
      <c r="E30" s="6">
        <v>2405</v>
      </c>
      <c r="H30" s="63" t="s">
        <v>504</v>
      </c>
      <c r="I30" s="6">
        <f>'July 2026 - September 2026'!E92</f>
        <v>25833.1</v>
      </c>
    </row>
    <row r="31" spans="1:9" ht="21.6" customHeight="1" x14ac:dyDescent="0.25">
      <c r="A31" s="81" t="s">
        <v>56</v>
      </c>
      <c r="B31" s="75" t="s">
        <v>57</v>
      </c>
      <c r="C31" s="75" t="s">
        <v>58</v>
      </c>
      <c r="D31" s="75"/>
      <c r="E31" s="79">
        <v>7700</v>
      </c>
      <c r="H31" s="63" t="s">
        <v>505</v>
      </c>
      <c r="I31" s="6">
        <f>'July 2026 - September 2026'!E100</f>
        <v>27591.1</v>
      </c>
    </row>
    <row r="32" spans="1:9" ht="21.6" customHeight="1" x14ac:dyDescent="0.25">
      <c r="A32" s="81"/>
      <c r="B32" s="81"/>
      <c r="C32" s="81"/>
      <c r="D32" s="75"/>
      <c r="E32" s="79"/>
      <c r="H32" s="63" t="s">
        <v>506</v>
      </c>
      <c r="I32" s="6">
        <f>'July 2026 - September 2026'!E109</f>
        <v>29417.1</v>
      </c>
    </row>
    <row r="33" spans="1:9" ht="21.6" customHeight="1" x14ac:dyDescent="0.25">
      <c r="A33" s="13" t="s">
        <v>59</v>
      </c>
      <c r="B33" s="14" t="s">
        <v>60</v>
      </c>
      <c r="C33" s="68"/>
      <c r="D33" s="68"/>
      <c r="E33" s="6">
        <v>204</v>
      </c>
      <c r="H33" s="63" t="s">
        <v>507</v>
      </c>
      <c r="I33" s="6">
        <f>'October 2026 - December 2026'!E93</f>
        <v>31161.1</v>
      </c>
    </row>
    <row r="34" spans="1:9" ht="21.6" customHeight="1" x14ac:dyDescent="0.25">
      <c r="A34" s="13" t="s">
        <v>59</v>
      </c>
      <c r="B34" s="14" t="s">
        <v>61</v>
      </c>
      <c r="C34" s="68"/>
      <c r="D34" s="68"/>
      <c r="E34" s="6">
        <v>207.5</v>
      </c>
      <c r="H34" s="62" t="s">
        <v>62</v>
      </c>
      <c r="I34" s="6">
        <f>'October 2026 - December 2026'!E101</f>
        <v>32919.1</v>
      </c>
    </row>
    <row r="35" spans="1:9" ht="21.6" customHeight="1" x14ac:dyDescent="0.25">
      <c r="A35" s="16" t="s">
        <v>59</v>
      </c>
      <c r="B35" s="17" t="s">
        <v>63</v>
      </c>
      <c r="C35" s="75" t="s">
        <v>64</v>
      </c>
      <c r="D35" s="75"/>
      <c r="E35" s="6">
        <v>9350</v>
      </c>
      <c r="H35" s="62" t="s">
        <v>65</v>
      </c>
      <c r="I35" s="6">
        <f>'October 2026 - December 2026'!E110</f>
        <v>34663.1</v>
      </c>
    </row>
    <row r="36" spans="1:9" ht="21.6" customHeight="1" x14ac:dyDescent="0.25">
      <c r="A36" s="80"/>
      <c r="B36" s="80"/>
      <c r="C36" s="80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36489.1</v>
      </c>
    </row>
    <row r="37" spans="1:9" ht="21.6" customHeight="1" x14ac:dyDescent="0.25">
      <c r="H37" s="62" t="s">
        <v>67</v>
      </c>
      <c r="I37" s="6">
        <f>'January 2027 - March 2027'!E100</f>
        <v>38165.1</v>
      </c>
    </row>
    <row r="38" spans="1:9" ht="21.6" customHeight="1" x14ac:dyDescent="0.25">
      <c r="A38" s="78" t="s">
        <v>68</v>
      </c>
      <c r="B38" s="78"/>
      <c r="C38" s="78"/>
      <c r="H38" s="62" t="s">
        <v>69</v>
      </c>
      <c r="I38" s="6">
        <f>'January 2027 - March 2027'!E109</f>
        <v>39991.1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41667.1</v>
      </c>
    </row>
    <row r="40" spans="1:9" ht="21.6" customHeight="1" x14ac:dyDescent="0.25">
      <c r="A40" s="77" t="s">
        <v>71</v>
      </c>
      <c r="B40" s="77"/>
      <c r="C40" s="77"/>
      <c r="H40" s="62" t="s">
        <v>72</v>
      </c>
      <c r="I40" s="6">
        <f>'April 2027 - June 2027'!E100</f>
        <v>43425.1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508</v>
      </c>
      <c r="I41" s="6">
        <f>'April 2027 - June 2027'!E109</f>
        <v>45169.1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77" t="s">
        <v>80</v>
      </c>
      <c r="B45" s="77"/>
      <c r="C45" s="77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77" t="s">
        <v>92</v>
      </c>
      <c r="B51" s="77"/>
      <c r="C51" s="77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77" t="s">
        <v>102</v>
      </c>
      <c r="B55" s="77"/>
      <c r="C55" s="77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77" t="s">
        <v>112</v>
      </c>
      <c r="B60" s="77"/>
      <c r="C60" s="77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77" t="s">
        <v>116</v>
      </c>
      <c r="B63" s="77"/>
      <c r="C63" s="77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77" t="s">
        <v>125</v>
      </c>
      <c r="B69" s="77"/>
      <c r="C69" s="77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77" t="s">
        <v>131</v>
      </c>
      <c r="B74" s="77"/>
      <c r="C74" s="77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77" t="s">
        <v>142</v>
      </c>
      <c r="B81" s="77"/>
      <c r="C81" s="77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3" t="s">
        <v>150</v>
      </c>
      <c r="B91" s="73"/>
      <c r="C91" s="73"/>
      <c r="D91" s="73"/>
      <c r="E91" s="73"/>
    </row>
    <row r="92" spans="1:5" ht="21.6" customHeight="1" x14ac:dyDescent="0.25">
      <c r="A92" s="73" t="s">
        <v>151</v>
      </c>
      <c r="B92" s="73"/>
      <c r="C92" s="73" t="s">
        <v>30</v>
      </c>
      <c r="D92" s="73"/>
      <c r="E92" s="28" t="s">
        <v>31</v>
      </c>
    </row>
    <row r="93" spans="1:5" ht="21.6" customHeight="1" x14ac:dyDescent="0.25">
      <c r="A93" s="69" t="s">
        <v>152</v>
      </c>
      <c r="B93" s="69"/>
      <c r="C93" s="68"/>
      <c r="D93" s="68"/>
      <c r="E93" s="23">
        <f>C88</f>
        <v>1503</v>
      </c>
    </row>
    <row r="94" spans="1:5" ht="21.6" customHeight="1" x14ac:dyDescent="0.25">
      <c r="A94" s="71"/>
      <c r="B94" s="71"/>
      <c r="C94" s="76" t="s">
        <v>153</v>
      </c>
      <c r="D94" s="76"/>
      <c r="E94" s="6">
        <f>I3</f>
        <v>0</v>
      </c>
    </row>
    <row r="95" spans="1:5" ht="21.6" customHeight="1" x14ac:dyDescent="0.25"/>
    <row r="96" spans="1:5" ht="21.6" customHeight="1" x14ac:dyDescent="0.25">
      <c r="A96" s="73" t="s">
        <v>154</v>
      </c>
      <c r="B96" s="73"/>
      <c r="C96" s="73"/>
      <c r="D96" s="73"/>
      <c r="E96" s="73"/>
    </row>
    <row r="97" spans="1:5" ht="21.6" customHeight="1" x14ac:dyDescent="0.25">
      <c r="A97" s="73" t="s">
        <v>151</v>
      </c>
      <c r="B97" s="73"/>
      <c r="C97" s="73" t="s">
        <v>30</v>
      </c>
      <c r="D97" s="73"/>
      <c r="E97" s="28" t="s">
        <v>31</v>
      </c>
    </row>
    <row r="98" spans="1:5" ht="21.6" customHeight="1" x14ac:dyDescent="0.25">
      <c r="A98" s="69" t="s">
        <v>155</v>
      </c>
      <c r="B98" s="69"/>
      <c r="C98" s="74"/>
      <c r="D98" s="74"/>
      <c r="E98" s="6">
        <f>E94</f>
        <v>0</v>
      </c>
    </row>
    <row r="99" spans="1:5" ht="21.6" customHeight="1" x14ac:dyDescent="0.25">
      <c r="A99" s="69" t="s">
        <v>131</v>
      </c>
      <c r="B99" s="69"/>
      <c r="C99" s="68" t="s">
        <v>156</v>
      </c>
      <c r="D99" s="68"/>
      <c r="E99" s="23">
        <v>0</v>
      </c>
    </row>
    <row r="100" spans="1:5" ht="21.6" customHeight="1" x14ac:dyDescent="0.25">
      <c r="A100" s="69"/>
      <c r="B100" s="69"/>
      <c r="C100" s="68" t="s">
        <v>157</v>
      </c>
      <c r="D100" s="68"/>
      <c r="E100" s="23">
        <v>1000</v>
      </c>
    </row>
    <row r="101" spans="1:5" ht="21.6" customHeight="1" x14ac:dyDescent="0.25">
      <c r="A101" s="69"/>
      <c r="B101" s="69"/>
      <c r="C101" s="68" t="s">
        <v>158</v>
      </c>
      <c r="D101" s="68"/>
      <c r="E101" s="23">
        <v>140</v>
      </c>
    </row>
    <row r="102" spans="1:5" ht="21.6" customHeight="1" x14ac:dyDescent="0.25">
      <c r="A102" s="69"/>
      <c r="B102" s="69"/>
      <c r="C102" s="68" t="s">
        <v>159</v>
      </c>
      <c r="D102" s="68"/>
      <c r="E102" s="23">
        <v>68</v>
      </c>
    </row>
    <row r="103" spans="1:5" ht="21.6" customHeight="1" x14ac:dyDescent="0.25">
      <c r="A103" s="69"/>
      <c r="B103" s="69"/>
      <c r="C103" s="68" t="s">
        <v>160</v>
      </c>
      <c r="D103" s="68"/>
      <c r="E103" s="23">
        <v>420</v>
      </c>
    </row>
    <row r="104" spans="1:5" ht="21.6" customHeight="1" x14ac:dyDescent="0.25">
      <c r="A104" s="69"/>
      <c r="B104" s="69"/>
      <c r="C104" s="68" t="s">
        <v>161</v>
      </c>
      <c r="D104" s="68"/>
      <c r="E104" s="23">
        <v>775.68</v>
      </c>
    </row>
    <row r="105" spans="1:5" ht="21.6" customHeight="1" x14ac:dyDescent="0.25">
      <c r="A105" s="69" t="s">
        <v>152</v>
      </c>
      <c r="B105" s="69"/>
      <c r="C105" s="68" t="s">
        <v>162</v>
      </c>
      <c r="D105" s="68"/>
      <c r="E105" s="23">
        <f>C88</f>
        <v>1503</v>
      </c>
    </row>
    <row r="106" spans="1:5" ht="21.6" customHeight="1" x14ac:dyDescent="0.25">
      <c r="A106" s="71"/>
      <c r="B106" s="71"/>
      <c r="C106" s="72" t="s">
        <v>163</v>
      </c>
      <c r="D106" s="72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3" t="s">
        <v>164</v>
      </c>
      <c r="B109" s="73"/>
      <c r="C109" s="73"/>
      <c r="D109" s="73"/>
      <c r="E109" s="73"/>
    </row>
    <row r="110" spans="1:5" ht="21.6" customHeight="1" x14ac:dyDescent="0.25">
      <c r="A110" s="73" t="s">
        <v>151</v>
      </c>
      <c r="B110" s="73"/>
      <c r="C110" s="73" t="s">
        <v>30</v>
      </c>
      <c r="D110" s="73"/>
      <c r="E110" s="28" t="s">
        <v>31</v>
      </c>
    </row>
    <row r="111" spans="1:5" ht="21.6" customHeight="1" x14ac:dyDescent="0.25">
      <c r="A111" s="69" t="s">
        <v>165</v>
      </c>
      <c r="B111" s="69"/>
      <c r="C111" s="74"/>
      <c r="D111" s="74"/>
      <c r="E111" s="6">
        <f>E106</f>
        <v>-416.67999999999984</v>
      </c>
    </row>
    <row r="112" spans="1:5" ht="21.6" customHeight="1" x14ac:dyDescent="0.25">
      <c r="A112" s="69" t="s">
        <v>131</v>
      </c>
      <c r="B112" s="69"/>
      <c r="C112" s="68" t="s">
        <v>166</v>
      </c>
      <c r="D112" s="68"/>
      <c r="E112" s="23">
        <v>4000</v>
      </c>
    </row>
    <row r="113" spans="1:5" ht="21.6" customHeight="1" x14ac:dyDescent="0.25">
      <c r="A113" s="69"/>
      <c r="B113" s="69"/>
      <c r="C113" s="68" t="s">
        <v>167</v>
      </c>
      <c r="D113" s="68"/>
      <c r="E113" s="23">
        <v>2254</v>
      </c>
    </row>
    <row r="114" spans="1:5" ht="43.15" customHeight="1" x14ac:dyDescent="0.25">
      <c r="A114" s="69"/>
      <c r="B114" s="69"/>
      <c r="C114" s="75" t="s">
        <v>168</v>
      </c>
      <c r="D114" s="75"/>
      <c r="E114" s="23">
        <v>560</v>
      </c>
    </row>
    <row r="115" spans="1:5" ht="21.6" customHeight="1" x14ac:dyDescent="0.25">
      <c r="A115" s="69"/>
      <c r="B115" s="69"/>
      <c r="C115" s="68" t="s">
        <v>169</v>
      </c>
      <c r="D115" s="68"/>
      <c r="E115" s="23">
        <v>0</v>
      </c>
    </row>
    <row r="116" spans="1:5" ht="43.15" customHeight="1" x14ac:dyDescent="0.25">
      <c r="A116" s="69"/>
      <c r="B116" s="69"/>
      <c r="C116" s="75" t="s">
        <v>170</v>
      </c>
      <c r="D116" s="75"/>
      <c r="E116" s="23">
        <v>700</v>
      </c>
    </row>
    <row r="117" spans="1:5" ht="21.6" customHeight="1" x14ac:dyDescent="0.25">
      <c r="A117" s="69"/>
      <c r="B117" s="69"/>
      <c r="C117" s="75" t="s">
        <v>171</v>
      </c>
      <c r="D117" s="75"/>
      <c r="E117" s="23">
        <v>498</v>
      </c>
    </row>
    <row r="118" spans="1:5" ht="21.6" customHeight="1" x14ac:dyDescent="0.25">
      <c r="A118" s="69"/>
      <c r="B118" s="69"/>
      <c r="C118" s="68" t="s">
        <v>172</v>
      </c>
      <c r="D118" s="68"/>
      <c r="E118" s="23">
        <v>368</v>
      </c>
    </row>
    <row r="119" spans="1:5" ht="21.6" customHeight="1" x14ac:dyDescent="0.25">
      <c r="A119" s="69"/>
      <c r="B119" s="69"/>
      <c r="C119" s="68" t="s">
        <v>173</v>
      </c>
      <c r="D119" s="68"/>
      <c r="E119" s="23">
        <v>204</v>
      </c>
    </row>
    <row r="120" spans="1:5" ht="21.6" customHeight="1" x14ac:dyDescent="0.25">
      <c r="A120" s="69"/>
      <c r="B120" s="69"/>
      <c r="C120" s="68" t="s">
        <v>174</v>
      </c>
      <c r="D120" s="68"/>
      <c r="E120" s="23">
        <v>207.5</v>
      </c>
    </row>
    <row r="121" spans="1:5" ht="21.6" customHeight="1" x14ac:dyDescent="0.25">
      <c r="A121" s="69"/>
      <c r="B121" s="69"/>
      <c r="C121" s="68" t="s">
        <v>175</v>
      </c>
      <c r="D121" s="68"/>
      <c r="E121" s="23">
        <v>187</v>
      </c>
    </row>
    <row r="122" spans="1:5" ht="21.6" customHeight="1" x14ac:dyDescent="0.25">
      <c r="A122" s="69"/>
      <c r="B122" s="69"/>
      <c r="C122" s="68" t="s">
        <v>176</v>
      </c>
      <c r="D122" s="68"/>
      <c r="E122" s="23">
        <v>391.5</v>
      </c>
    </row>
    <row r="123" spans="1:5" ht="21.6" customHeight="1" x14ac:dyDescent="0.25">
      <c r="A123" s="69"/>
      <c r="B123" s="69"/>
      <c r="C123" s="68" t="s">
        <v>177</v>
      </c>
      <c r="D123" s="68"/>
      <c r="E123" s="23">
        <v>966.7</v>
      </c>
    </row>
    <row r="124" spans="1:5" ht="21.6" customHeight="1" x14ac:dyDescent="0.25">
      <c r="A124" s="69"/>
      <c r="B124" s="69"/>
      <c r="C124" s="68" t="s">
        <v>178</v>
      </c>
      <c r="D124" s="68"/>
      <c r="E124" s="23">
        <v>4500</v>
      </c>
    </row>
    <row r="125" spans="1:5" ht="21.6" customHeight="1" x14ac:dyDescent="0.25">
      <c r="A125" s="69" t="s">
        <v>152</v>
      </c>
      <c r="B125" s="69"/>
      <c r="C125" s="70"/>
      <c r="D125" s="70"/>
      <c r="E125" s="23">
        <f>C88</f>
        <v>1503</v>
      </c>
    </row>
    <row r="126" spans="1:5" ht="21.6" customHeight="1" x14ac:dyDescent="0.25">
      <c r="A126" s="71"/>
      <c r="B126" s="71"/>
      <c r="C126" s="72" t="s">
        <v>163</v>
      </c>
      <c r="D126" s="72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D76" sqref="D7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9" t="s">
        <v>423</v>
      </c>
      <c r="B1" s="89"/>
      <c r="C1" s="89"/>
      <c r="D1" s="89"/>
      <c r="E1" s="89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29417.1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29417.1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3" t="s">
        <v>424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31" t="s">
        <v>30</v>
      </c>
      <c r="D9" s="131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68" t="s">
        <v>35</v>
      </c>
      <c r="D10" s="68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75" t="s">
        <v>35</v>
      </c>
      <c r="D11" s="75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2" t="s">
        <v>429</v>
      </c>
      <c r="B16" s="132"/>
      <c r="C16" s="132"/>
      <c r="D16" s="132"/>
      <c r="E16" s="1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31" t="s">
        <v>30</v>
      </c>
      <c r="D17" s="131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1" t="s">
        <v>432</v>
      </c>
      <c r="B22" s="131"/>
      <c r="C22" s="131"/>
      <c r="D22" s="131"/>
      <c r="E22" s="13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31" t="s">
        <v>30</v>
      </c>
      <c r="D23" s="131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68" t="s">
        <v>201</v>
      </c>
      <c r="D26" s="68"/>
      <c r="E26" s="6">
        <v>0</v>
      </c>
    </row>
    <row r="27" spans="1:31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8" t="s">
        <v>436</v>
      </c>
      <c r="B32" s="78"/>
      <c r="C32" s="78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77" t="s">
        <v>71</v>
      </c>
      <c r="B34" s="77"/>
      <c r="C34" s="77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77" t="s">
        <v>281</v>
      </c>
      <c r="B39" s="77"/>
      <c r="C39" s="77"/>
    </row>
    <row r="40" spans="1:8" ht="21.6" customHeight="1" x14ac:dyDescent="0.25">
      <c r="A40" s="77"/>
      <c r="B40" s="77"/>
      <c r="C40" s="77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77" t="s">
        <v>92</v>
      </c>
      <c r="B47" s="77"/>
      <c r="C47" s="77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2" t="s">
        <v>437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('April 2026 - June 2026'!E109+E14)-SUM(E89:E91)</f>
        <v>25833.1</v>
      </c>
      <c r="H92"/>
    </row>
    <row r="93" spans="1:8" ht="21.6" customHeight="1" x14ac:dyDescent="0.25">
      <c r="H93"/>
    </row>
    <row r="94" spans="1:8" ht="21.6" customHeight="1" x14ac:dyDescent="0.25">
      <c r="A94" s="123" t="s">
        <v>438</v>
      </c>
      <c r="B94" s="123"/>
      <c r="C94" s="123"/>
      <c r="D94" s="123"/>
      <c r="E94" s="123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439</v>
      </c>
      <c r="B96" s="69"/>
      <c r="C96" s="68"/>
      <c r="D96" s="68"/>
      <c r="E96" s="6">
        <f>E92</f>
        <v>25833.1</v>
      </c>
      <c r="G96" s="119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27591.1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3" t="s">
        <v>440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441</v>
      </c>
      <c r="B105" s="69"/>
      <c r="C105" s="68"/>
      <c r="D105" s="68"/>
      <c r="E105" s="6">
        <f>E100</f>
        <v>27591.1</v>
      </c>
      <c r="G105" s="119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29417.1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442</v>
      </c>
      <c r="B1" s="89"/>
      <c r="C1" s="89"/>
      <c r="D1" s="89"/>
      <c r="E1" s="8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34663.1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34663.1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443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3" t="s">
        <v>448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4" t="s">
        <v>451</v>
      </c>
      <c r="B22" s="134"/>
      <c r="C22" s="134"/>
      <c r="D22" s="134"/>
      <c r="E22" s="13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75" t="s">
        <v>35</v>
      </c>
      <c r="D26" s="75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68" t="s">
        <v>201</v>
      </c>
      <c r="D27" s="68"/>
      <c r="E27" s="6">
        <v>0</v>
      </c>
    </row>
    <row r="28" spans="1:26" ht="21.6" customHeight="1" x14ac:dyDescent="0.25">
      <c r="A28" s="80"/>
      <c r="B28" s="80"/>
      <c r="C28" s="72" t="s">
        <v>37</v>
      </c>
      <c r="D28" s="72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8" t="s">
        <v>456</v>
      </c>
      <c r="B33" s="78"/>
      <c r="C33" s="78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77" t="s">
        <v>71</v>
      </c>
      <c r="B35" s="77"/>
      <c r="C35" s="77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77" t="s">
        <v>281</v>
      </c>
      <c r="B40" s="77"/>
      <c r="C40" s="77"/>
    </row>
    <row r="41" spans="1:9" ht="21.6" customHeight="1" x14ac:dyDescent="0.25">
      <c r="A41" s="77"/>
      <c r="B41" s="77"/>
      <c r="C41" s="77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77" t="s">
        <v>92</v>
      </c>
      <c r="B48" s="77"/>
      <c r="C48" s="77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77" t="s">
        <v>102</v>
      </c>
      <c r="B52" s="77"/>
      <c r="C52" s="77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77" t="s">
        <v>112</v>
      </c>
      <c r="B57" s="77"/>
      <c r="C57" s="77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77" t="s">
        <v>116</v>
      </c>
      <c r="B60" s="77"/>
      <c r="C60" s="77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77" t="s">
        <v>125</v>
      </c>
      <c r="B66" s="77"/>
      <c r="C66" s="77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77" t="s">
        <v>131</v>
      </c>
      <c r="B71" s="77"/>
      <c r="C71" s="77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530</v>
      </c>
      <c r="B75" s="43" t="s">
        <v>531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77" t="s">
        <v>142</v>
      </c>
      <c r="B78" s="77"/>
      <c r="C78" s="77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7" t="s">
        <v>457</v>
      </c>
      <c r="B88" s="127"/>
      <c r="C88" s="127"/>
      <c r="D88" s="127"/>
      <c r="E88" s="127"/>
      <c r="G88" s="37" t="s">
        <v>244</v>
      </c>
      <c r="H88" s="23">
        <v>0</v>
      </c>
    </row>
    <row r="89" spans="1:8" ht="21.6" customHeight="1" x14ac:dyDescent="0.25">
      <c r="A89" s="73" t="s">
        <v>151</v>
      </c>
      <c r="B89" s="73"/>
      <c r="C89" s="73" t="s">
        <v>30</v>
      </c>
      <c r="D89" s="73"/>
      <c r="E89" s="28" t="s">
        <v>31</v>
      </c>
      <c r="G89" s="119" t="s">
        <v>333</v>
      </c>
      <c r="H89" s="93">
        <f>C72-H88</f>
        <v>300</v>
      </c>
    </row>
    <row r="90" spans="1:8" ht="43.15" customHeight="1" x14ac:dyDescent="0.25">
      <c r="A90" s="69" t="s">
        <v>131</v>
      </c>
      <c r="B90" s="69"/>
      <c r="C90" s="75" t="s">
        <v>355</v>
      </c>
      <c r="D90" s="75"/>
      <c r="E90" s="23">
        <v>150</v>
      </c>
      <c r="G90" s="119"/>
      <c r="H90" s="93"/>
    </row>
    <row r="91" spans="1:8" ht="21.6" customHeight="1" x14ac:dyDescent="0.25">
      <c r="A91" s="69"/>
      <c r="B91" s="69"/>
      <c r="C91" s="68" t="s">
        <v>379</v>
      </c>
      <c r="D91" s="68"/>
      <c r="E91" s="23">
        <v>0</v>
      </c>
      <c r="G91" s="119"/>
      <c r="H91" s="93"/>
    </row>
    <row r="92" spans="1:8" ht="21.6" customHeight="1" x14ac:dyDescent="0.25">
      <c r="A92" s="69" t="s">
        <v>152</v>
      </c>
      <c r="B92" s="69"/>
      <c r="C92" s="68"/>
      <c r="D92" s="68"/>
      <c r="E92" s="23">
        <f>C85</f>
        <v>647</v>
      </c>
      <c r="H92"/>
    </row>
    <row r="93" spans="1:8" ht="21.6" customHeight="1" x14ac:dyDescent="0.25">
      <c r="A93" s="69"/>
      <c r="B93" s="69"/>
      <c r="C93" s="76" t="s">
        <v>153</v>
      </c>
      <c r="D93" s="76"/>
      <c r="E93" s="6">
        <f>('July 2026 - September 2026'!E109+E14)-SUM(E90:E92)</f>
        <v>31161.1</v>
      </c>
      <c r="H93"/>
    </row>
    <row r="94" spans="1:8" ht="21.6" customHeight="1" x14ac:dyDescent="0.25">
      <c r="H94"/>
    </row>
    <row r="95" spans="1:8" ht="21.6" customHeight="1" x14ac:dyDescent="0.25">
      <c r="A95" s="73" t="s">
        <v>458</v>
      </c>
      <c r="B95" s="73"/>
      <c r="C95" s="73"/>
      <c r="D95" s="73"/>
      <c r="E95" s="73"/>
      <c r="G95" s="37" t="s">
        <v>244</v>
      </c>
      <c r="H95" s="23">
        <v>0</v>
      </c>
    </row>
    <row r="96" spans="1:8" ht="21.6" customHeight="1" x14ac:dyDescent="0.25">
      <c r="A96" s="73" t="s">
        <v>151</v>
      </c>
      <c r="B96" s="73"/>
      <c r="C96" s="73" t="s">
        <v>30</v>
      </c>
      <c r="D96" s="73"/>
      <c r="E96" s="28" t="s">
        <v>31</v>
      </c>
      <c r="G96" s="119" t="s">
        <v>417</v>
      </c>
      <c r="H96" s="93">
        <f>C72-H95</f>
        <v>300</v>
      </c>
    </row>
    <row r="97" spans="1:8" ht="21.6" customHeight="1" x14ac:dyDescent="0.25">
      <c r="A97" s="69" t="s">
        <v>459</v>
      </c>
      <c r="B97" s="69"/>
      <c r="C97" s="68"/>
      <c r="D97" s="68"/>
      <c r="E97" s="6">
        <f>E93</f>
        <v>31161.1</v>
      </c>
      <c r="G97" s="119"/>
      <c r="H97" s="93"/>
    </row>
    <row r="98" spans="1:8" ht="21.6" customHeight="1" x14ac:dyDescent="0.25">
      <c r="A98" s="69" t="s">
        <v>131</v>
      </c>
      <c r="B98" s="69"/>
      <c r="C98" s="68" t="s">
        <v>361</v>
      </c>
      <c r="D98" s="68"/>
      <c r="E98" s="23">
        <v>0</v>
      </c>
      <c r="G98" s="119"/>
      <c r="H98" s="93"/>
    </row>
    <row r="99" spans="1:8" ht="21.6" customHeight="1" x14ac:dyDescent="0.25">
      <c r="A99" s="69"/>
      <c r="B99" s="69"/>
      <c r="C99" s="68" t="s">
        <v>379</v>
      </c>
      <c r="D99" s="68"/>
      <c r="E99" s="23">
        <v>0</v>
      </c>
      <c r="H99"/>
    </row>
    <row r="100" spans="1:8" ht="21.6" customHeight="1" x14ac:dyDescent="0.25">
      <c r="A100" s="69" t="s">
        <v>152</v>
      </c>
      <c r="B100" s="69"/>
      <c r="C100" s="68"/>
      <c r="D100" s="68"/>
      <c r="E100" s="23">
        <f>C85</f>
        <v>647</v>
      </c>
      <c r="H100"/>
    </row>
    <row r="101" spans="1:8" ht="21.6" customHeight="1" x14ac:dyDescent="0.25">
      <c r="A101" s="69"/>
      <c r="B101" s="69"/>
      <c r="C101" s="72" t="s">
        <v>163</v>
      </c>
      <c r="D101" s="72"/>
      <c r="E101" s="6">
        <f>(E20+E97)-SUM(E98:E100)</f>
        <v>32919.1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7" t="s">
        <v>460</v>
      </c>
      <c r="B104" s="127"/>
      <c r="C104" s="127"/>
      <c r="D104" s="127"/>
      <c r="E104" s="127"/>
      <c r="G104" s="37" t="s">
        <v>244</v>
      </c>
      <c r="H104" s="23">
        <v>0</v>
      </c>
    </row>
    <row r="105" spans="1:8" ht="21.6" customHeight="1" x14ac:dyDescent="0.25">
      <c r="A105" s="73" t="s">
        <v>151</v>
      </c>
      <c r="B105" s="73"/>
      <c r="C105" s="73" t="s">
        <v>30</v>
      </c>
      <c r="D105" s="73"/>
      <c r="E105" s="28" t="s">
        <v>31</v>
      </c>
      <c r="G105" s="119" t="s">
        <v>333</v>
      </c>
      <c r="H105" s="93">
        <f>C72-H104</f>
        <v>300</v>
      </c>
    </row>
    <row r="106" spans="1:8" ht="21.6" customHeight="1" x14ac:dyDescent="0.25">
      <c r="A106" s="69" t="s">
        <v>461</v>
      </c>
      <c r="B106" s="69"/>
      <c r="C106" s="68"/>
      <c r="D106" s="68"/>
      <c r="E106" s="6">
        <f>E101</f>
        <v>32919.1</v>
      </c>
      <c r="G106" s="119"/>
      <c r="H106" s="93"/>
    </row>
    <row r="107" spans="1:8" ht="43.15" customHeight="1" x14ac:dyDescent="0.25">
      <c r="A107" s="69" t="s">
        <v>131</v>
      </c>
      <c r="B107" s="69"/>
      <c r="C107" s="75" t="s">
        <v>355</v>
      </c>
      <c r="D107" s="75"/>
      <c r="E107" s="23">
        <v>150</v>
      </c>
      <c r="G107" s="119"/>
      <c r="H107" s="93"/>
    </row>
    <row r="108" spans="1:8" ht="21.6" customHeight="1" x14ac:dyDescent="0.25">
      <c r="A108" s="69"/>
      <c r="B108" s="69"/>
      <c r="C108" s="68" t="s">
        <v>379</v>
      </c>
      <c r="D108" s="68"/>
      <c r="E108" s="23">
        <v>0</v>
      </c>
    </row>
    <row r="109" spans="1:8" ht="21.6" customHeight="1" x14ac:dyDescent="0.25">
      <c r="A109" s="69" t="s">
        <v>152</v>
      </c>
      <c r="B109" s="69"/>
      <c r="C109" s="68"/>
      <c r="D109" s="68"/>
      <c r="E109" s="23">
        <f>C85</f>
        <v>647</v>
      </c>
    </row>
    <row r="110" spans="1:8" ht="21.6" customHeight="1" x14ac:dyDescent="0.25">
      <c r="A110" s="69"/>
      <c r="B110" s="69"/>
      <c r="C110" s="72" t="s">
        <v>163</v>
      </c>
      <c r="D110" s="72"/>
      <c r="E110" s="6">
        <f>(E28+E106)-SUM(E107:E109)</f>
        <v>34663.1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9" t="s">
        <v>462</v>
      </c>
      <c r="B1" s="89"/>
      <c r="C1" s="89"/>
      <c r="D1" s="89"/>
      <c r="E1" s="89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39991.1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39991.1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5" t="s">
        <v>463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5" t="s">
        <v>467</v>
      </c>
      <c r="B15" s="125"/>
      <c r="C15" s="125"/>
      <c r="D15" s="125"/>
      <c r="E15" s="12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0"/>
      <c r="B20" s="80"/>
      <c r="C20" s="72" t="s">
        <v>37</v>
      </c>
      <c r="D20" s="72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3" t="s">
        <v>471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8" t="s">
        <v>475</v>
      </c>
      <c r="B32" s="78"/>
      <c r="C32" s="78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77" t="s">
        <v>71</v>
      </c>
      <c r="B34" s="77"/>
      <c r="C34" s="77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77" t="s">
        <v>281</v>
      </c>
      <c r="B39" s="77"/>
      <c r="C39" s="77"/>
    </row>
    <row r="40" spans="1:10" ht="21.6" customHeight="1" x14ac:dyDescent="0.25">
      <c r="A40" s="77"/>
      <c r="B40" s="77"/>
      <c r="C40" s="77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77" t="s">
        <v>92</v>
      </c>
      <c r="B47" s="77"/>
      <c r="C47" s="77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476</v>
      </c>
      <c r="B87" s="127"/>
      <c r="C87" s="127"/>
      <c r="D87" s="127"/>
      <c r="E87" s="127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417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75" t="s">
        <v>361</v>
      </c>
      <c r="D89" s="75"/>
      <c r="E89" s="23">
        <v>0</v>
      </c>
      <c r="G89" s="119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('October 2026 - December 2026'!E110+E13)-SUM(E89:E91)</f>
        <v>36489.1</v>
      </c>
    </row>
    <row r="93" spans="1:8" ht="21.6" customHeight="1" x14ac:dyDescent="0.25"/>
    <row r="94" spans="1:8" ht="21.6" customHeight="1" x14ac:dyDescent="0.25">
      <c r="A94" s="127" t="s">
        <v>477</v>
      </c>
      <c r="B94" s="127"/>
      <c r="C94" s="127"/>
      <c r="D94" s="127"/>
      <c r="E94" s="127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478</v>
      </c>
      <c r="B96" s="69"/>
      <c r="C96" s="68"/>
      <c r="D96" s="68"/>
      <c r="E96" s="6">
        <f>E92</f>
        <v>36489.1</v>
      </c>
      <c r="G96" s="119"/>
      <c r="H96" s="93"/>
    </row>
    <row r="97" spans="1:8" ht="43.15" customHeight="1" x14ac:dyDescent="0.25">
      <c r="A97" s="69" t="s">
        <v>131</v>
      </c>
      <c r="B97" s="69"/>
      <c r="C97" s="75" t="s">
        <v>355</v>
      </c>
      <c r="D97" s="75"/>
      <c r="E97" s="23">
        <v>150</v>
      </c>
      <c r="G97" s="119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38165.1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479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480</v>
      </c>
      <c r="B105" s="69"/>
      <c r="C105" s="68"/>
      <c r="D105" s="68"/>
      <c r="E105" s="6">
        <f>E100</f>
        <v>38165.1</v>
      </c>
      <c r="G105" s="119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39991.1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9" t="s">
        <v>481</v>
      </c>
      <c r="B1" s="89"/>
      <c r="C1" s="89"/>
      <c r="D1" s="89"/>
      <c r="E1" s="89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45169.1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45169.1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3" t="s">
        <v>482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3" t="s">
        <v>486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68" t="s">
        <v>201</v>
      </c>
      <c r="D18" s="68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0"/>
      <c r="B19" s="80"/>
      <c r="C19" s="72" t="s">
        <v>37</v>
      </c>
      <c r="D19" s="72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3" t="s">
        <v>489</v>
      </c>
      <c r="B21" s="83"/>
      <c r="C21" s="83"/>
      <c r="D21" s="83"/>
      <c r="E21" s="8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4" t="s">
        <v>30</v>
      </c>
      <c r="D22" s="8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68" t="s">
        <v>35</v>
      </c>
      <c r="D23" s="68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75" t="s">
        <v>35</v>
      </c>
      <c r="D24" s="75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0"/>
      <c r="B27" s="80"/>
      <c r="C27" s="72" t="s">
        <v>37</v>
      </c>
      <c r="D27" s="72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8" t="s">
        <v>494</v>
      </c>
      <c r="B32" s="78"/>
      <c r="C32" s="78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77" t="s">
        <v>71</v>
      </c>
      <c r="B34" s="77"/>
      <c r="C34" s="77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77" t="s">
        <v>281</v>
      </c>
      <c r="B39" s="77"/>
      <c r="C39" s="77"/>
    </row>
    <row r="40" spans="1:11" ht="21.6" customHeight="1" x14ac:dyDescent="0.25">
      <c r="A40" s="77"/>
      <c r="B40" s="77"/>
      <c r="C40" s="77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77" t="s">
        <v>92</v>
      </c>
      <c r="B47" s="77"/>
      <c r="C47" s="77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495</v>
      </c>
      <c r="B87" s="127"/>
      <c r="C87" s="127"/>
      <c r="D87" s="127"/>
      <c r="E87" s="127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2027 - March 2027'!E109+E13)-SUM(E89:E91)</f>
        <v>41667.1</v>
      </c>
      <c r="H92"/>
    </row>
    <row r="93" spans="1:8" ht="21.6" customHeight="1" x14ac:dyDescent="0.25">
      <c r="H93"/>
    </row>
    <row r="94" spans="1:8" ht="21.6" customHeight="1" x14ac:dyDescent="0.25">
      <c r="A94" s="127" t="s">
        <v>496</v>
      </c>
      <c r="B94" s="127"/>
      <c r="C94" s="127"/>
      <c r="D94" s="127"/>
      <c r="E94" s="127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417</v>
      </c>
      <c r="H95" s="93">
        <f>C71-H94</f>
        <v>300</v>
      </c>
    </row>
    <row r="96" spans="1:8" ht="21.6" customHeight="1" x14ac:dyDescent="0.25">
      <c r="A96" s="69" t="s">
        <v>497</v>
      </c>
      <c r="B96" s="69"/>
      <c r="C96" s="68"/>
      <c r="D96" s="68"/>
      <c r="E96" s="6">
        <f>E92</f>
        <v>41667.1</v>
      </c>
      <c r="G96" s="119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(E19+E96)-SUM(E97:E99)</f>
        <v>43425.1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3" t="s">
        <v>498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499</v>
      </c>
      <c r="B105" s="69"/>
      <c r="C105" s="68"/>
      <c r="D105" s="68"/>
      <c r="E105" s="6">
        <f>E100</f>
        <v>43425.1</v>
      </c>
      <c r="G105" s="119"/>
      <c r="H105" s="93"/>
    </row>
    <row r="106" spans="1:8" ht="43.15" customHeight="1" x14ac:dyDescent="0.25">
      <c r="A106" s="69" t="s">
        <v>131</v>
      </c>
      <c r="B106" s="69"/>
      <c r="C106" s="75" t="s">
        <v>355</v>
      </c>
      <c r="D106" s="75"/>
      <c r="E106" s="23">
        <v>150</v>
      </c>
      <c r="G106" s="119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45169.1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9" t="s">
        <v>179</v>
      </c>
      <c r="B1" s="89"/>
      <c r="C1" s="89"/>
      <c r="D1" s="89"/>
      <c r="E1" s="89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2" t="s">
        <v>24</v>
      </c>
      <c r="B5" s="72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3" t="s">
        <v>181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68" t="s">
        <v>35</v>
      </c>
      <c r="D10" s="68"/>
      <c r="E10" s="6">
        <v>2405</v>
      </c>
    </row>
    <row r="11" spans="1:32" ht="43.15" customHeight="1" x14ac:dyDescent="0.25">
      <c r="A11" s="13"/>
      <c r="B11" s="14" t="s">
        <v>183</v>
      </c>
      <c r="C11" s="68"/>
      <c r="D11" s="68"/>
      <c r="E11" s="6">
        <v>27</v>
      </c>
    </row>
    <row r="12" spans="1:32" ht="43.15" customHeight="1" x14ac:dyDescent="0.25">
      <c r="A12" s="13"/>
      <c r="B12" s="14" t="s">
        <v>184</v>
      </c>
      <c r="C12" s="68"/>
      <c r="D12" s="68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68"/>
      <c r="D13" s="68"/>
      <c r="E13" s="6">
        <v>1500</v>
      </c>
    </row>
    <row r="14" spans="1:32" ht="21.6" customHeight="1" x14ac:dyDescent="0.25">
      <c r="A14" s="80"/>
      <c r="B14" s="80"/>
      <c r="C14" s="72" t="s">
        <v>37</v>
      </c>
      <c r="D14" s="72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3" t="s">
        <v>187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6" t="s">
        <v>190</v>
      </c>
      <c r="D18" s="96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7" t="s">
        <v>192</v>
      </c>
      <c r="D19" s="97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7" t="s">
        <v>195</v>
      </c>
      <c r="D20" s="97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68" t="s">
        <v>35</v>
      </c>
      <c r="D21" s="68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68" t="s">
        <v>199</v>
      </c>
      <c r="D22" s="68"/>
      <c r="E22" s="6">
        <v>0</v>
      </c>
    </row>
    <row r="23" spans="1:33" ht="43.15" customHeight="1" x14ac:dyDescent="0.25">
      <c r="A23" s="13"/>
      <c r="B23" s="14" t="s">
        <v>184</v>
      </c>
      <c r="C23" s="68"/>
      <c r="D23" s="68"/>
      <c r="E23" s="6">
        <v>17</v>
      </c>
    </row>
    <row r="24" spans="1:33" ht="43.15" customHeight="1" x14ac:dyDescent="0.25">
      <c r="A24" s="13"/>
      <c r="B24" s="14" t="s">
        <v>183</v>
      </c>
      <c r="C24" s="68"/>
      <c r="D24" s="68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68" t="s">
        <v>201</v>
      </c>
      <c r="D25" s="68"/>
      <c r="E25" s="6">
        <v>0</v>
      </c>
    </row>
    <row r="26" spans="1:33" ht="21.6" customHeight="1" x14ac:dyDescent="0.25">
      <c r="A26" s="80"/>
      <c r="B26" s="80"/>
      <c r="C26" s="72" t="s">
        <v>37</v>
      </c>
      <c r="D26" s="72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3" t="s">
        <v>202</v>
      </c>
      <c r="B28" s="83"/>
      <c r="C28" s="83"/>
      <c r="D28" s="83"/>
      <c r="E28" s="8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4" t="s">
        <v>30</v>
      </c>
      <c r="D29" s="8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68" t="s">
        <v>201</v>
      </c>
      <c r="D30" s="68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68"/>
      <c r="D31" s="68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68" t="s">
        <v>35</v>
      </c>
      <c r="D32" s="68"/>
      <c r="E32" s="6">
        <v>2405</v>
      </c>
    </row>
    <row r="33" spans="1:5" ht="21.6" customHeight="1" x14ac:dyDescent="0.25">
      <c r="A33" s="13"/>
      <c r="B33" s="14" t="s">
        <v>205</v>
      </c>
      <c r="C33" s="68"/>
      <c r="D33" s="68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68"/>
      <c r="D34" s="68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68"/>
      <c r="D35" s="68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75" t="s">
        <v>211</v>
      </c>
      <c r="D36" s="75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75" t="s">
        <v>214</v>
      </c>
      <c r="D37" s="75"/>
      <c r="E37" s="6">
        <v>500</v>
      </c>
    </row>
    <row r="38" spans="1:5" ht="21.6" customHeight="1" x14ac:dyDescent="0.25">
      <c r="A38" s="34"/>
      <c r="B38" s="14" t="s">
        <v>215</v>
      </c>
      <c r="C38" s="68" t="s">
        <v>216</v>
      </c>
      <c r="D38" s="68"/>
      <c r="E38" s="6">
        <v>800</v>
      </c>
    </row>
    <row r="39" spans="1:5" ht="21.6" customHeight="1" x14ac:dyDescent="0.25">
      <c r="A39" s="80"/>
      <c r="B39" s="80"/>
      <c r="C39" s="72" t="s">
        <v>37</v>
      </c>
      <c r="D39" s="72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8" t="s">
        <v>217</v>
      </c>
      <c r="B44" s="78"/>
      <c r="C44" s="78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77" t="s">
        <v>71</v>
      </c>
      <c r="B46" s="77"/>
      <c r="C46" s="77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77" t="s">
        <v>80</v>
      </c>
      <c r="B51" s="77"/>
      <c r="C51" s="77"/>
    </row>
    <row r="52" spans="1:3" ht="21.6" customHeight="1" x14ac:dyDescent="0.25">
      <c r="A52" s="77"/>
      <c r="B52" s="77"/>
      <c r="C52" s="77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77" t="s">
        <v>92</v>
      </c>
      <c r="B59" s="77"/>
      <c r="C59" s="77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77" t="s">
        <v>102</v>
      </c>
      <c r="B63" s="77"/>
      <c r="C63" s="77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77" t="s">
        <v>112</v>
      </c>
      <c r="B68" s="77"/>
      <c r="C68" s="77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77" t="s">
        <v>116</v>
      </c>
      <c r="B71" s="77"/>
      <c r="C71" s="77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77" t="s">
        <v>125</v>
      </c>
      <c r="B77" s="77"/>
      <c r="C77" s="77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77" t="s">
        <v>131</v>
      </c>
      <c r="B82" s="77"/>
      <c r="C82" s="77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77" t="s">
        <v>142</v>
      </c>
      <c r="B89" s="77"/>
      <c r="C89" s="77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3" t="s">
        <v>222</v>
      </c>
      <c r="B99" s="73"/>
      <c r="C99" s="73"/>
      <c r="D99" s="73"/>
      <c r="E99" s="73"/>
    </row>
    <row r="100" spans="1:8" ht="21.6" customHeight="1" x14ac:dyDescent="0.25">
      <c r="A100" s="73" t="s">
        <v>151</v>
      </c>
      <c r="B100" s="73"/>
      <c r="C100" s="73" t="s">
        <v>30</v>
      </c>
      <c r="D100" s="73"/>
      <c r="E100" s="28" t="s">
        <v>31</v>
      </c>
    </row>
    <row r="101" spans="1:8" ht="21.6" customHeight="1" x14ac:dyDescent="0.25">
      <c r="A101" s="69" t="s">
        <v>131</v>
      </c>
      <c r="B101" s="69"/>
      <c r="C101" s="68" t="s">
        <v>223</v>
      </c>
      <c r="D101" s="68"/>
      <c r="E101" s="23">
        <v>1000</v>
      </c>
      <c r="H101" s="15"/>
    </row>
    <row r="102" spans="1:8" ht="21.6" customHeight="1" x14ac:dyDescent="0.25">
      <c r="A102" s="69"/>
      <c r="B102" s="69"/>
      <c r="C102" s="68" t="s">
        <v>224</v>
      </c>
      <c r="D102" s="68"/>
      <c r="E102" s="23">
        <v>0</v>
      </c>
      <c r="H102" s="15"/>
    </row>
    <row r="103" spans="1:8" ht="21.6" customHeight="1" x14ac:dyDescent="0.25">
      <c r="A103" s="69"/>
      <c r="B103" s="69"/>
      <c r="C103" s="68" t="s">
        <v>225</v>
      </c>
      <c r="D103" s="68"/>
      <c r="E103" s="23">
        <v>788</v>
      </c>
      <c r="H103" s="15"/>
    </row>
    <row r="104" spans="1:8" ht="21.6" customHeight="1" x14ac:dyDescent="0.25">
      <c r="A104" s="69"/>
      <c r="B104" s="69"/>
      <c r="C104" s="68" t="s">
        <v>226</v>
      </c>
      <c r="D104" s="68"/>
      <c r="E104" s="23">
        <v>318</v>
      </c>
      <c r="H104" s="15"/>
    </row>
    <row r="105" spans="1:8" ht="21.6" customHeight="1" x14ac:dyDescent="0.25">
      <c r="A105" s="69"/>
      <c r="B105" s="69"/>
      <c r="C105" s="68" t="s">
        <v>227</v>
      </c>
      <c r="D105" s="68"/>
      <c r="E105" s="23">
        <v>600</v>
      </c>
      <c r="H105" s="15"/>
    </row>
    <row r="106" spans="1:8" ht="21.6" customHeight="1" x14ac:dyDescent="0.25">
      <c r="A106" s="69"/>
      <c r="B106" s="69"/>
      <c r="C106" s="68" t="s">
        <v>228</v>
      </c>
      <c r="D106" s="68"/>
      <c r="E106" s="23">
        <v>264</v>
      </c>
      <c r="H106" s="15"/>
    </row>
    <row r="107" spans="1:8" ht="21.6" customHeight="1" x14ac:dyDescent="0.25">
      <c r="A107" s="69"/>
      <c r="B107" s="69"/>
      <c r="C107" s="68" t="s">
        <v>229</v>
      </c>
      <c r="D107" s="68"/>
      <c r="E107" s="23">
        <v>60</v>
      </c>
      <c r="H107" s="15"/>
    </row>
    <row r="108" spans="1:8" ht="21.6" customHeight="1" x14ac:dyDescent="0.25">
      <c r="A108" s="69"/>
      <c r="B108" s="69"/>
      <c r="C108" s="68" t="s">
        <v>230</v>
      </c>
      <c r="D108" s="68"/>
      <c r="E108" s="23">
        <v>900</v>
      </c>
      <c r="H108" s="15"/>
    </row>
    <row r="109" spans="1:8" ht="21.6" customHeight="1" x14ac:dyDescent="0.25">
      <c r="A109" s="69"/>
      <c r="B109" s="69"/>
      <c r="C109" s="68" t="s">
        <v>231</v>
      </c>
      <c r="D109" s="68"/>
      <c r="E109" s="23">
        <v>204</v>
      </c>
      <c r="H109" s="15"/>
    </row>
    <row r="110" spans="1:8" ht="21.6" customHeight="1" x14ac:dyDescent="0.25">
      <c r="A110" s="69"/>
      <c r="B110" s="69"/>
      <c r="C110" s="68" t="s">
        <v>232</v>
      </c>
      <c r="D110" s="68"/>
      <c r="E110" s="23">
        <v>207.5</v>
      </c>
      <c r="H110" s="15"/>
    </row>
    <row r="111" spans="1:8" ht="21.6" customHeight="1" x14ac:dyDescent="0.25">
      <c r="A111" s="69"/>
      <c r="B111" s="69"/>
      <c r="C111" s="95" t="s">
        <v>233</v>
      </c>
      <c r="D111" s="95"/>
      <c r="E111" s="23">
        <v>139.28</v>
      </c>
      <c r="H111" s="15"/>
    </row>
    <row r="112" spans="1:8" ht="21.6" customHeight="1" x14ac:dyDescent="0.25">
      <c r="A112" s="69" t="s">
        <v>152</v>
      </c>
      <c r="B112" s="69"/>
      <c r="C112" s="74"/>
      <c r="D112" s="74"/>
      <c r="E112" s="23">
        <f>C96</f>
        <v>2028.5</v>
      </c>
      <c r="H112" s="15"/>
    </row>
    <row r="113" spans="1:8" ht="21.6" customHeight="1" x14ac:dyDescent="0.25">
      <c r="A113" s="71"/>
      <c r="B113" s="71"/>
      <c r="C113" s="76" t="s">
        <v>153</v>
      </c>
      <c r="D113" s="76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3" t="s">
        <v>234</v>
      </c>
      <c r="B115" s="73"/>
      <c r="C115" s="73"/>
      <c r="D115" s="73"/>
      <c r="E115" s="73"/>
      <c r="H115" s="15"/>
    </row>
    <row r="116" spans="1:8" ht="21.6" customHeight="1" x14ac:dyDescent="0.25">
      <c r="A116" s="73" t="s">
        <v>151</v>
      </c>
      <c r="B116" s="73"/>
      <c r="C116" s="73" t="s">
        <v>30</v>
      </c>
      <c r="D116" s="73"/>
      <c r="E116" s="28" t="s">
        <v>31</v>
      </c>
      <c r="H116" s="15"/>
    </row>
    <row r="117" spans="1:8" ht="21.6" customHeight="1" x14ac:dyDescent="0.25">
      <c r="A117" s="69" t="s">
        <v>235</v>
      </c>
      <c r="B117" s="69"/>
      <c r="C117" s="70"/>
      <c r="D117" s="70"/>
      <c r="E117" s="6">
        <f>E113</f>
        <v>699.83999999999924</v>
      </c>
    </row>
    <row r="118" spans="1:8" ht="21.6" customHeight="1" x14ac:dyDescent="0.25">
      <c r="A118" s="69" t="s">
        <v>131</v>
      </c>
      <c r="B118" s="69"/>
      <c r="C118" s="68" t="s">
        <v>236</v>
      </c>
      <c r="D118" s="68"/>
      <c r="E118" s="23">
        <v>72</v>
      </c>
    </row>
    <row r="119" spans="1:8" ht="21.6" customHeight="1" x14ac:dyDescent="0.25">
      <c r="A119" s="69"/>
      <c r="B119" s="69"/>
      <c r="C119" s="68" t="s">
        <v>237</v>
      </c>
      <c r="D119" s="68"/>
      <c r="E119" s="23">
        <v>55.3</v>
      </c>
    </row>
    <row r="120" spans="1:8" ht="21.6" customHeight="1" x14ac:dyDescent="0.25">
      <c r="A120" s="69"/>
      <c r="B120" s="69"/>
      <c r="C120" s="68" t="s">
        <v>238</v>
      </c>
      <c r="D120" s="68"/>
      <c r="E120" s="23">
        <v>0</v>
      </c>
    </row>
    <row r="121" spans="1:8" ht="21.6" customHeight="1" x14ac:dyDescent="0.25">
      <c r="A121" s="69"/>
      <c r="B121" s="69"/>
      <c r="C121" s="68" t="s">
        <v>239</v>
      </c>
      <c r="D121" s="68"/>
      <c r="E121" s="23">
        <v>500</v>
      </c>
    </row>
    <row r="122" spans="1:8" ht="21.6" customHeight="1" x14ac:dyDescent="0.25">
      <c r="A122" s="69"/>
      <c r="B122" s="69"/>
      <c r="C122" s="68" t="s">
        <v>240</v>
      </c>
      <c r="D122" s="68"/>
      <c r="E122" s="23">
        <v>85</v>
      </c>
    </row>
    <row r="123" spans="1:8" ht="21.6" customHeight="1" x14ac:dyDescent="0.25">
      <c r="A123" s="69"/>
      <c r="B123" s="69"/>
      <c r="C123" s="68" t="s">
        <v>241</v>
      </c>
      <c r="D123" s="68"/>
      <c r="E123" s="23">
        <v>630</v>
      </c>
    </row>
    <row r="124" spans="1:8" ht="21.6" customHeight="1" x14ac:dyDescent="0.25">
      <c r="A124" s="69"/>
      <c r="B124" s="69"/>
      <c r="C124" s="95" t="s">
        <v>242</v>
      </c>
      <c r="D124" s="95"/>
      <c r="E124" s="23">
        <v>464.47</v>
      </c>
    </row>
    <row r="125" spans="1:8" ht="21.6" customHeight="1" x14ac:dyDescent="0.25">
      <c r="A125" s="69" t="s">
        <v>152</v>
      </c>
      <c r="B125" s="69"/>
      <c r="C125" s="74"/>
      <c r="D125" s="74"/>
      <c r="E125" s="23">
        <f>C96</f>
        <v>2028.5</v>
      </c>
    </row>
    <row r="126" spans="1:8" ht="21.6" customHeight="1" x14ac:dyDescent="0.25">
      <c r="A126" s="71"/>
      <c r="B126" s="71"/>
      <c r="C126" s="72" t="s">
        <v>163</v>
      </c>
      <c r="D126" s="72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3" t="s">
        <v>243</v>
      </c>
      <c r="B129" s="73"/>
      <c r="C129" s="73"/>
      <c r="D129" s="73"/>
      <c r="E129" s="73"/>
      <c r="G129" s="37" t="s">
        <v>244</v>
      </c>
      <c r="H129" s="23">
        <v>330.3</v>
      </c>
    </row>
    <row r="130" spans="1:33" ht="21.6" customHeight="1" x14ac:dyDescent="0.25">
      <c r="A130" s="73" t="s">
        <v>151</v>
      </c>
      <c r="B130" s="73"/>
      <c r="C130" s="73" t="s">
        <v>30</v>
      </c>
      <c r="D130" s="73"/>
      <c r="E130" s="28" t="s">
        <v>31</v>
      </c>
      <c r="G130" s="38" t="s">
        <v>245</v>
      </c>
      <c r="H130" s="93">
        <f>330-H129</f>
        <v>-0.30000000000001137</v>
      </c>
    </row>
    <row r="131" spans="1:33" ht="43.15" customHeight="1" x14ac:dyDescent="0.25">
      <c r="A131" s="69" t="s">
        <v>246</v>
      </c>
      <c r="B131" s="69"/>
      <c r="C131" s="74"/>
      <c r="D131" s="74"/>
      <c r="E131" s="6">
        <f>E126</f>
        <v>625.06999999999925</v>
      </c>
      <c r="G131" s="40" t="s">
        <v>247</v>
      </c>
      <c r="H131" s="93"/>
    </row>
    <row r="132" spans="1:33" ht="21.6" customHeight="1" x14ac:dyDescent="0.25">
      <c r="A132" s="69" t="s">
        <v>131</v>
      </c>
      <c r="B132" s="69"/>
      <c r="C132" s="68" t="s">
        <v>248</v>
      </c>
      <c r="D132" s="68"/>
      <c r="E132" s="23">
        <v>130.84</v>
      </c>
      <c r="H132"/>
    </row>
    <row r="133" spans="1:33" ht="21.6" customHeight="1" x14ac:dyDescent="0.25">
      <c r="A133" s="69"/>
      <c r="B133" s="69"/>
      <c r="C133" s="68" t="s">
        <v>249</v>
      </c>
      <c r="D133" s="68"/>
      <c r="E133" s="23">
        <v>1150</v>
      </c>
    </row>
    <row r="134" spans="1:33" ht="21.6" customHeight="1" x14ac:dyDescent="0.25">
      <c r="A134" s="69"/>
      <c r="B134" s="69"/>
      <c r="C134" s="68" t="s">
        <v>250</v>
      </c>
      <c r="D134" s="68"/>
      <c r="E134" s="23">
        <v>500</v>
      </c>
    </row>
    <row r="135" spans="1:33" ht="21.6" customHeight="1" x14ac:dyDescent="0.25">
      <c r="A135" s="69"/>
      <c r="B135" s="69"/>
      <c r="C135" s="68" t="s">
        <v>251</v>
      </c>
      <c r="D135" s="68"/>
      <c r="E135" s="23">
        <v>30</v>
      </c>
    </row>
    <row r="136" spans="1:33" ht="21.6" customHeight="1" x14ac:dyDescent="0.25">
      <c r="A136" s="69"/>
      <c r="B136" s="69"/>
      <c r="C136" s="68" t="s">
        <v>252</v>
      </c>
      <c r="D136" s="68"/>
      <c r="E136" s="23">
        <v>60</v>
      </c>
    </row>
    <row r="137" spans="1:33" ht="86.45" customHeight="1" x14ac:dyDescent="0.25">
      <c r="A137" s="69"/>
      <c r="B137" s="69"/>
      <c r="C137" s="75" t="s">
        <v>253</v>
      </c>
      <c r="D137" s="75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9"/>
      <c r="B138" s="69"/>
      <c r="C138" s="75" t="s">
        <v>229</v>
      </c>
      <c r="D138" s="75"/>
      <c r="E138" s="23">
        <v>600</v>
      </c>
    </row>
    <row r="139" spans="1:33" ht="21.6" customHeight="1" x14ac:dyDescent="0.25">
      <c r="A139" s="69"/>
      <c r="B139" s="69"/>
      <c r="C139" s="94" t="s">
        <v>254</v>
      </c>
      <c r="D139" s="94"/>
      <c r="E139" s="23">
        <v>9.5</v>
      </c>
    </row>
    <row r="140" spans="1:33" ht="21.6" customHeight="1" x14ac:dyDescent="0.25">
      <c r="A140" s="69" t="s">
        <v>152</v>
      </c>
      <c r="B140" s="69"/>
      <c r="C140" s="74"/>
      <c r="D140" s="74"/>
      <c r="E140" s="23">
        <f>C96</f>
        <v>2028.5</v>
      </c>
    </row>
    <row r="141" spans="1:33" ht="21.6" customHeight="1" x14ac:dyDescent="0.25">
      <c r="A141" s="71"/>
      <c r="B141" s="71"/>
      <c r="C141" s="72" t="s">
        <v>163</v>
      </c>
      <c r="D141" s="72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4"/>
  <sheetViews>
    <sheetView tabSelected="1" topLeftCell="A14" zoomScaleNormal="100" workbookViewId="0">
      <selection activeCell="E116" sqref="E11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9" t="s">
        <v>255</v>
      </c>
      <c r="B1" s="89"/>
      <c r="C1" s="89"/>
      <c r="D1" s="89"/>
      <c r="E1" s="89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E131</f>
        <v>922.099999999999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922.099999999999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2" t="s">
        <v>24</v>
      </c>
      <c r="B5" s="72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3" t="s">
        <v>256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68" t="s">
        <v>201</v>
      </c>
      <c r="D10" s="68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68" t="s">
        <v>260</v>
      </c>
      <c r="D11" s="68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68" t="s">
        <v>262</v>
      </c>
      <c r="D12" s="68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75" t="s">
        <v>35</v>
      </c>
      <c r="D13" s="75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75" t="s">
        <v>35</v>
      </c>
      <c r="D14" s="75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68" t="s">
        <v>35</v>
      </c>
      <c r="D15" s="68"/>
      <c r="E15" s="6">
        <v>2405</v>
      </c>
    </row>
    <row r="16" spans="1:29" ht="21.6" customHeight="1" x14ac:dyDescent="0.25">
      <c r="A16" s="80"/>
      <c r="B16" s="80"/>
      <c r="C16" s="72" t="s">
        <v>37</v>
      </c>
      <c r="D16" s="72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3" t="s">
        <v>266</v>
      </c>
      <c r="B18" s="83"/>
      <c r="C18" s="83"/>
      <c r="D18" s="83"/>
      <c r="E18" s="8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84" t="s">
        <v>30</v>
      </c>
      <c r="D19" s="8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68" t="s">
        <v>201</v>
      </c>
      <c r="D20" s="68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75" t="s">
        <v>35</v>
      </c>
      <c r="D21" s="75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68" t="s">
        <v>35</v>
      </c>
      <c r="D22" s="68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68" t="s">
        <v>272</v>
      </c>
      <c r="D23" s="68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75" t="s">
        <v>275</v>
      </c>
      <c r="D24" s="75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509</v>
      </c>
      <c r="B25" s="14" t="s">
        <v>143</v>
      </c>
      <c r="C25" s="75" t="s">
        <v>510</v>
      </c>
      <c r="D25" s="75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515</v>
      </c>
      <c r="B26" s="64" t="s">
        <v>517</v>
      </c>
      <c r="C26" s="110" t="s">
        <v>516</v>
      </c>
      <c r="D26" s="111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515</v>
      </c>
      <c r="B27" s="64" t="s">
        <v>518</v>
      </c>
      <c r="C27" s="100" t="s">
        <v>527</v>
      </c>
      <c r="D27" s="111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519</v>
      </c>
      <c r="B28" s="64" t="s">
        <v>145</v>
      </c>
      <c r="C28" s="100" t="s">
        <v>520</v>
      </c>
      <c r="D28" s="101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519</v>
      </c>
      <c r="B29" s="64" t="s">
        <v>15</v>
      </c>
      <c r="C29" s="100" t="s">
        <v>521</v>
      </c>
      <c r="D29" s="101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528</v>
      </c>
      <c r="B30" s="64" t="s">
        <v>145</v>
      </c>
      <c r="C30" s="100" t="s">
        <v>529</v>
      </c>
      <c r="D30" s="101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80"/>
      <c r="B31" s="80"/>
      <c r="C31" s="72" t="s">
        <v>37</v>
      </c>
      <c r="D31" s="72"/>
      <c r="E31" s="6">
        <f>SUM(E20:E30)</f>
        <v>4797.1399999999994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3.5" customHeight="1" x14ac:dyDescent="0.25">
      <c r="A32" s="15"/>
      <c r="B32" s="15"/>
      <c r="C32" s="15"/>
      <c r="D32" s="32"/>
      <c r="E32" s="3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83" t="s">
        <v>276</v>
      </c>
      <c r="B33" s="83"/>
      <c r="C33" s="83"/>
      <c r="D33" s="83"/>
      <c r="E33" s="8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1" t="s">
        <v>4</v>
      </c>
      <c r="B34" s="1" t="s">
        <v>29</v>
      </c>
      <c r="C34" s="84" t="s">
        <v>30</v>
      </c>
      <c r="D34" s="84"/>
      <c r="E34" s="5" t="s">
        <v>31</v>
      </c>
    </row>
    <row r="35" spans="1:26" ht="21.6" customHeight="1" x14ac:dyDescent="0.25">
      <c r="A35" s="13" t="s">
        <v>277</v>
      </c>
      <c r="B35" s="14" t="s">
        <v>57</v>
      </c>
      <c r="C35" s="68" t="s">
        <v>201</v>
      </c>
      <c r="D35" s="68"/>
      <c r="E35" s="6">
        <v>0</v>
      </c>
    </row>
    <row r="36" spans="1:26" ht="21.6" customHeight="1" x14ac:dyDescent="0.25">
      <c r="A36" s="13" t="s">
        <v>278</v>
      </c>
      <c r="B36" s="14" t="s">
        <v>263</v>
      </c>
      <c r="C36" s="68" t="s">
        <v>35</v>
      </c>
      <c r="D36" s="68"/>
      <c r="E36" s="6">
        <v>68</v>
      </c>
    </row>
    <row r="37" spans="1:26" ht="21.6" customHeight="1" x14ac:dyDescent="0.25">
      <c r="A37" s="13"/>
      <c r="B37" s="14" t="s">
        <v>523</v>
      </c>
      <c r="C37" s="112" t="s">
        <v>524</v>
      </c>
      <c r="D37" s="113"/>
      <c r="E37" s="6">
        <v>900</v>
      </c>
    </row>
    <row r="38" spans="1:26" ht="21.6" customHeight="1" x14ac:dyDescent="0.25">
      <c r="A38" s="13" t="s">
        <v>279</v>
      </c>
      <c r="B38" s="14" t="s">
        <v>34</v>
      </c>
      <c r="C38" s="68" t="s">
        <v>35</v>
      </c>
      <c r="D38" s="68"/>
      <c r="E38" s="6">
        <v>2405</v>
      </c>
    </row>
    <row r="39" spans="1:26" ht="21.6" customHeight="1" x14ac:dyDescent="0.25">
      <c r="A39" s="80"/>
      <c r="B39" s="80"/>
      <c r="C39" s="72" t="s">
        <v>37</v>
      </c>
      <c r="D39" s="72"/>
      <c r="E39" s="6">
        <f>SUM(E35:E38)</f>
        <v>3373</v>
      </c>
    </row>
    <row r="40" spans="1:26" ht="13.5" customHeight="1" x14ac:dyDescent="0.25">
      <c r="A40" s="15"/>
      <c r="B40" s="15"/>
      <c r="C40" s="15"/>
      <c r="D40" s="32"/>
      <c r="E40" s="33"/>
    </row>
    <row r="41" spans="1:26" ht="12.75" customHeight="1" x14ac:dyDescent="0.25">
      <c r="A41" s="15"/>
      <c r="B41" s="15"/>
      <c r="C41" s="15"/>
      <c r="D41" s="32"/>
      <c r="E41" s="33"/>
    </row>
    <row r="42" spans="1:26" ht="13.5" customHeight="1" x14ac:dyDescent="0.25">
      <c r="A42" s="15"/>
      <c r="B42" s="15"/>
      <c r="C42" s="15"/>
      <c r="D42" s="32"/>
      <c r="E42" s="33"/>
    </row>
    <row r="43" spans="1:26" ht="13.5" customHeight="1" x14ac:dyDescent="0.25">
      <c r="A43" s="15"/>
      <c r="B43" s="15"/>
    </row>
    <row r="44" spans="1:26" ht="21.6" customHeight="1" x14ac:dyDescent="0.25">
      <c r="A44" s="78" t="s">
        <v>280</v>
      </c>
      <c r="B44" s="78"/>
      <c r="C44" s="78"/>
    </row>
    <row r="45" spans="1:26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26" ht="21.6" customHeight="1" x14ac:dyDescent="0.25">
      <c r="A46" s="77" t="s">
        <v>71</v>
      </c>
      <c r="B46" s="77"/>
      <c r="C46" s="77"/>
    </row>
    <row r="47" spans="1:26" ht="21.6" customHeight="1" x14ac:dyDescent="0.25">
      <c r="A47" s="13" t="s">
        <v>259</v>
      </c>
      <c r="B47" s="43"/>
      <c r="C47" s="23">
        <v>0</v>
      </c>
    </row>
    <row r="48" spans="1:26" ht="21.6" customHeight="1" x14ac:dyDescent="0.25">
      <c r="A48" s="13" t="s">
        <v>48</v>
      </c>
      <c r="B48" s="43"/>
      <c r="C48" s="23">
        <v>0</v>
      </c>
    </row>
    <row r="49" spans="1:3" ht="21.6" customHeight="1" x14ac:dyDescent="0.25">
      <c r="A49" s="13" t="s">
        <v>74</v>
      </c>
      <c r="B49" s="43" t="s">
        <v>75</v>
      </c>
      <c r="C49" s="23">
        <v>149</v>
      </c>
    </row>
    <row r="50" spans="1:3" ht="21.6" customHeight="1" x14ac:dyDescent="0.25">
      <c r="A50" s="25"/>
      <c r="B50" s="27" t="s">
        <v>77</v>
      </c>
      <c r="C50" s="23">
        <f>SUM(C47:C49)</f>
        <v>149</v>
      </c>
    </row>
    <row r="51" spans="1:3" ht="21.6" customHeight="1" x14ac:dyDescent="0.25">
      <c r="A51" s="77" t="s">
        <v>281</v>
      </c>
      <c r="B51" s="77"/>
      <c r="C51" s="77"/>
    </row>
    <row r="52" spans="1:3" ht="21.6" customHeight="1" x14ac:dyDescent="0.25">
      <c r="A52" s="77"/>
      <c r="B52" s="77"/>
      <c r="C52" s="77"/>
    </row>
    <row r="53" spans="1:3" ht="21.6" customHeight="1" x14ac:dyDescent="0.25">
      <c r="A53" s="13" t="s">
        <v>82</v>
      </c>
      <c r="B53" s="43"/>
      <c r="C53" s="23">
        <v>0</v>
      </c>
    </row>
    <row r="54" spans="1:3" ht="21.6" customHeight="1" x14ac:dyDescent="0.25">
      <c r="A54" s="13" t="s">
        <v>84</v>
      </c>
      <c r="B54" s="43"/>
      <c r="C54" s="23">
        <v>0</v>
      </c>
    </row>
    <row r="55" spans="1:3" ht="21.6" customHeight="1" x14ac:dyDescent="0.25">
      <c r="A55" s="13" t="s">
        <v>86</v>
      </c>
      <c r="B55" s="43"/>
      <c r="C55" s="23">
        <v>0</v>
      </c>
    </row>
    <row r="56" spans="1:3" ht="21.6" customHeight="1" x14ac:dyDescent="0.25">
      <c r="A56" s="13" t="s">
        <v>88</v>
      </c>
      <c r="B56" s="43"/>
      <c r="C56" s="23">
        <v>0</v>
      </c>
    </row>
    <row r="57" spans="1:3" ht="21.6" customHeight="1" x14ac:dyDescent="0.25">
      <c r="A57" s="13" t="s">
        <v>218</v>
      </c>
      <c r="B57" s="43"/>
      <c r="C57" s="23">
        <v>0</v>
      </c>
    </row>
    <row r="58" spans="1:3" ht="21.6" customHeight="1" x14ac:dyDescent="0.25">
      <c r="A58" s="13"/>
      <c r="B58" s="27" t="s">
        <v>90</v>
      </c>
      <c r="C58" s="23">
        <f>SUM(C53:C57)</f>
        <v>0</v>
      </c>
    </row>
    <row r="59" spans="1:3" ht="21.6" customHeight="1" x14ac:dyDescent="0.25">
      <c r="A59" s="77" t="s">
        <v>92</v>
      </c>
      <c r="B59" s="77"/>
      <c r="C59" s="77"/>
    </row>
    <row r="60" spans="1:3" ht="21.6" customHeight="1" x14ac:dyDescent="0.25">
      <c r="A60" s="13" t="s">
        <v>94</v>
      </c>
      <c r="B60" s="43" t="s">
        <v>95</v>
      </c>
      <c r="C60" s="23">
        <v>0</v>
      </c>
    </row>
    <row r="61" spans="1:3" ht="21.6" customHeight="1" x14ac:dyDescent="0.25">
      <c r="A61" s="13" t="s">
        <v>97</v>
      </c>
      <c r="B61" s="43" t="s">
        <v>98</v>
      </c>
      <c r="C61" s="23">
        <v>0</v>
      </c>
    </row>
    <row r="62" spans="1:3" ht="21.6" customHeight="1" x14ac:dyDescent="0.25">
      <c r="A62" s="13"/>
      <c r="B62" s="27" t="s">
        <v>100</v>
      </c>
      <c r="C62" s="23">
        <f>SUM(C60:C61)</f>
        <v>0</v>
      </c>
    </row>
    <row r="63" spans="1:3" ht="21.6" customHeight="1" x14ac:dyDescent="0.25">
      <c r="A63" s="77" t="s">
        <v>102</v>
      </c>
      <c r="B63" s="77"/>
      <c r="C63" s="77"/>
    </row>
    <row r="64" spans="1:3" ht="21.6" customHeight="1" x14ac:dyDescent="0.25">
      <c r="A64" s="13" t="s">
        <v>104</v>
      </c>
      <c r="B64" s="43" t="s">
        <v>105</v>
      </c>
      <c r="C64" s="23">
        <v>0</v>
      </c>
    </row>
    <row r="65" spans="1:3" ht="21.6" customHeight="1" x14ac:dyDescent="0.25">
      <c r="A65" s="25"/>
      <c r="B65" s="43" t="s">
        <v>107</v>
      </c>
      <c r="C65" s="23">
        <v>0</v>
      </c>
    </row>
    <row r="66" spans="1:3" ht="21.6" customHeight="1" x14ac:dyDescent="0.25">
      <c r="A66" s="25"/>
      <c r="B66" s="43" t="s">
        <v>109</v>
      </c>
      <c r="C66" s="23">
        <v>0</v>
      </c>
    </row>
    <row r="67" spans="1:3" ht="21.6" customHeight="1" x14ac:dyDescent="0.25">
      <c r="A67" s="25"/>
      <c r="B67" s="27" t="s">
        <v>111</v>
      </c>
      <c r="C67" s="23">
        <f>SUM(C64:C66)</f>
        <v>0</v>
      </c>
    </row>
    <row r="68" spans="1:3" ht="21.6" customHeight="1" x14ac:dyDescent="0.25">
      <c r="A68" s="77" t="s">
        <v>112</v>
      </c>
      <c r="B68" s="77"/>
      <c r="C68" s="77"/>
    </row>
    <row r="69" spans="1:3" ht="21.6" customHeight="1" x14ac:dyDescent="0.25">
      <c r="A69" s="13" t="s">
        <v>113</v>
      </c>
      <c r="B69" s="43" t="s">
        <v>114</v>
      </c>
      <c r="C69" s="23">
        <v>0</v>
      </c>
    </row>
    <row r="70" spans="1:3" ht="21.6" customHeight="1" x14ac:dyDescent="0.25">
      <c r="A70" s="25"/>
      <c r="B70" s="27" t="s">
        <v>115</v>
      </c>
      <c r="C70" s="23">
        <f>SUM(C69)</f>
        <v>0</v>
      </c>
    </row>
    <row r="71" spans="1:3" ht="21.6" customHeight="1" x14ac:dyDescent="0.25">
      <c r="A71" s="77" t="s">
        <v>116</v>
      </c>
      <c r="B71" s="77"/>
      <c r="C71" s="77"/>
    </row>
    <row r="72" spans="1:3" ht="43.15" customHeight="1" x14ac:dyDescent="0.25">
      <c r="A72" s="13" t="s">
        <v>282</v>
      </c>
      <c r="B72" s="43" t="s">
        <v>118</v>
      </c>
      <c r="C72" s="23">
        <v>0</v>
      </c>
    </row>
    <row r="73" spans="1:3" ht="21.6" customHeight="1" x14ac:dyDescent="0.25">
      <c r="A73" s="13" t="s">
        <v>119</v>
      </c>
      <c r="B73" s="43" t="s">
        <v>120</v>
      </c>
      <c r="C73" s="23">
        <v>0</v>
      </c>
    </row>
    <row r="74" spans="1:3" ht="43.15" customHeight="1" x14ac:dyDescent="0.25">
      <c r="A74" s="13" t="s">
        <v>121</v>
      </c>
      <c r="B74" s="43" t="s">
        <v>122</v>
      </c>
      <c r="C74" s="23">
        <v>0</v>
      </c>
    </row>
    <row r="75" spans="1:3" ht="21.6" customHeight="1" x14ac:dyDescent="0.25">
      <c r="A75" s="13" t="s">
        <v>123</v>
      </c>
      <c r="B75" s="43" t="s">
        <v>123</v>
      </c>
      <c r="C75" s="23">
        <v>0</v>
      </c>
    </row>
    <row r="76" spans="1:3" ht="21.6" customHeight="1" x14ac:dyDescent="0.25">
      <c r="A76" s="13"/>
      <c r="B76" s="27" t="s">
        <v>22</v>
      </c>
      <c r="C76" s="23">
        <f>SUM(C72:C75)</f>
        <v>0</v>
      </c>
    </row>
    <row r="77" spans="1:3" ht="21.6" customHeight="1" x14ac:dyDescent="0.25">
      <c r="A77" s="77" t="s">
        <v>125</v>
      </c>
      <c r="B77" s="77"/>
      <c r="C77" s="77"/>
    </row>
    <row r="78" spans="1:3" ht="21.6" customHeight="1" x14ac:dyDescent="0.25">
      <c r="A78" s="13" t="s">
        <v>126</v>
      </c>
      <c r="B78" s="43"/>
      <c r="C78" s="23">
        <v>0</v>
      </c>
    </row>
    <row r="79" spans="1:3" ht="21.6" customHeight="1" x14ac:dyDescent="0.25">
      <c r="A79" s="25" t="s">
        <v>127</v>
      </c>
      <c r="B79" s="43" t="s">
        <v>128</v>
      </c>
      <c r="C79" s="23">
        <v>0</v>
      </c>
    </row>
    <row r="80" spans="1:3" ht="21.6" customHeight="1" x14ac:dyDescent="0.25">
      <c r="A80" s="13" t="s">
        <v>57</v>
      </c>
      <c r="B80" s="43" t="s">
        <v>129</v>
      </c>
      <c r="C80" s="23">
        <v>0</v>
      </c>
    </row>
    <row r="81" spans="1:8" ht="21.6" customHeight="1" x14ac:dyDescent="0.25">
      <c r="A81" s="13"/>
      <c r="B81" s="27" t="s">
        <v>130</v>
      </c>
      <c r="C81" s="23">
        <f>SUM(C78:C80)</f>
        <v>0</v>
      </c>
    </row>
    <row r="82" spans="1:8" ht="21.6" customHeight="1" x14ac:dyDescent="0.25">
      <c r="A82" s="77" t="s">
        <v>131</v>
      </c>
      <c r="B82" s="77"/>
      <c r="C82" s="77"/>
    </row>
    <row r="83" spans="1:8" ht="21.6" customHeight="1" x14ac:dyDescent="0.25">
      <c r="A83" s="13" t="s">
        <v>132</v>
      </c>
      <c r="B83" s="43" t="s">
        <v>133</v>
      </c>
      <c r="C83" s="23">
        <v>200</v>
      </c>
    </row>
    <row r="84" spans="1:8" ht="21.6" customHeight="1" x14ac:dyDescent="0.25">
      <c r="A84" s="7" t="s">
        <v>134</v>
      </c>
      <c r="B84" s="43" t="s">
        <v>135</v>
      </c>
      <c r="C84" s="23">
        <v>68</v>
      </c>
    </row>
    <row r="85" spans="1:8" ht="39.950000000000003" customHeight="1" x14ac:dyDescent="0.25">
      <c r="A85" s="13" t="s">
        <v>136</v>
      </c>
      <c r="B85" s="61" t="s">
        <v>283</v>
      </c>
      <c r="C85" s="23">
        <v>52</v>
      </c>
    </row>
    <row r="86" spans="1:8" ht="21.6" customHeight="1" x14ac:dyDescent="0.25">
      <c r="A86" s="13" t="s">
        <v>138</v>
      </c>
      <c r="B86" s="43" t="s">
        <v>220</v>
      </c>
      <c r="C86" s="23">
        <v>900</v>
      </c>
    </row>
    <row r="87" spans="1:8" ht="21.6" customHeight="1" x14ac:dyDescent="0.25">
      <c r="A87" s="25"/>
      <c r="B87" s="27" t="s">
        <v>140</v>
      </c>
      <c r="C87" s="23">
        <f>SUM(C83:C86)</f>
        <v>1220</v>
      </c>
    </row>
    <row r="88" spans="1:8" ht="21.6" customHeight="1" x14ac:dyDescent="0.25">
      <c r="A88" s="25"/>
      <c r="B88" s="27" t="s">
        <v>22</v>
      </c>
      <c r="C88" s="23">
        <f>C50+C58+C62+C67+C70+C76+C81+C87</f>
        <v>1369</v>
      </c>
    </row>
    <row r="89" spans="1:8" ht="21.6" customHeight="1" x14ac:dyDescent="0.25">
      <c r="A89" s="77" t="s">
        <v>142</v>
      </c>
      <c r="B89" s="77"/>
      <c r="C89" s="77"/>
    </row>
    <row r="90" spans="1:8" ht="21.6" customHeight="1" x14ac:dyDescent="0.25">
      <c r="A90" s="25" t="s">
        <v>143</v>
      </c>
      <c r="B90" s="4"/>
      <c r="C90" s="6">
        <f>IF(('July 2024 - September 2024'!C90)+SUM(E104+E114+E126)  &lt; 0,(('July 2024 - September 2024'!C90))+SUM(E104+E114+E126), TEXT((('July 2024 - September 2024'!C90))+SUM(E104+E114+E126),"+$0.00"))</f>
        <v>-7933</v>
      </c>
    </row>
    <row r="91" spans="1:8" ht="21.6" customHeight="1" x14ac:dyDescent="0.25">
      <c r="A91" s="25" t="s">
        <v>144</v>
      </c>
      <c r="B91" s="4"/>
      <c r="C91" s="6">
        <v>0</v>
      </c>
    </row>
    <row r="92" spans="1:8" ht="21.6" customHeight="1" x14ac:dyDescent="0.25">
      <c r="A92" s="25" t="s">
        <v>145</v>
      </c>
      <c r="B92" s="4"/>
      <c r="C92" s="6">
        <f>IF(('July 2024 - September 2024'!C92)+SUM(E103+E115+E128) &lt; 0,(('July 2024 - September 2024'!C92))+SUM(E103+E115+E128), TEXT((('July 2024 - September 2024'!C92))+SUM(E103+E115+E128),"+$0.00")) - 1000</f>
        <v>-500</v>
      </c>
    </row>
    <row r="93" spans="1:8" ht="43.15" customHeight="1" x14ac:dyDescent="0.25">
      <c r="A93" s="13" t="s">
        <v>146</v>
      </c>
      <c r="B93" s="4"/>
      <c r="C93" s="6">
        <v>0</v>
      </c>
    </row>
    <row r="94" spans="1:8" ht="43.15" customHeight="1" x14ac:dyDescent="0.25">
      <c r="A94" s="13" t="s">
        <v>147</v>
      </c>
      <c r="B94" s="4"/>
      <c r="C94" s="6">
        <v>0</v>
      </c>
    </row>
    <row r="95" spans="1:8" ht="21.6" customHeight="1" x14ac:dyDescent="0.25">
      <c r="A95" s="25"/>
      <c r="B95" s="27" t="s">
        <v>148</v>
      </c>
      <c r="C95" s="6">
        <f>C90+C91+C92+C93+C94</f>
        <v>-8433</v>
      </c>
    </row>
    <row r="96" spans="1:8" ht="21.6" customHeight="1" x14ac:dyDescent="0.25">
      <c r="A96" s="13"/>
      <c r="B96" s="11" t="s">
        <v>149</v>
      </c>
      <c r="C96" s="23">
        <f>C88</f>
        <v>1369</v>
      </c>
      <c r="H96" s="44"/>
    </row>
    <row r="97" spans="1:8" ht="13.5" customHeight="1" x14ac:dyDescent="0.25">
      <c r="A97" s="15"/>
      <c r="B97" s="15"/>
    </row>
    <row r="98" spans="1:8" ht="13.5" customHeight="1" x14ac:dyDescent="0.25">
      <c r="A98" s="15"/>
      <c r="B98" s="15"/>
    </row>
    <row r="99" spans="1:8" ht="21.6" customHeight="1" x14ac:dyDescent="0.25">
      <c r="A99" s="73" t="s">
        <v>284</v>
      </c>
      <c r="B99" s="73"/>
      <c r="C99" s="73"/>
      <c r="D99" s="73"/>
      <c r="E99" s="73"/>
      <c r="G99" s="37" t="s">
        <v>244</v>
      </c>
      <c r="H99" s="23">
        <v>651.70000000000005</v>
      </c>
    </row>
    <row r="100" spans="1:8" ht="21.6" customHeight="1" x14ac:dyDescent="0.25">
      <c r="A100" s="73" t="s">
        <v>151</v>
      </c>
      <c r="B100" s="73"/>
      <c r="C100" s="73" t="s">
        <v>30</v>
      </c>
      <c r="D100" s="73"/>
      <c r="E100" s="28" t="s">
        <v>31</v>
      </c>
      <c r="G100" s="38" t="s">
        <v>245</v>
      </c>
      <c r="H100" s="93">
        <f>C83-H99</f>
        <v>-451.70000000000005</v>
      </c>
    </row>
    <row r="101" spans="1:8" ht="43.15" customHeight="1" x14ac:dyDescent="0.25">
      <c r="A101" s="69" t="s">
        <v>285</v>
      </c>
      <c r="B101" s="69"/>
      <c r="C101" s="68"/>
      <c r="D101" s="68"/>
      <c r="E101" s="6">
        <f>'July 2024 - September 2024'!E141</f>
        <v>502.71000000000004</v>
      </c>
      <c r="G101" s="40" t="s">
        <v>247</v>
      </c>
      <c r="H101" s="93"/>
    </row>
    <row r="102" spans="1:8" ht="99.95" customHeight="1" x14ac:dyDescent="0.25">
      <c r="A102" s="104" t="s">
        <v>131</v>
      </c>
      <c r="B102" s="105"/>
      <c r="C102" s="75" t="s">
        <v>286</v>
      </c>
      <c r="D102" s="75"/>
      <c r="E102" s="23">
        <v>651.70000000000005</v>
      </c>
      <c r="H102"/>
    </row>
    <row r="103" spans="1:8" ht="21.6" customHeight="1" x14ac:dyDescent="0.25">
      <c r="A103" s="106"/>
      <c r="B103" s="107"/>
      <c r="C103" s="68" t="s">
        <v>287</v>
      </c>
      <c r="D103" s="68"/>
      <c r="E103" s="23">
        <v>200</v>
      </c>
    </row>
    <row r="104" spans="1:8" ht="21.6" customHeight="1" x14ac:dyDescent="0.25">
      <c r="A104" s="106"/>
      <c r="B104" s="107"/>
      <c r="C104" s="68" t="s">
        <v>238</v>
      </c>
      <c r="D104" s="68"/>
      <c r="E104" s="23">
        <v>0</v>
      </c>
    </row>
    <row r="105" spans="1:8" ht="21.6" customHeight="1" x14ac:dyDescent="0.25">
      <c r="A105" s="106"/>
      <c r="B105" s="107"/>
      <c r="C105" s="68" t="s">
        <v>288</v>
      </c>
      <c r="D105" s="68"/>
      <c r="E105" s="23">
        <v>58</v>
      </c>
    </row>
    <row r="106" spans="1:8" ht="21.6" customHeight="1" x14ac:dyDescent="0.25">
      <c r="A106" s="106"/>
      <c r="B106" s="107"/>
      <c r="C106" s="68" t="s">
        <v>289</v>
      </c>
      <c r="D106" s="68"/>
      <c r="E106" s="23">
        <v>600</v>
      </c>
    </row>
    <row r="107" spans="1:8" ht="21.6" customHeight="1" x14ac:dyDescent="0.25">
      <c r="A107" s="108"/>
      <c r="B107" s="109"/>
      <c r="C107" s="95" t="s">
        <v>290</v>
      </c>
      <c r="D107" s="95"/>
      <c r="E107" s="23">
        <v>291.85000000000002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C96</f>
        <v>1369</v>
      </c>
    </row>
    <row r="109" spans="1:8" ht="21.6" customHeight="1" x14ac:dyDescent="0.25">
      <c r="A109" s="69"/>
      <c r="B109" s="69"/>
      <c r="C109" s="76" t="s">
        <v>153</v>
      </c>
      <c r="D109" s="76"/>
      <c r="E109" s="6">
        <f>('July 2024 - September 2024'!E141+E16)-SUM(E102:E108)</f>
        <v>125.15999999999985</v>
      </c>
    </row>
    <row r="110" spans="1:8" ht="13.5" customHeight="1" x14ac:dyDescent="0.25"/>
    <row r="111" spans="1:8" ht="21.6" customHeight="1" x14ac:dyDescent="0.25">
      <c r="A111" s="73" t="s">
        <v>291</v>
      </c>
      <c r="B111" s="73"/>
      <c r="C111" s="73"/>
      <c r="D111" s="73"/>
      <c r="E111" s="73"/>
      <c r="G111" s="37" t="s">
        <v>244</v>
      </c>
      <c r="H111" s="23">
        <v>1021.5</v>
      </c>
    </row>
    <row r="112" spans="1:8" ht="21.6" customHeight="1" x14ac:dyDescent="0.25">
      <c r="A112" s="73" t="s">
        <v>151</v>
      </c>
      <c r="B112" s="73"/>
      <c r="C112" s="73" t="s">
        <v>30</v>
      </c>
      <c r="D112" s="73"/>
      <c r="E112" s="28" t="s">
        <v>31</v>
      </c>
      <c r="G112" s="38" t="s">
        <v>245</v>
      </c>
      <c r="H112" s="93">
        <f>300-H111</f>
        <v>-721.5</v>
      </c>
    </row>
    <row r="113" spans="1:8" ht="43.15" customHeight="1" x14ac:dyDescent="0.25">
      <c r="A113" s="69" t="s">
        <v>292</v>
      </c>
      <c r="B113" s="69"/>
      <c r="C113" s="68"/>
      <c r="D113" s="68"/>
      <c r="E113" s="6">
        <f>E109</f>
        <v>125.15999999999985</v>
      </c>
      <c r="G113" s="40" t="s">
        <v>247</v>
      </c>
      <c r="H113" s="93"/>
    </row>
    <row r="114" spans="1:8" ht="43.15" customHeight="1" x14ac:dyDescent="0.25">
      <c r="A114" s="104" t="s">
        <v>131</v>
      </c>
      <c r="B114" s="105"/>
      <c r="C114" s="75" t="s">
        <v>512</v>
      </c>
      <c r="D114" s="75"/>
      <c r="E114" s="23">
        <v>0</v>
      </c>
      <c r="H114"/>
    </row>
    <row r="115" spans="1:8" ht="21.6" customHeight="1" x14ac:dyDescent="0.25">
      <c r="A115" s="106"/>
      <c r="B115" s="107"/>
      <c r="C115" s="68" t="s">
        <v>293</v>
      </c>
      <c r="D115" s="68"/>
      <c r="E115" s="23">
        <v>300</v>
      </c>
    </row>
    <row r="116" spans="1:8" ht="230.1" customHeight="1" x14ac:dyDescent="0.25">
      <c r="A116" s="106"/>
      <c r="B116" s="107"/>
      <c r="C116" s="99" t="s">
        <v>543</v>
      </c>
      <c r="D116" s="75"/>
      <c r="E116" s="23">
        <v>2909.7</v>
      </c>
      <c r="G116" s="31"/>
    </row>
    <row r="117" spans="1:8" ht="24.95" customHeight="1" x14ac:dyDescent="0.25">
      <c r="A117" s="106"/>
      <c r="B117" s="107"/>
      <c r="C117" s="100" t="s">
        <v>511</v>
      </c>
      <c r="D117" s="101"/>
      <c r="E117" s="23">
        <v>200</v>
      </c>
      <c r="G117" s="31"/>
    </row>
    <row r="118" spans="1:8" ht="24.95" customHeight="1" x14ac:dyDescent="0.25">
      <c r="A118" s="108"/>
      <c r="B118" s="109"/>
      <c r="C118" s="102" t="s">
        <v>542</v>
      </c>
      <c r="D118" s="103"/>
      <c r="E118" s="23">
        <v>12.9</v>
      </c>
      <c r="G118" s="31"/>
    </row>
    <row r="119" spans="1:8" ht="21.6" customHeight="1" x14ac:dyDescent="0.25">
      <c r="A119" s="69" t="s">
        <v>152</v>
      </c>
      <c r="B119" s="69"/>
      <c r="C119" s="68"/>
      <c r="D119" s="68"/>
      <c r="E119" s="23">
        <f>C96</f>
        <v>1369</v>
      </c>
    </row>
    <row r="120" spans="1:8" ht="21.6" customHeight="1" x14ac:dyDescent="0.25">
      <c r="A120" s="69"/>
      <c r="B120" s="69"/>
      <c r="C120" s="72" t="s">
        <v>163</v>
      </c>
      <c r="D120" s="72"/>
      <c r="E120" s="6">
        <f>(E31+E113)-SUM(E114:E119)</f>
        <v>130.69999999999891</v>
      </c>
    </row>
    <row r="121" spans="1:8" ht="13.5" customHeight="1" x14ac:dyDescent="0.25">
      <c r="A121" s="30"/>
      <c r="B121" s="30"/>
      <c r="C121" s="30"/>
      <c r="D121" s="30"/>
      <c r="E121" s="30"/>
    </row>
    <row r="122" spans="1:8" ht="17.25" customHeight="1" x14ac:dyDescent="0.25">
      <c r="A122" s="30"/>
      <c r="B122" s="30"/>
      <c r="C122" s="30"/>
      <c r="D122" s="30"/>
      <c r="E122" s="30"/>
      <c r="H122"/>
    </row>
    <row r="123" spans="1:8" ht="21.6" customHeight="1" x14ac:dyDescent="0.25">
      <c r="A123" s="73" t="s">
        <v>294</v>
      </c>
      <c r="B123" s="73"/>
      <c r="C123" s="73"/>
      <c r="D123" s="73"/>
      <c r="E123" s="73"/>
      <c r="G123" s="37" t="s">
        <v>244</v>
      </c>
      <c r="H123" s="23">
        <v>0</v>
      </c>
    </row>
    <row r="124" spans="1:8" ht="21.6" customHeight="1" x14ac:dyDescent="0.25">
      <c r="A124" s="73" t="s">
        <v>151</v>
      </c>
      <c r="B124" s="73"/>
      <c r="C124" s="73" t="s">
        <v>30</v>
      </c>
      <c r="D124" s="73"/>
      <c r="E124" s="28" t="s">
        <v>31</v>
      </c>
      <c r="G124" s="38" t="s">
        <v>245</v>
      </c>
      <c r="H124" s="93">
        <f>500-H123</f>
        <v>500</v>
      </c>
    </row>
    <row r="125" spans="1:8" ht="43.15" customHeight="1" x14ac:dyDescent="0.25">
      <c r="A125" s="69" t="s">
        <v>295</v>
      </c>
      <c r="B125" s="69"/>
      <c r="C125" s="68"/>
      <c r="D125" s="68"/>
      <c r="E125" s="6">
        <f>E120</f>
        <v>130.69999999999891</v>
      </c>
      <c r="G125" s="40" t="s">
        <v>247</v>
      </c>
      <c r="H125" s="93"/>
    </row>
    <row r="126" spans="1:8" ht="21.6" customHeight="1" x14ac:dyDescent="0.25">
      <c r="A126" s="104" t="s">
        <v>131</v>
      </c>
      <c r="B126" s="105"/>
      <c r="C126" s="99" t="s">
        <v>156</v>
      </c>
      <c r="D126" s="75"/>
      <c r="E126" s="23">
        <v>0</v>
      </c>
      <c r="H126"/>
    </row>
    <row r="127" spans="1:8" ht="150" customHeight="1" x14ac:dyDescent="0.25">
      <c r="A127" s="106"/>
      <c r="B127" s="107"/>
      <c r="C127" s="110" t="s">
        <v>522</v>
      </c>
      <c r="D127" s="111"/>
      <c r="E127" s="23">
        <v>284.60000000000002</v>
      </c>
      <c r="H127"/>
    </row>
    <row r="128" spans="1:8" ht="21.6" customHeight="1" x14ac:dyDescent="0.25">
      <c r="A128" s="106"/>
      <c r="B128" s="107"/>
      <c r="C128" s="68" t="s">
        <v>250</v>
      </c>
      <c r="D128" s="68"/>
      <c r="E128" s="23">
        <v>500</v>
      </c>
      <c r="H128"/>
    </row>
    <row r="129" spans="1:5" ht="86.45" customHeight="1" x14ac:dyDescent="0.25">
      <c r="A129" s="108"/>
      <c r="B129" s="109"/>
      <c r="C129" s="75" t="s">
        <v>544</v>
      </c>
      <c r="D129" s="75"/>
      <c r="E129" s="23">
        <v>428</v>
      </c>
    </row>
    <row r="130" spans="1:5" ht="21.6" customHeight="1" x14ac:dyDescent="0.25">
      <c r="A130" s="69" t="s">
        <v>152</v>
      </c>
      <c r="B130" s="69"/>
      <c r="C130" s="68"/>
      <c r="D130" s="68"/>
      <c r="E130" s="23">
        <f>C96</f>
        <v>1369</v>
      </c>
    </row>
    <row r="131" spans="1:5" ht="21.6" customHeight="1" x14ac:dyDescent="0.25">
      <c r="A131" s="69"/>
      <c r="B131" s="69"/>
      <c r="C131" s="72" t="s">
        <v>163</v>
      </c>
      <c r="D131" s="72"/>
      <c r="E131" s="6">
        <f>(E39+E125)-SUM(E126:E130)</f>
        <v>922.099999999999</v>
      </c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</sheetData>
  <mergeCells count="94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1:B31"/>
    <mergeCell ref="C31:D31"/>
    <mergeCell ref="A33:E33"/>
    <mergeCell ref="C27:D27"/>
    <mergeCell ref="C29:D29"/>
    <mergeCell ref="C28:D28"/>
    <mergeCell ref="C26:D26"/>
    <mergeCell ref="C30:D30"/>
    <mergeCell ref="C34:D34"/>
    <mergeCell ref="C35:D35"/>
    <mergeCell ref="C36:D36"/>
    <mergeCell ref="C38:D38"/>
    <mergeCell ref="A39:B39"/>
    <mergeCell ref="C39:D39"/>
    <mergeCell ref="C37:D37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H100:H101"/>
    <mergeCell ref="A101:B101"/>
    <mergeCell ref="C101:D101"/>
    <mergeCell ref="A102:B107"/>
    <mergeCell ref="C102:D102"/>
    <mergeCell ref="C103:D103"/>
    <mergeCell ref="C104:D104"/>
    <mergeCell ref="C105:D105"/>
    <mergeCell ref="C106:D106"/>
    <mergeCell ref="C107:D107"/>
    <mergeCell ref="A108:B108"/>
    <mergeCell ref="C108:D108"/>
    <mergeCell ref="A109:B109"/>
    <mergeCell ref="C109:D109"/>
    <mergeCell ref="A111:E111"/>
    <mergeCell ref="A112:B112"/>
    <mergeCell ref="C112:D112"/>
    <mergeCell ref="H112:H113"/>
    <mergeCell ref="A113:B113"/>
    <mergeCell ref="C113:D113"/>
    <mergeCell ref="H124:H125"/>
    <mergeCell ref="A125:B125"/>
    <mergeCell ref="C125:D125"/>
    <mergeCell ref="C126:D126"/>
    <mergeCell ref="C128:D128"/>
    <mergeCell ref="A124:B124"/>
    <mergeCell ref="C124:D124"/>
    <mergeCell ref="A130:B130"/>
    <mergeCell ref="C130:D130"/>
    <mergeCell ref="A131:B131"/>
    <mergeCell ref="C131:D131"/>
    <mergeCell ref="A120:B120"/>
    <mergeCell ref="C120:D120"/>
    <mergeCell ref="A123:E123"/>
    <mergeCell ref="C127:D127"/>
    <mergeCell ref="A126:B129"/>
    <mergeCell ref="C129:D129"/>
    <mergeCell ref="C114:D114"/>
    <mergeCell ref="C115:D115"/>
    <mergeCell ref="C116:D116"/>
    <mergeCell ref="A119:B119"/>
    <mergeCell ref="C119:D119"/>
    <mergeCell ref="C117:D117"/>
    <mergeCell ref="C118:D118"/>
    <mergeCell ref="A114:B118"/>
  </mergeCells>
  <conditionalFormatting sqref="C41:C42 H99 H111 H123">
    <cfRule type="cellIs" dxfId="65" priority="2" operator="equal">
      <formula>0</formula>
    </cfRule>
  </conditionalFormatting>
  <conditionalFormatting sqref="C47:C50 C53:C58 C60:C62 C64:C67 C69:C70 C72:C76 C78:C81 C83:C88 C96 E102:E108 E114:E119 E126:E130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2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58" zoomScaleNormal="100" workbookViewId="0">
      <selection activeCell="D73" sqref="D7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9" t="s">
        <v>296</v>
      </c>
      <c r="B1" s="89"/>
      <c r="C1" s="89"/>
      <c r="D1" s="89"/>
      <c r="E1" s="89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4682.0999999999985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4682.0999999999985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2" t="s">
        <v>24</v>
      </c>
      <c r="B5" s="72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3" t="s">
        <v>297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68" t="s">
        <v>201</v>
      </c>
      <c r="D12" s="68"/>
      <c r="E12" s="6">
        <v>0</v>
      </c>
    </row>
    <row r="13" spans="1:37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3" t="s">
        <v>301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68" t="s">
        <v>201</v>
      </c>
      <c r="D19" s="68"/>
      <c r="E19" s="6">
        <v>0</v>
      </c>
    </row>
    <row r="20" spans="1:28" ht="21.6" customHeight="1" x14ac:dyDescent="0.25">
      <c r="A20" s="80"/>
      <c r="B20" s="80"/>
      <c r="C20" s="72" t="s">
        <v>37</v>
      </c>
      <c r="D20" s="72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3" t="s">
        <v>305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68" t="s">
        <v>201</v>
      </c>
      <c r="D25" s="68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0"/>
      <c r="B26" s="80"/>
      <c r="C26" s="72" t="s">
        <v>37</v>
      </c>
      <c r="D26" s="72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8" t="s">
        <v>308</v>
      </c>
      <c r="B31" s="78"/>
      <c r="C31" s="78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77" t="s">
        <v>71</v>
      </c>
      <c r="B33" s="77"/>
      <c r="C33" s="77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77" t="s">
        <v>281</v>
      </c>
      <c r="B38" s="77"/>
      <c r="C38" s="77"/>
    </row>
    <row r="39" spans="1:38" s="15" customFormat="1" ht="21.6" customHeight="1" x14ac:dyDescent="0.25">
      <c r="A39" s="77"/>
      <c r="B39" s="77"/>
      <c r="C39" s="77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77" t="s">
        <v>92</v>
      </c>
      <c r="B46" s="77"/>
      <c r="C46" s="77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77" t="s">
        <v>102</v>
      </c>
      <c r="B50" s="77"/>
      <c r="C50" s="77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77" t="s">
        <v>112</v>
      </c>
      <c r="B55" s="77"/>
      <c r="C55" s="77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77" t="s">
        <v>116</v>
      </c>
      <c r="B58" s="77"/>
      <c r="C58" s="77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77" t="s">
        <v>125</v>
      </c>
      <c r="B64" s="77"/>
      <c r="C64" s="77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77" t="s">
        <v>131</v>
      </c>
      <c r="B69" s="77"/>
      <c r="C69" s="77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530</v>
      </c>
      <c r="B73" s="43" t="s">
        <v>531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77" t="s">
        <v>142</v>
      </c>
      <c r="B76" s="77"/>
      <c r="C76" s="77"/>
    </row>
    <row r="77" spans="1:3" ht="21.6" customHeight="1" x14ac:dyDescent="0.25">
      <c r="A77" s="25" t="s">
        <v>143</v>
      </c>
      <c r="B77" s="4"/>
      <c r="C77" s="6">
        <f>IF(('October 2024 - December 2024'!C90)+SUM(E88+E99+E100+E108)  &lt; 0,(('October 2024 - December 2024'!C90))+SUM(E88+E99+E100+E108), TEXT((('October 2024 - December 2024'!C90))+SUM(E88+E99+E100+E108),"+$0.00"))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2024'!C92)+SUM(E91) &lt; 0,(('October 2024 - December 2024'!C92))+SUM(E91), TEXT((('October 2024 - December 2024'!C92))+SUM(E91),"+$0.00"))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3" t="s">
        <v>310</v>
      </c>
      <c r="B86" s="73"/>
      <c r="C86" s="73"/>
      <c r="D86" s="73"/>
      <c r="E86" s="73"/>
      <c r="F86" s="73"/>
      <c r="G86" s="73"/>
      <c r="I86" s="37" t="s">
        <v>244</v>
      </c>
      <c r="J86" s="23">
        <v>0</v>
      </c>
    </row>
    <row r="87" spans="1:37" ht="21.6" customHeight="1" x14ac:dyDescent="0.25">
      <c r="A87" s="73" t="s">
        <v>151</v>
      </c>
      <c r="B87" s="73"/>
      <c r="C87" s="73" t="s">
        <v>30</v>
      </c>
      <c r="D87" s="73"/>
      <c r="E87" s="73" t="s">
        <v>31</v>
      </c>
      <c r="F87" s="73"/>
      <c r="G87" s="73"/>
      <c r="H87" s="15"/>
      <c r="I87" s="38" t="s">
        <v>245</v>
      </c>
      <c r="J87" s="93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4" t="s">
        <v>131</v>
      </c>
      <c r="B88" s="105"/>
      <c r="C88" s="68" t="s">
        <v>536</v>
      </c>
      <c r="D88" s="68"/>
      <c r="E88" s="117">
        <v>0</v>
      </c>
      <c r="F88" s="117"/>
      <c r="G88" s="117"/>
      <c r="I88" s="40" t="s">
        <v>247</v>
      </c>
      <c r="J88" s="93"/>
    </row>
    <row r="89" spans="1:37" ht="43.15" customHeight="1" x14ac:dyDescent="0.25">
      <c r="A89" s="106"/>
      <c r="B89" s="107"/>
      <c r="C89" s="99" t="s">
        <v>514</v>
      </c>
      <c r="D89" s="75"/>
      <c r="E89" s="117">
        <v>0</v>
      </c>
      <c r="F89" s="117"/>
      <c r="G89" s="117"/>
      <c r="I89" s="40"/>
      <c r="J89" s="39"/>
    </row>
    <row r="90" spans="1:37" ht="21.6" customHeight="1" x14ac:dyDescent="0.25">
      <c r="A90" s="106"/>
      <c r="B90" s="107"/>
      <c r="C90" s="75" t="s">
        <v>311</v>
      </c>
      <c r="D90" s="75"/>
      <c r="E90" s="117">
        <v>0</v>
      </c>
      <c r="F90" s="117"/>
      <c r="G90" s="117"/>
      <c r="J90"/>
    </row>
    <row r="91" spans="1:37" ht="21.6" customHeight="1" x14ac:dyDescent="0.25">
      <c r="A91" s="108"/>
      <c r="B91" s="109"/>
      <c r="C91" s="110" t="s">
        <v>535</v>
      </c>
      <c r="D91" s="111"/>
      <c r="E91" s="114">
        <v>500</v>
      </c>
      <c r="F91" s="115"/>
      <c r="G91" s="116"/>
      <c r="J91"/>
    </row>
    <row r="92" spans="1:37" ht="21.6" customHeight="1" x14ac:dyDescent="0.25">
      <c r="A92" s="69" t="s">
        <v>152</v>
      </c>
      <c r="B92" s="69"/>
      <c r="C92" s="68"/>
      <c r="D92" s="68"/>
      <c r="E92" s="117">
        <f>C83</f>
        <v>647</v>
      </c>
      <c r="F92" s="117"/>
      <c r="G92" s="117"/>
      <c r="J92"/>
    </row>
    <row r="93" spans="1:37" ht="21.6" customHeight="1" x14ac:dyDescent="0.25">
      <c r="A93" s="69"/>
      <c r="B93" s="69"/>
      <c r="C93" s="76" t="s">
        <v>153</v>
      </c>
      <c r="D93" s="76"/>
      <c r="E93" s="79">
        <f>('October 2024 - December 2024'!E131+E13)-SUM(E88:E92)</f>
        <v>2248.099999999999</v>
      </c>
      <c r="F93" s="79"/>
      <c r="G93" s="79"/>
      <c r="J93"/>
    </row>
    <row r="94" spans="1:37" ht="13.5" customHeight="1" x14ac:dyDescent="0.25">
      <c r="J94"/>
    </row>
    <row r="95" spans="1:37" ht="21.6" customHeight="1" x14ac:dyDescent="0.25">
      <c r="A95" s="73" t="s">
        <v>312</v>
      </c>
      <c r="B95" s="73"/>
      <c r="C95" s="73"/>
      <c r="D95" s="73"/>
      <c r="E95" s="73"/>
      <c r="F95" s="73"/>
      <c r="G95" s="73"/>
      <c r="I95" s="37" t="s">
        <v>244</v>
      </c>
      <c r="J95" s="23">
        <v>0</v>
      </c>
    </row>
    <row r="96" spans="1:37" ht="21.6" customHeight="1" x14ac:dyDescent="0.25">
      <c r="A96" s="73" t="s">
        <v>151</v>
      </c>
      <c r="B96" s="73"/>
      <c r="C96" s="73" t="s">
        <v>30</v>
      </c>
      <c r="D96" s="73"/>
      <c r="E96" s="73" t="s">
        <v>31</v>
      </c>
      <c r="F96" s="73"/>
      <c r="G96" s="73"/>
      <c r="H96" s="15"/>
      <c r="I96" s="38" t="s">
        <v>245</v>
      </c>
      <c r="J96" s="93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69" t="s">
        <v>313</v>
      </c>
      <c r="B97" s="69"/>
      <c r="C97" s="68"/>
      <c r="D97" s="68"/>
      <c r="E97" s="79">
        <f>E93</f>
        <v>2248.099999999999</v>
      </c>
      <c r="F97" s="79"/>
      <c r="G97" s="79"/>
      <c r="I97" s="40" t="s">
        <v>247</v>
      </c>
      <c r="J97" s="93"/>
    </row>
    <row r="98" spans="1:37" ht="43.15" customHeight="1" x14ac:dyDescent="0.25">
      <c r="A98" s="104" t="s">
        <v>131</v>
      </c>
      <c r="B98" s="105"/>
      <c r="C98" s="75" t="s">
        <v>314</v>
      </c>
      <c r="D98" s="75"/>
      <c r="E98" s="117">
        <v>150</v>
      </c>
      <c r="F98" s="117"/>
      <c r="G98" s="117"/>
      <c r="J98"/>
    </row>
    <row r="99" spans="1:37" ht="64.900000000000006" customHeight="1" x14ac:dyDescent="0.25">
      <c r="A99" s="106"/>
      <c r="B99" s="107"/>
      <c r="C99" s="75" t="s">
        <v>513</v>
      </c>
      <c r="D99" s="75"/>
      <c r="E99" s="117">
        <v>0</v>
      </c>
      <c r="F99" s="117"/>
      <c r="G99" s="117"/>
      <c r="J99"/>
    </row>
    <row r="100" spans="1:37" ht="21.6" customHeight="1" x14ac:dyDescent="0.25">
      <c r="A100" s="108"/>
      <c r="B100" s="109"/>
      <c r="C100" s="110" t="s">
        <v>532</v>
      </c>
      <c r="D100" s="111"/>
      <c r="E100" s="114">
        <v>500</v>
      </c>
      <c r="F100" s="115"/>
      <c r="G100" s="116"/>
      <c r="J100"/>
    </row>
    <row r="101" spans="1:37" ht="21.6" customHeight="1" x14ac:dyDescent="0.25">
      <c r="A101" s="69" t="s">
        <v>152</v>
      </c>
      <c r="B101" s="69"/>
      <c r="C101" s="118"/>
      <c r="D101" s="118"/>
      <c r="E101" s="117">
        <f>C83</f>
        <v>647</v>
      </c>
      <c r="F101" s="117"/>
      <c r="G101" s="117"/>
      <c r="J101"/>
    </row>
    <row r="102" spans="1:37" ht="21.6" customHeight="1" x14ac:dyDescent="0.25">
      <c r="A102" s="69"/>
      <c r="B102" s="69"/>
      <c r="C102" s="72" t="s">
        <v>163</v>
      </c>
      <c r="D102" s="72"/>
      <c r="E102" s="79">
        <f>(E20+E97)-SUM(E98:E101)</f>
        <v>3424.0999999999985</v>
      </c>
      <c r="F102" s="79"/>
      <c r="G102" s="79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73" t="s">
        <v>315</v>
      </c>
      <c r="B105" s="73"/>
      <c r="C105" s="73"/>
      <c r="D105" s="73"/>
      <c r="E105" s="73"/>
      <c r="F105" s="73"/>
      <c r="G105" s="73"/>
      <c r="I105" s="37" t="s">
        <v>244</v>
      </c>
      <c r="J105" s="23">
        <v>0</v>
      </c>
    </row>
    <row r="106" spans="1:37" ht="21.6" customHeight="1" x14ac:dyDescent="0.25">
      <c r="A106" s="73" t="s">
        <v>151</v>
      </c>
      <c r="B106" s="73"/>
      <c r="C106" s="73" t="s">
        <v>30</v>
      </c>
      <c r="D106" s="73"/>
      <c r="E106" s="73" t="s">
        <v>31</v>
      </c>
      <c r="F106" s="73"/>
      <c r="G106" s="73"/>
      <c r="H106" s="15"/>
      <c r="I106" s="38" t="s">
        <v>245</v>
      </c>
      <c r="J106" s="93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69" t="s">
        <v>316</v>
      </c>
      <c r="B107" s="69"/>
      <c r="C107" s="68"/>
      <c r="D107" s="68"/>
      <c r="E107" s="79">
        <f>E102</f>
        <v>3424.0999999999985</v>
      </c>
      <c r="F107" s="79"/>
      <c r="G107" s="79"/>
      <c r="I107" s="40" t="s">
        <v>247</v>
      </c>
      <c r="J107" s="93"/>
    </row>
    <row r="108" spans="1:37" ht="21.6" customHeight="1" x14ac:dyDescent="0.25">
      <c r="A108" s="69" t="s">
        <v>131</v>
      </c>
      <c r="B108" s="69"/>
      <c r="C108" s="68" t="s">
        <v>536</v>
      </c>
      <c r="D108" s="68"/>
      <c r="E108" s="117">
        <v>500</v>
      </c>
      <c r="F108" s="117"/>
      <c r="G108" s="117"/>
      <c r="J108"/>
    </row>
    <row r="109" spans="1:37" ht="21.6" customHeight="1" x14ac:dyDescent="0.25">
      <c r="A109" s="69"/>
      <c r="B109" s="69"/>
      <c r="C109" s="75" t="s">
        <v>317</v>
      </c>
      <c r="D109" s="75"/>
      <c r="E109" s="117">
        <v>0</v>
      </c>
      <c r="F109" s="117"/>
      <c r="G109" s="117"/>
    </row>
    <row r="110" spans="1:37" ht="21.6" customHeight="1" x14ac:dyDescent="0.25">
      <c r="A110" s="69" t="s">
        <v>152</v>
      </c>
      <c r="B110" s="69"/>
      <c r="C110" s="68"/>
      <c r="D110" s="68"/>
      <c r="E110" s="117">
        <f>C83</f>
        <v>647</v>
      </c>
      <c r="F110" s="117"/>
      <c r="G110" s="117"/>
    </row>
    <row r="111" spans="1:37" ht="21.6" customHeight="1" x14ac:dyDescent="0.25">
      <c r="A111" s="69"/>
      <c r="B111" s="69"/>
      <c r="C111" s="72" t="s">
        <v>163</v>
      </c>
      <c r="D111" s="72"/>
      <c r="E111" s="79">
        <f>(E26+E107)-SUM(E108:E110)</f>
        <v>4682.0999999999985</v>
      </c>
      <c r="F111" s="79"/>
      <c r="G111" s="79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C88:D88"/>
    <mergeCell ref="E88:G88"/>
    <mergeCell ref="C89:D89"/>
    <mergeCell ref="E89:G89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09"/>
    <mergeCell ref="C108:D108"/>
    <mergeCell ref="E108:G108"/>
    <mergeCell ref="C109:D109"/>
    <mergeCell ref="E109:G109"/>
    <mergeCell ref="A110:B110"/>
    <mergeCell ref="C110:D110"/>
    <mergeCell ref="E110:G110"/>
    <mergeCell ref="A111:B111"/>
    <mergeCell ref="C111:D111"/>
    <mergeCell ref="E111:G111"/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73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9" t="s">
        <v>318</v>
      </c>
      <c r="B1" s="89"/>
      <c r="C1" s="89"/>
      <c r="D1" s="89"/>
      <c r="E1" s="89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8510.0999999999985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8" t="s">
        <v>22</v>
      </c>
      <c r="B4" s="98"/>
      <c r="C4" s="6">
        <f>SUM(C3)</f>
        <v>8510.0999999999985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2" t="s">
        <v>24</v>
      </c>
      <c r="B5" s="72"/>
      <c r="C5" s="6">
        <f>C83</f>
        <v>-5433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3" t="s">
        <v>319</v>
      </c>
      <c r="B8" s="83"/>
      <c r="C8" s="83"/>
      <c r="D8" s="83"/>
      <c r="E8" s="83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68" t="s">
        <v>35</v>
      </c>
      <c r="D10" s="68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75" t="s">
        <v>35</v>
      </c>
      <c r="D11" s="75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68" t="s">
        <v>201</v>
      </c>
      <c r="D12" s="68"/>
      <c r="E12" s="6">
        <v>0</v>
      </c>
    </row>
    <row r="13" spans="1:25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3" t="s">
        <v>323</v>
      </c>
      <c r="B15" s="83"/>
      <c r="C15" s="83"/>
      <c r="D15" s="83"/>
      <c r="E15" s="83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68" t="s">
        <v>35</v>
      </c>
      <c r="D17" s="68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75" t="s">
        <v>35</v>
      </c>
      <c r="D18" s="75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75" t="s">
        <v>35</v>
      </c>
      <c r="D19" s="75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68" t="s">
        <v>201</v>
      </c>
      <c r="D20" s="68"/>
      <c r="E20" s="6">
        <v>0</v>
      </c>
    </row>
    <row r="21" spans="1:25" ht="21.6" customHeight="1" x14ac:dyDescent="0.25">
      <c r="A21" s="80"/>
      <c r="B21" s="80"/>
      <c r="C21" s="72" t="s">
        <v>37</v>
      </c>
      <c r="D21" s="72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3" t="s">
        <v>328</v>
      </c>
      <c r="B23" s="83"/>
      <c r="C23" s="83"/>
      <c r="D23" s="83"/>
      <c r="E23" s="83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68" t="s">
        <v>35</v>
      </c>
      <c r="D25" s="68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68" t="s">
        <v>201</v>
      </c>
      <c r="D26" s="68"/>
      <c r="E26" s="6">
        <v>0</v>
      </c>
    </row>
    <row r="27" spans="1:25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8" t="s">
        <v>331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77" t="s">
        <v>102</v>
      </c>
      <c r="B51" s="77"/>
      <c r="C51" s="77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77" t="s">
        <v>112</v>
      </c>
      <c r="B56" s="77"/>
      <c r="C56" s="77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77" t="s">
        <v>116</v>
      </c>
      <c r="B59" s="77"/>
      <c r="C59" s="77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3" t="s">
        <v>332</v>
      </c>
      <c r="B87" s="73"/>
      <c r="C87" s="73"/>
      <c r="D87" s="73"/>
      <c r="E87" s="73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333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120" t="s">
        <v>536</v>
      </c>
      <c r="D89" s="68"/>
      <c r="E89" s="23">
        <v>500</v>
      </c>
      <c r="G89" s="119"/>
      <c r="H89" s="93"/>
    </row>
    <row r="90" spans="1:8" ht="21.6" customHeight="1" x14ac:dyDescent="0.25">
      <c r="A90" s="69"/>
      <c r="B90" s="69"/>
      <c r="C90" s="68" t="s">
        <v>317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('January 2025 - March 2025'!E111+E13)-SUM(E89:E91)</f>
        <v>6008.0999999999985</v>
      </c>
    </row>
    <row r="93" spans="1:8" ht="13.5" customHeight="1" x14ac:dyDescent="0.25"/>
    <row r="94" spans="1:8" ht="21.6" customHeight="1" x14ac:dyDescent="0.25">
      <c r="A94" s="73" t="s">
        <v>334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21" t="s">
        <v>333</v>
      </c>
      <c r="H95" s="93">
        <f>C71-H94</f>
        <v>300</v>
      </c>
    </row>
    <row r="96" spans="1:8" ht="21.6" customHeight="1" x14ac:dyDescent="0.25">
      <c r="A96" s="69" t="s">
        <v>335</v>
      </c>
      <c r="B96" s="69"/>
      <c r="C96" s="68"/>
      <c r="D96" s="68"/>
      <c r="E96" s="6">
        <f>E92</f>
        <v>6008.0999999999985</v>
      </c>
      <c r="G96" s="121"/>
      <c r="H96" s="93"/>
    </row>
    <row r="97" spans="1:8" ht="21.6" customHeight="1" x14ac:dyDescent="0.25">
      <c r="A97" s="69" t="s">
        <v>131</v>
      </c>
      <c r="B97" s="69"/>
      <c r="C97" s="120" t="s">
        <v>536</v>
      </c>
      <c r="D97" s="68"/>
      <c r="E97" s="23">
        <v>500</v>
      </c>
      <c r="G97" s="121"/>
      <c r="H97" s="93"/>
    </row>
    <row r="98" spans="1:8" ht="43.15" customHeight="1" x14ac:dyDescent="0.25">
      <c r="A98" s="69"/>
      <c r="B98" s="69"/>
      <c r="C98" s="75" t="s">
        <v>336</v>
      </c>
      <c r="D98" s="75"/>
      <c r="E98" s="23">
        <v>150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7252.0999999999985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337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338</v>
      </c>
      <c r="B105" s="69"/>
      <c r="C105" s="68"/>
      <c r="D105" s="68"/>
      <c r="E105" s="6">
        <f>E100</f>
        <v>7252.0999999999985</v>
      </c>
      <c r="G105" s="119"/>
      <c r="H105" s="93"/>
    </row>
    <row r="106" spans="1:8" ht="21.6" customHeight="1" x14ac:dyDescent="0.25">
      <c r="A106" s="69" t="s">
        <v>131</v>
      </c>
      <c r="B106" s="69"/>
      <c r="C106" s="120" t="s">
        <v>536</v>
      </c>
      <c r="D106" s="68"/>
      <c r="E106" s="23">
        <v>500</v>
      </c>
      <c r="G106" s="119"/>
      <c r="H106" s="93"/>
    </row>
    <row r="107" spans="1:8" ht="21.6" customHeight="1" x14ac:dyDescent="0.25">
      <c r="A107" s="69"/>
      <c r="B107" s="69"/>
      <c r="C107" s="68" t="s">
        <v>317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8510.0999999999985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73" zoomScaleNormal="100" workbookViewId="0">
      <selection activeCell="D80" sqref="D8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9" t="s">
        <v>339</v>
      </c>
      <c r="B1" s="89"/>
      <c r="C1" s="89"/>
      <c r="D1" s="89"/>
      <c r="E1" s="89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12188.099999999999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12188.099999999999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2" t="s">
        <v>24</v>
      </c>
      <c r="B5" s="72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3" t="s">
        <v>340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75" t="s">
        <v>35</v>
      </c>
      <c r="D12" s="75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68" t="s">
        <v>201</v>
      </c>
      <c r="D13" s="68"/>
      <c r="E13" s="6">
        <v>0</v>
      </c>
    </row>
    <row r="14" spans="1:49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3" t="s">
        <v>345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3" t="s">
        <v>349</v>
      </c>
      <c r="B23" s="83"/>
      <c r="C23" s="83"/>
      <c r="D23" s="83"/>
      <c r="E23" s="8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8" t="s">
        <v>352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2" t="s">
        <v>353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24" t="s">
        <v>354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24"/>
      <c r="H89" s="93"/>
    </row>
    <row r="90" spans="1:8" ht="21.6" customHeight="1" x14ac:dyDescent="0.25">
      <c r="A90" s="69"/>
      <c r="B90" s="69"/>
      <c r="C90" s="120" t="s">
        <v>537</v>
      </c>
      <c r="D90" s="68"/>
      <c r="E90" s="23">
        <v>500</v>
      </c>
      <c r="G90" s="124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('April 2025 - June 2025'!E109+E14)-SUM(E89:E91)</f>
        <v>9754.0999999999985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2" t="s">
        <v>356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24" t="s">
        <v>333</v>
      </c>
      <c r="H95" s="93">
        <f>C71-H94</f>
        <v>300</v>
      </c>
    </row>
    <row r="96" spans="1:8" ht="21.6" customHeight="1" x14ac:dyDescent="0.25">
      <c r="A96" s="69" t="s">
        <v>357</v>
      </c>
      <c r="B96" s="69"/>
      <c r="C96" s="68"/>
      <c r="D96" s="68"/>
      <c r="E96" s="6">
        <f>E92</f>
        <v>9754.0999999999985</v>
      </c>
      <c r="G96" s="124"/>
      <c r="H96" s="93"/>
    </row>
    <row r="97" spans="1:8" ht="43.15" customHeight="1" x14ac:dyDescent="0.25">
      <c r="A97" s="69" t="s">
        <v>131</v>
      </c>
      <c r="B97" s="69"/>
      <c r="C97" s="75" t="s">
        <v>358</v>
      </c>
      <c r="D97" s="75"/>
      <c r="E97" s="23">
        <v>150</v>
      </c>
      <c r="G97" s="124"/>
      <c r="H97" s="93"/>
    </row>
    <row r="98" spans="1:8" ht="21.6" customHeight="1" x14ac:dyDescent="0.25">
      <c r="A98" s="69"/>
      <c r="B98" s="69"/>
      <c r="C98" s="120" t="s">
        <v>537</v>
      </c>
      <c r="D98" s="68"/>
      <c r="E98" s="23">
        <v>500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10930.099999999999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3" t="s">
        <v>359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360</v>
      </c>
      <c r="B105" s="69"/>
      <c r="C105" s="68"/>
      <c r="D105" s="68"/>
      <c r="E105" s="6">
        <f>E100</f>
        <v>10930.099999999999</v>
      </c>
      <c r="G105" s="119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9"/>
      <c r="H106" s="93"/>
    </row>
    <row r="107" spans="1:8" ht="21.6" customHeight="1" x14ac:dyDescent="0.25">
      <c r="A107" s="69"/>
      <c r="B107" s="69"/>
      <c r="C107" s="120" t="s">
        <v>537</v>
      </c>
      <c r="D107" s="68"/>
      <c r="E107" s="23">
        <v>500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12188.099999999999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67" zoomScaleNormal="100" workbookViewId="0">
      <selection activeCell="D77" sqref="D7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362</v>
      </c>
      <c r="B1" s="89"/>
      <c r="C1" s="89"/>
      <c r="D1" s="89"/>
      <c r="E1" s="89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16016.099999999999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16016.099999999999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363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68" t="s">
        <v>35</v>
      </c>
      <c r="D10" s="68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75" t="s">
        <v>35</v>
      </c>
      <c r="D11" s="75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75" t="s">
        <v>35</v>
      </c>
      <c r="D12" s="75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68" t="s">
        <v>201</v>
      </c>
      <c r="D13" s="68"/>
      <c r="E13" s="6">
        <v>0</v>
      </c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5" t="s">
        <v>368</v>
      </c>
      <c r="B16" s="125"/>
      <c r="C16" s="125"/>
      <c r="D16" s="125"/>
      <c r="E16" s="1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5" t="s">
        <v>372</v>
      </c>
      <c r="B23" s="125"/>
      <c r="C23" s="125"/>
      <c r="D23" s="125"/>
      <c r="E23" s="12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68" t="s">
        <v>201</v>
      </c>
      <c r="D26" s="68"/>
      <c r="E26" s="6">
        <v>0</v>
      </c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8" t="s">
        <v>375</v>
      </c>
      <c r="B32" s="78"/>
      <c r="C32" s="78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77" t="s">
        <v>71</v>
      </c>
      <c r="B34" s="77"/>
      <c r="C34" s="77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77" t="s">
        <v>281</v>
      </c>
      <c r="B39" s="77"/>
      <c r="C39" s="77"/>
    </row>
    <row r="40" spans="1:5" ht="21.6" customHeight="1" x14ac:dyDescent="0.25">
      <c r="A40" s="77"/>
      <c r="B40" s="77"/>
      <c r="C40" s="77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77" t="s">
        <v>92</v>
      </c>
      <c r="B47" s="77"/>
      <c r="C47" s="77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IF(('July 2025 - September 2025'!C78)+SUM(E90+E98+E107) &lt; 0,(('July 2025 - September 2025'!C78))+SUM(E90+E98+E107), TEXT((('July 2025 - September 2025'!C78))+SUM(E90+E98+E107),"+$0.00"))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3" t="s">
        <v>376</v>
      </c>
      <c r="B87" s="123"/>
      <c r="C87" s="123"/>
      <c r="D87" s="123"/>
      <c r="E87" s="123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120" t="s">
        <v>538</v>
      </c>
      <c r="D90" s="68"/>
      <c r="E90" s="23">
        <v>500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('July 2025 - September 2025'!E109+E14)-SUM(E89:E91)</f>
        <v>13432.099999999999</v>
      </c>
      <c r="H92"/>
    </row>
    <row r="93" spans="1:8" ht="21.6" customHeight="1" x14ac:dyDescent="0.25">
      <c r="H93"/>
    </row>
    <row r="94" spans="1:8" ht="21.6" customHeight="1" x14ac:dyDescent="0.25">
      <c r="A94" s="123" t="s">
        <v>377</v>
      </c>
      <c r="B94" s="123"/>
      <c r="C94" s="123"/>
      <c r="D94" s="123"/>
      <c r="E94" s="123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378</v>
      </c>
      <c r="B96" s="69"/>
      <c r="C96" s="68"/>
      <c r="D96" s="68"/>
      <c r="E96" s="6">
        <f>E92</f>
        <v>13432.099999999999</v>
      </c>
      <c r="G96" s="119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537</v>
      </c>
      <c r="D98" s="68"/>
      <c r="E98" s="23">
        <v>500</v>
      </c>
      <c r="H98"/>
    </row>
    <row r="99" spans="1:8" ht="21.6" customHeight="1" x14ac:dyDescent="0.25">
      <c r="A99" s="69" t="s">
        <v>152</v>
      </c>
      <c r="B99" s="69"/>
      <c r="C99" s="74"/>
      <c r="D99" s="74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14758.099999999999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3" t="s">
        <v>380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381</v>
      </c>
      <c r="B105" s="69"/>
      <c r="C105" s="68"/>
      <c r="D105" s="68"/>
      <c r="E105" s="6">
        <f>E100</f>
        <v>14758.099999999999</v>
      </c>
      <c r="G105" s="119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537</v>
      </c>
      <c r="D107" s="68"/>
      <c r="E107" s="23">
        <v>500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16016.099999999999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0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9" t="s">
        <v>382</v>
      </c>
      <c r="B1" s="89"/>
      <c r="C1" s="89"/>
      <c r="D1" s="89"/>
      <c r="E1" s="89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19844.099999999999</v>
      </c>
      <c r="D3" s="12"/>
      <c r="E3" s="12"/>
      <c r="F3" s="15"/>
    </row>
    <row r="4" spans="1:6" ht="21.6" customHeight="1" x14ac:dyDescent="0.25">
      <c r="A4" s="72" t="s">
        <v>22</v>
      </c>
      <c r="B4" s="72"/>
      <c r="C4" s="6">
        <f>SUM(C3)</f>
        <v>19844.099999999999</v>
      </c>
      <c r="D4" s="12"/>
      <c r="E4" s="12"/>
      <c r="F4" s="15"/>
    </row>
    <row r="5" spans="1:6" ht="21.6" customHeight="1" x14ac:dyDescent="0.25">
      <c r="A5" s="72" t="s">
        <v>24</v>
      </c>
      <c r="B5" s="72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3" t="s">
        <v>383</v>
      </c>
      <c r="B8" s="83"/>
      <c r="C8" s="83"/>
      <c r="D8" s="83"/>
      <c r="E8" s="83"/>
      <c r="F8" s="15"/>
    </row>
    <row r="9" spans="1: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68" t="s">
        <v>35</v>
      </c>
      <c r="D10" s="68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75" t="s">
        <v>35</v>
      </c>
      <c r="D11" s="75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75" t="s">
        <v>35</v>
      </c>
      <c r="D12" s="75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68" t="s">
        <v>201</v>
      </c>
      <c r="D13" s="68"/>
      <c r="E13" s="6">
        <v>0</v>
      </c>
    </row>
    <row r="14" spans="1: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3" t="s">
        <v>388</v>
      </c>
      <c r="B16" s="83"/>
      <c r="C16" s="83"/>
      <c r="D16" s="83"/>
      <c r="E16" s="83"/>
      <c r="F16" s="15"/>
    </row>
    <row r="17" spans="1: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68" t="s">
        <v>35</v>
      </c>
      <c r="D18" s="68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75" t="s">
        <v>35</v>
      </c>
      <c r="D19" s="75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68" t="s">
        <v>201</v>
      </c>
      <c r="D20" s="68"/>
      <c r="E20" s="6">
        <v>0</v>
      </c>
    </row>
    <row r="21" spans="1: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5" t="s">
        <v>392</v>
      </c>
      <c r="B23" s="125"/>
      <c r="C23" s="125"/>
      <c r="D23" s="125"/>
      <c r="E23" s="125"/>
      <c r="F23" s="15"/>
    </row>
    <row r="24" spans="1:6" ht="21.6" customHeight="1" x14ac:dyDescent="0.25">
      <c r="A24" s="42" t="s">
        <v>4</v>
      </c>
      <c r="B24" s="1" t="s">
        <v>29</v>
      </c>
      <c r="C24" s="84" t="s">
        <v>30</v>
      </c>
      <c r="D24" s="8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68" t="s">
        <v>35</v>
      </c>
      <c r="D25" s="68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68" t="s">
        <v>201</v>
      </c>
      <c r="D26" s="68"/>
      <c r="E26" s="6">
        <v>0</v>
      </c>
    </row>
    <row r="27" spans="1: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8" t="s">
        <v>395</v>
      </c>
      <c r="B32" s="78"/>
      <c r="C32" s="78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77" t="s">
        <v>71</v>
      </c>
      <c r="B34" s="77"/>
      <c r="C34" s="77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77" t="s">
        <v>281</v>
      </c>
      <c r="B39" s="77"/>
      <c r="C39" s="77"/>
    </row>
    <row r="40" spans="1:6" ht="21.6" customHeight="1" x14ac:dyDescent="0.25">
      <c r="A40" s="77"/>
      <c r="B40" s="77"/>
      <c r="C40" s="77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77" t="s">
        <v>92</v>
      </c>
      <c r="B47" s="77"/>
      <c r="C47" s="77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77" t="s">
        <v>125</v>
      </c>
      <c r="B65" s="77"/>
      <c r="C65" s="77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77" t="s">
        <v>131</v>
      </c>
      <c r="B70" s="77"/>
      <c r="C70" s="77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530</v>
      </c>
      <c r="B74" s="43" t="s">
        <v>531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77" t="s">
        <v>142</v>
      </c>
      <c r="B77" s="77"/>
      <c r="C77" s="77"/>
    </row>
    <row r="78" spans="1:42" ht="21.6" customHeight="1" x14ac:dyDescent="0.25">
      <c r="A78" s="25" t="s">
        <v>143</v>
      </c>
      <c r="B78" s="4"/>
      <c r="C78" s="6">
        <f>IF(('October 2025 - December 2025'!C78)+SUM(E90+E98+E107) &lt; 0,(('October 2025 - December 2025'!C78))+SUM(E90+E98+E107), TEXT((('October 2025 - December 2025'!C78))+SUM(E90+E98+E107),"+$0.00"))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-933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396</v>
      </c>
      <c r="B87" s="127"/>
      <c r="C87" s="127"/>
      <c r="D87" s="127"/>
      <c r="E87" s="127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68" t="s">
        <v>537</v>
      </c>
      <c r="D90" s="68"/>
      <c r="E90" s="23">
        <v>500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128" t="s">
        <v>153</v>
      </c>
      <c r="D92" s="128"/>
      <c r="E92" s="6">
        <f>('October 2025 - December 2025'!E109+E14)-SUM(E89:E91)</f>
        <v>17260.099999999999</v>
      </c>
    </row>
    <row r="93" spans="1:8" ht="21.6" customHeight="1" x14ac:dyDescent="0.25"/>
    <row r="94" spans="1:8" ht="21.6" customHeight="1" x14ac:dyDescent="0.25">
      <c r="A94" s="73" t="s">
        <v>398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399</v>
      </c>
      <c r="B96" s="69"/>
      <c r="C96" s="68"/>
      <c r="D96" s="68"/>
      <c r="E96" s="6">
        <f>E92</f>
        <v>17260.099999999999</v>
      </c>
      <c r="G96" s="119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537</v>
      </c>
      <c r="D98" s="68"/>
      <c r="E98" s="23">
        <v>500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71"/>
      <c r="B100" s="71"/>
      <c r="C100" s="126" t="s">
        <v>163</v>
      </c>
      <c r="D100" s="126"/>
      <c r="E100" s="6">
        <f>(E21+E96)-SUM(E97:E99)</f>
        <v>18586.099999999999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7" t="s">
        <v>400</v>
      </c>
      <c r="B103" s="127"/>
      <c r="C103" s="127"/>
      <c r="D103" s="127"/>
      <c r="E103" s="127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401</v>
      </c>
      <c r="B105" s="69"/>
      <c r="C105" s="68"/>
      <c r="D105" s="68"/>
      <c r="E105" s="6">
        <f>E100</f>
        <v>18586.099999999999</v>
      </c>
      <c r="G105" s="119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537</v>
      </c>
      <c r="D107" s="68"/>
      <c r="E107" s="23">
        <v>500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126" t="s">
        <v>163</v>
      </c>
      <c r="D109" s="126"/>
      <c r="E109" s="6">
        <f>(E27+E105)-SUM(E106:E108)</f>
        <v>19844.099999999999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9" t="s">
        <v>402</v>
      </c>
      <c r="B1" s="89"/>
      <c r="C1" s="89"/>
      <c r="D1" s="89"/>
      <c r="E1" s="89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24089.1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24089.1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9" t="s">
        <v>403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30" t="s">
        <v>30</v>
      </c>
      <c r="D9" s="130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75" t="s">
        <v>35</v>
      </c>
      <c r="D11" s="75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68" t="s">
        <v>201</v>
      </c>
      <c r="D12" s="68"/>
      <c r="E12" s="6">
        <v>0</v>
      </c>
    </row>
    <row r="13" spans="1:33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9" t="s">
        <v>407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30" t="s">
        <v>30</v>
      </c>
      <c r="D16" s="130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75" t="s">
        <v>35</v>
      </c>
      <c r="D19" s="75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68" t="s">
        <v>201</v>
      </c>
      <c r="D20" s="68"/>
      <c r="E20" s="6">
        <v>0</v>
      </c>
    </row>
    <row r="21" spans="1:33" ht="21.6" customHeight="1" x14ac:dyDescent="0.25">
      <c r="A21" s="80"/>
      <c r="B21" s="80"/>
      <c r="C21" s="72" t="s">
        <v>37</v>
      </c>
      <c r="D21" s="72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9" t="s">
        <v>412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30" t="s">
        <v>30</v>
      </c>
      <c r="D24" s="130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68" t="s">
        <v>201</v>
      </c>
      <c r="D26" s="68"/>
      <c r="E26" s="6">
        <v>0</v>
      </c>
    </row>
    <row r="27" spans="1:33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8" t="s">
        <v>415</v>
      </c>
      <c r="B32" s="78"/>
      <c r="C32" s="78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77" t="s">
        <v>71</v>
      </c>
      <c r="B34" s="77"/>
      <c r="C34" s="77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77" t="s">
        <v>281</v>
      </c>
      <c r="B39" s="77"/>
      <c r="C39" s="77"/>
    </row>
    <row r="40" spans="1:7" ht="21.6" customHeight="1" x14ac:dyDescent="0.25">
      <c r="A40" s="77"/>
      <c r="B40" s="77"/>
      <c r="C40" s="77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77" t="s">
        <v>92</v>
      </c>
      <c r="B47" s="77"/>
      <c r="C47" s="77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3" t="s">
        <v>416</v>
      </c>
      <c r="B87" s="123"/>
      <c r="C87" s="123"/>
      <c r="D87" s="123"/>
      <c r="E87" s="123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314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120" t="s">
        <v>537</v>
      </c>
      <c r="D90" s="68"/>
      <c r="E90" s="23">
        <v>500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2026 - March 2026'!E109+E13)-SUM(E89:E91)</f>
        <v>21020.1</v>
      </c>
      <c r="H92"/>
    </row>
    <row r="93" spans="1:8" ht="21.6" customHeight="1" x14ac:dyDescent="0.25">
      <c r="H93"/>
    </row>
    <row r="94" spans="1:8" ht="21.6" customHeight="1" x14ac:dyDescent="0.25">
      <c r="A94" s="123" t="s">
        <v>418</v>
      </c>
      <c r="B94" s="123"/>
      <c r="C94" s="123"/>
      <c r="D94" s="123"/>
      <c r="E94" s="123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419</v>
      </c>
      <c r="B96" s="69"/>
      <c r="C96" s="68"/>
      <c r="D96" s="68"/>
      <c r="E96" s="6">
        <f>E92</f>
        <v>21020.1</v>
      </c>
      <c r="G96" s="119"/>
      <c r="H96" s="93"/>
    </row>
    <row r="97" spans="1:8" ht="90" customHeight="1" x14ac:dyDescent="0.25">
      <c r="A97" s="69" t="s">
        <v>131</v>
      </c>
      <c r="B97" s="69"/>
      <c r="C97" s="75" t="s">
        <v>420</v>
      </c>
      <c r="D97" s="75"/>
      <c r="E97" s="23">
        <v>150</v>
      </c>
      <c r="G97" s="119"/>
      <c r="H97" s="93"/>
    </row>
    <row r="98" spans="1:8" ht="21.6" customHeight="1" x14ac:dyDescent="0.25">
      <c r="A98" s="69"/>
      <c r="B98" s="69"/>
      <c r="C98" s="120" t="s">
        <v>540</v>
      </c>
      <c r="D98" s="68"/>
      <c r="E98" s="23">
        <v>433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71"/>
      <c r="B100" s="71"/>
      <c r="C100" s="72" t="s">
        <v>163</v>
      </c>
      <c r="D100" s="72"/>
      <c r="E100" s="6">
        <f>(E21+E96)-SUM(E97:E99)</f>
        <v>22331.1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3" t="s">
        <v>421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422</v>
      </c>
      <c r="B105" s="69"/>
      <c r="C105" s="68"/>
      <c r="D105" s="68"/>
      <c r="E105" s="6">
        <f>E100</f>
        <v>22331.1</v>
      </c>
      <c r="G105" s="119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9"/>
      <c r="H106" s="93"/>
    </row>
    <row r="107" spans="1:8" ht="21.6" customHeight="1" x14ac:dyDescent="0.25">
      <c r="A107" s="69"/>
      <c r="B107" s="69"/>
      <c r="C107" s="120" t="s">
        <v>533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24089.1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2024-12-16T12:36:11Z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