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CD6FDF5B-708C-4C11-AA0D-896AFCE8E4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81" i="3" l="1"/>
  <c r="C96" i="1"/>
  <c r="C88" i="2" s="1"/>
  <c r="C79" i="3" s="1"/>
  <c r="C76" i="4" s="1"/>
  <c r="C75" i="5" s="1"/>
  <c r="C75" i="6" s="1"/>
  <c r="C90" i="2"/>
  <c r="C80" i="6" l="1"/>
  <c r="C75" i="7"/>
  <c r="C98" i="1"/>
  <c r="C97" i="1"/>
  <c r="C78" i="4"/>
  <c r="H101" i="9"/>
  <c r="H92" i="9"/>
  <c r="H85" i="9"/>
  <c r="H101" i="8"/>
  <c r="H92" i="8"/>
  <c r="H85" i="8"/>
  <c r="H101" i="7"/>
  <c r="H92" i="7"/>
  <c r="H85" i="7"/>
  <c r="H101" i="6"/>
  <c r="H92" i="6"/>
  <c r="H85" i="6"/>
  <c r="H101" i="5"/>
  <c r="H92" i="5"/>
  <c r="H85" i="5"/>
  <c r="H102" i="4"/>
  <c r="H93" i="4"/>
  <c r="H86" i="4"/>
  <c r="H107" i="3"/>
  <c r="H98" i="3"/>
  <c r="H89" i="3"/>
  <c r="H128" i="2"/>
  <c r="E37" i="2"/>
  <c r="E26" i="2"/>
  <c r="E14" i="2"/>
  <c r="C61" i="8"/>
  <c r="C61" i="7"/>
  <c r="C65" i="3"/>
  <c r="C61" i="9"/>
  <c r="C61" i="6"/>
  <c r="C61" i="5"/>
  <c r="C62" i="4"/>
  <c r="C74" i="2"/>
  <c r="C82" i="1"/>
  <c r="C72" i="9"/>
  <c r="C66" i="9"/>
  <c r="C55" i="9"/>
  <c r="C52" i="9"/>
  <c r="C47" i="9"/>
  <c r="C43" i="9"/>
  <c r="C35" i="9"/>
  <c r="E24" i="9"/>
  <c r="E18" i="9"/>
  <c r="E12" i="9"/>
  <c r="C72" i="8"/>
  <c r="C66" i="8"/>
  <c r="C55" i="8"/>
  <c r="C52" i="8"/>
  <c r="C47" i="8"/>
  <c r="C43" i="8"/>
  <c r="C35" i="8"/>
  <c r="E24" i="8"/>
  <c r="E18" i="8"/>
  <c r="E12" i="8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5" i="4"/>
  <c r="E19" i="4"/>
  <c r="E13" i="4"/>
  <c r="E39" i="1"/>
  <c r="E108" i="1"/>
  <c r="F11" i="1"/>
  <c r="E28" i="3"/>
  <c r="E21" i="3"/>
  <c r="E14" i="3"/>
  <c r="C79" i="2"/>
  <c r="C43" i="6"/>
  <c r="C43" i="5"/>
  <c r="C44" i="4"/>
  <c r="C47" i="3"/>
  <c r="C56" i="2"/>
  <c r="C101" i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3" i="4"/>
  <c r="C67" i="4"/>
  <c r="C56" i="4"/>
  <c r="C53" i="4"/>
  <c r="C48" i="4"/>
  <c r="C36" i="4"/>
  <c r="C76" i="3"/>
  <c r="C70" i="3"/>
  <c r="C59" i="3"/>
  <c r="C56" i="3"/>
  <c r="C51" i="3"/>
  <c r="C39" i="3"/>
  <c r="C85" i="2"/>
  <c r="C68" i="2"/>
  <c r="C65" i="2"/>
  <c r="C60" i="2"/>
  <c r="C48" i="2"/>
  <c r="C11" i="1"/>
  <c r="C93" i="1"/>
  <c r="C87" i="1"/>
  <c r="C73" i="1"/>
  <c r="C76" i="1"/>
  <c r="E18" i="1"/>
  <c r="C68" i="1"/>
  <c r="C57" i="1"/>
  <c r="C64" i="1"/>
  <c r="C75" i="8" l="1"/>
  <c r="C80" i="7"/>
  <c r="C12" i="1"/>
  <c r="I39" i="1"/>
  <c r="I38" i="1"/>
  <c r="C93" i="2"/>
  <c r="C5" i="2" s="1"/>
  <c r="C73" i="9"/>
  <c r="C81" i="9" s="1"/>
  <c r="C74" i="4"/>
  <c r="C82" i="4" s="1"/>
  <c r="E106" i="4" s="1"/>
  <c r="C73" i="6"/>
  <c r="C81" i="6" s="1"/>
  <c r="E105" i="6" s="1"/>
  <c r="C73" i="5"/>
  <c r="C81" i="5" s="1"/>
  <c r="C86" i="2"/>
  <c r="C94" i="2" s="1"/>
  <c r="E110" i="2" s="1"/>
  <c r="C94" i="1"/>
  <c r="C102" i="1" s="1"/>
  <c r="E139" i="1" s="1"/>
  <c r="C80" i="8" l="1"/>
  <c r="C75" i="9"/>
  <c r="C80" i="9" s="1"/>
  <c r="C81" i="4"/>
  <c r="C5" i="4" s="1"/>
  <c r="C84" i="3"/>
  <c r="C5" i="3" s="1"/>
  <c r="C80" i="5"/>
  <c r="C5" i="5" s="1"/>
  <c r="I43" i="1" s="1"/>
  <c r="E88" i="9"/>
  <c r="E96" i="9"/>
  <c r="E105" i="9"/>
  <c r="E88" i="5"/>
  <c r="E96" i="5"/>
  <c r="E97" i="4"/>
  <c r="E89" i="4"/>
  <c r="E88" i="6"/>
  <c r="E96" i="6"/>
  <c r="E105" i="5"/>
  <c r="E107" i="1"/>
  <c r="E119" i="1"/>
  <c r="E123" i="2"/>
  <c r="E135" i="2"/>
  <c r="E112" i="1"/>
  <c r="C5" i="7" l="1"/>
  <c r="I40" i="1"/>
  <c r="E120" i="1"/>
  <c r="E125" i="1" s="1"/>
  <c r="E140" i="1" s="1"/>
  <c r="C5" i="9" l="1"/>
  <c r="I41" i="1"/>
  <c r="I5" i="1"/>
  <c r="I42" i="1"/>
  <c r="C3" i="2"/>
  <c r="C4" i="2" s="1"/>
  <c r="I4" i="1"/>
  <c r="C5" i="8" l="1"/>
  <c r="I45" i="1"/>
  <c r="I46" i="1" l="1"/>
  <c r="I47" i="1"/>
  <c r="C77" i="3"/>
  <c r="C85" i="3" s="1"/>
  <c r="E102" i="3" s="1"/>
  <c r="E94" i="3" l="1"/>
  <c r="E111" i="3"/>
  <c r="C73" i="7" l="1"/>
  <c r="C81" i="7" s="1"/>
  <c r="E105" i="7" s="1"/>
  <c r="E88" i="7" l="1"/>
  <c r="E96" i="7"/>
  <c r="C73" i="8" l="1"/>
  <c r="C81" i="8" s="1"/>
  <c r="E96" i="8" s="1"/>
  <c r="E105" i="8" l="1"/>
  <c r="E88" i="8"/>
  <c r="E111" i="2"/>
  <c r="E115" i="2" s="1"/>
  <c r="E124" i="2" s="1"/>
  <c r="I6" i="1" l="1"/>
  <c r="I7" i="1"/>
  <c r="E129" i="2"/>
  <c r="E136" i="2" s="1"/>
  <c r="E95" i="3" l="1"/>
  <c r="C3" i="3"/>
  <c r="C4" i="3" s="1"/>
  <c r="I8" i="1"/>
  <c r="E90" i="3"/>
  <c r="E99" i="3" l="1"/>
  <c r="E103" i="3" s="1"/>
  <c r="I9" i="1"/>
  <c r="I10" i="1" l="1"/>
  <c r="E108" i="3"/>
  <c r="E112" i="3" s="1"/>
  <c r="E90" i="4" l="1"/>
  <c r="I11" i="1"/>
  <c r="C3" i="4"/>
  <c r="C4" i="4" s="1"/>
  <c r="I12" i="1" l="1"/>
  <c r="E94" i="4"/>
  <c r="E98" i="4" s="1"/>
  <c r="I13" i="1" l="1"/>
  <c r="E103" i="4"/>
  <c r="E107" i="4" s="1"/>
  <c r="I14" i="1" l="1"/>
  <c r="C3" i="5"/>
  <c r="C4" i="5" s="1"/>
  <c r="E89" i="5"/>
  <c r="I15" i="1" l="1"/>
  <c r="E93" i="5"/>
  <c r="E97" i="5" s="1"/>
  <c r="E102" i="5" l="1"/>
  <c r="E106" i="5" s="1"/>
  <c r="I16" i="1"/>
  <c r="C3" i="6" l="1"/>
  <c r="C4" i="6" s="1"/>
  <c r="I17" i="1"/>
  <c r="E89" i="6"/>
  <c r="E93" i="6" l="1"/>
  <c r="E97" i="6" s="1"/>
  <c r="I18" i="1"/>
  <c r="E102" i="6" l="1"/>
  <c r="E106" i="6" s="1"/>
  <c r="C5" i="6" s="1"/>
  <c r="I44" i="1" s="1"/>
  <c r="I19" i="1"/>
  <c r="C3" i="7" l="1"/>
  <c r="C4" i="7" s="1"/>
  <c r="E89" i="7"/>
  <c r="I20" i="1"/>
  <c r="E93" i="7" l="1"/>
  <c r="E97" i="7" s="1"/>
  <c r="I21" i="1"/>
  <c r="I22" i="1" l="1"/>
  <c r="E102" i="7"/>
  <c r="E106" i="7" s="1"/>
  <c r="E89" i="8" l="1"/>
  <c r="I23" i="1"/>
  <c r="C3" i="8"/>
  <c r="C4" i="8" s="1"/>
  <c r="I25" i="1" l="1"/>
  <c r="E93" i="8"/>
  <c r="E97" i="8" s="1"/>
  <c r="I26" i="1" l="1"/>
  <c r="E102" i="8"/>
  <c r="E106" i="8" s="1"/>
  <c r="E89" i="9" l="1"/>
  <c r="I27" i="1"/>
  <c r="C3" i="9"/>
  <c r="C4" i="9" s="1"/>
  <c r="I28" i="1" l="1"/>
  <c r="E93" i="9"/>
  <c r="E97" i="9" s="1"/>
  <c r="E102" i="9" l="1"/>
  <c r="E106" i="9" s="1"/>
  <c r="I32" i="1" s="1"/>
  <c r="I29" i="1"/>
</calcChain>
</file>

<file path=xl/sharedStrings.xml><?xml version="1.0" encoding="utf-8"?>
<sst xmlns="http://schemas.openxmlformats.org/spreadsheetml/2006/main" count="1436" uniqueCount="373">
  <si>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</si>
  <si>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</si>
  <si>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</si>
  <si>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</si>
  <si>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</si>
  <si>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</si>
  <si>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</si>
  <si>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</si>
  <si>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</si>
  <si>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</si>
  <si>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</si>
  <si>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</si>
  <si>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</si>
  <si>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</si>
  <si>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</si>
  <si>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</si>
  <si>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</si>
  <si>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</si>
  <si>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</si>
  <si>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</si>
  <si>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</si>
  <si>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</si>
  <si>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</si>
  <si>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</si>
  <si>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</si>
  <si>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</si>
  <si>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</si>
  <si>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</si>
  <si>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</si>
  <si>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</si>
  <si>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</si>
  <si>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</si>
  <si>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</si>
  <si>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</si>
  <si>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</si>
  <si>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</si>
  <si>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</si>
  <si>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</si>
  <si>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</si>
  <si>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</si>
  <si>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</si>
  <si>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</si>
  <si>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</si>
  <si>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</si>
  <si>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</si>
  <si>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</si>
  <si>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</si>
  <si>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</si>
  <si>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</si>
  <si>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</si>
  <si>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</si>
  <si>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</si>
  <si>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</si>
  <si>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</si>
  <si>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</si>
  <si>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</si>
  <si>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</si>
  <si>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</si>
  <si>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</si>
  <si>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</si>
  <si>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</si>
  <si>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</si>
  <si>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</si>
  <si>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</si>
  <si>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</si>
  <si>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</si>
  <si>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</si>
  <si>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</si>
  <si>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</si>
  <si>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</si>
  <si>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</si>
  <si>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</si>
  <si>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</si>
  <si>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</si>
  <si>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</si>
  <si>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</si>
  <si>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</si>
  <si>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</si>
  <si>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</si>
  <si>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</si>
  <si>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</si>
  <si>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</si>
  <si>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</si>
  <si>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</si>
  <si>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</si>
  <si>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</si>
  <si>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</si>
  <si>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</si>
  <si>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</si>
  <si>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</si>
  <si>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</si>
  <si>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</si>
  <si>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</si>
  <si>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</si>
  <si>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</si>
  <si>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</si>
  <si>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</si>
  <si>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</si>
  <si>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</si>
  <si>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</si>
  <si>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</si>
  <si>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</si>
  <si>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</si>
  <si>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</si>
  <si>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</si>
  <si>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</si>
  <si>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</si>
  <si>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</si>
  <si>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</si>
  <si>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</si>
  <si>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</si>
  <si>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</si>
  <si>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</si>
  <si>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</si>
  <si>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</si>
  <si>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</si>
  <si>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</si>
  <si>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</si>
  <si>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</si>
  <si>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</si>
  <si>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</si>
  <si>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</si>
  <si>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</si>
  <si>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</si>
  <si>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</si>
  <si>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</si>
  <si>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</si>
  <si>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</si>
  <si>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</si>
  <si>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</si>
  <si>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</si>
  <si>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</si>
  <si>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</si>
  <si>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</si>
  <si>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</si>
  <si>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</si>
  <si>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</si>
  <si>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</si>
  <si>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</si>
  <si>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</si>
  <si>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</si>
  <si>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</si>
  <si>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</si>
  <si>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</si>
  <si>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</si>
  <si>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</si>
  <si>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</si>
  <si>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</si>
  <si>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</si>
  <si>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</si>
  <si>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</si>
  <si>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</si>
  <si>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</si>
  <si>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</si>
  <si>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</si>
  <si>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</si>
  <si>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</si>
  <si>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</si>
  <si>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</si>
  <si>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</si>
  <si>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</si>
  <si>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</si>
  <si>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</si>
  <si>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</si>
  <si>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</si>
  <si>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</si>
  <si>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</si>
  <si>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</si>
  <si>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</si>
  <si>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</si>
  <si>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</si>
  <si>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</si>
  <si>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</si>
  <si>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</si>
  <si>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</si>
  <si>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</si>
  <si>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</si>
  <si>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</si>
  <si>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</si>
  <si>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</si>
  <si>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</si>
  <si>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</si>
  <si>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</si>
  <si>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</si>
  <si>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</si>
  <si>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</si>
  <si>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</si>
  <si>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</si>
  <si>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</si>
  <si>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</si>
  <si>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</si>
  <si>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</si>
  <si>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</si>
  <si>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</si>
  <si>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</si>
  <si>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</si>
  <si>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</si>
  <si>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</si>
  <si>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</si>
  <si>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</si>
  <si>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</si>
  <si>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</si>
  <si>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</si>
  <si>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</si>
  <si>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</si>
  <si>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</si>
  <si>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</si>
  <si>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</si>
  <si>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</si>
  <si>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</si>
  <si>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</si>
  <si>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</si>
  <si>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</si>
  <si>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</si>
  <si>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</si>
  <si>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</si>
  <si>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</si>
  <si>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</si>
  <si>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</si>
  <si>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</si>
  <si>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</si>
  <si>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</si>
  <si>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</si>
  <si>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</si>
  <si>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</si>
  <si>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</si>
  <si>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</si>
  <si>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</si>
  <si>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</si>
  <si>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</si>
  <si>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</si>
  <si>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</si>
  <si>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</si>
  <si>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</si>
  <si>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</si>
  <si>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</si>
  <si>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</si>
  <si>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</si>
  <si>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</si>
  <si>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</si>
  <si>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</si>
  <si>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</si>
  <si>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</si>
  <si>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</si>
  <si>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</si>
  <si>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</si>
  <si>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</si>
  <si>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</si>
  <si>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</si>
  <si>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</si>
  <si>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</si>
  <si>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</si>
  <si>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</si>
  <si>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</si>
  <si>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</si>
  <si>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</si>
  <si>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</si>
  <si>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</si>
  <si>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</si>
  <si>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</si>
  <si>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</si>
  <si>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</si>
  <si>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</si>
  <si>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</si>
  <si>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</si>
  <si>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</si>
  <si>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</si>
  <si>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</si>
  <si>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</si>
  <si>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</si>
  <si>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</si>
  <si>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</si>
  <si>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</si>
  <si>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</si>
  <si>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</si>
  <si>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</si>
  <si>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</si>
  <si>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</si>
  <si>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</si>
  <si>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1. Payback $700 to Mom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</si>
  <si>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</si>
  <si>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</si>
  <si>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</si>
  <si>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</si>
  <si>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</si>
  <si>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</si>
  <si>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</si>
  <si>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</si>
  <si>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</si>
  <si>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</si>
  <si>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</si>
  <si>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</si>
  <si>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</si>
  <si>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</si>
  <si>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</si>
  <si>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</si>
  <si>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</si>
  <si>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</si>
  <si>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</si>
  <si>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</si>
  <si>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</si>
  <si>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</si>
  <si>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</si>
  <si>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</si>
  <si>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</si>
  <si>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</si>
  <si>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</si>
  <si>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</si>
  <si>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</si>
  <si>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</si>
  <si>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</si>
  <si>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</si>
  <si>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Phase out Color Treatment</t>
  </si>
  <si>
    <t>Half Bottle Color Treatment Solution.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</si>
  <si>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</si>
  <si>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</si>
  <si>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</si>
  <si>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</si>
  <si>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</si>
  <si>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</si>
  <si>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</si>
  <si>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</si>
  <si>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</si>
  <si>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</si>
  <si>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</si>
  <si>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</si>
  <si>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</si>
  <si>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</si>
  <si>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</si>
  <si>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</si>
  <si>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</si>
  <si>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</si>
  <si>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</si>
  <si>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</si>
  <si>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</si>
  <si>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</si>
  <si>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</si>
  <si>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</si>
  <si>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</si>
  <si>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</si>
  <si>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</si>
  <si>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</si>
  <si>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</si>
  <si>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</si>
  <si>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</si>
  <si>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</si>
  <si>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</si>
  <si>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</si>
  <si>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</si>
  <si>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</si>
  <si>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</si>
  <si>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</si>
  <si>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</si>
  <si>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</si>
  <si>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</si>
  <si>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</si>
  <si>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1. Payback $770 to Mom</t>
  </si>
  <si>
    <t>2. Payback $1150 to Mom</t>
  </si>
  <si>
    <t>3. Payback $300 to Mom</t>
  </si>
  <si>
    <t>1. Payback $760 to Mom</t>
  </si>
  <si>
    <t>1. Payback $790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</si>
  <si>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</si>
  <si>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</si>
  <si>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</si>
  <si>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</si>
  <si>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</si>
  <si>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</si>
  <si>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>2. Payback $770 to Mom</t>
  </si>
  <si>
    <t>5. Additional Expense:
     - Brought Sweets For $20
     - Brought Softdrinds For $38
     - Books From Amazon $927.22</t>
  </si>
  <si>
    <t>1. Payback $617 to Mom</t>
  </si>
  <si>
    <t xml:space="preserve">2. Payback $0 to </t>
  </si>
  <si>
    <t>26th September 2024</t>
  </si>
  <si>
    <t>Prepaid October Broadband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</si>
</sst>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0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left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6" fontId="27" fillId="0" borderId="2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0" fontId="15" fillId="5" borderId="1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27" fillId="0" borderId="23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39" xfId="0" applyNumberFormat="1" applyFont="1" applyBorder="1" applyAlignment="1">
      <alignment horizontal="left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0" fontId="27" fillId="0" borderId="25" xfId="0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5" fillId="4" borderId="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166" fontId="15" fillId="0" borderId="27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20" fillId="0" borderId="8" xfId="0" applyFont="1" applyBorder="1" applyAlignment="1">
      <alignment horizontal="right" vertical="center"/>
    </xf>
    <xf numFmtId="0" fontId="27" fillId="0" borderId="1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28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abSelected="1" zoomScaleNormal="100" workbookViewId="0">
      <selection activeCell="C10" sqref="C10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27" t="s">
        <v>59</v>
      </c>
      <c r="B1" s="127"/>
      <c r="C1" s="127"/>
      <c r="D1" s="127"/>
      <c r="E1" s="127"/>
      <c r="F1" s="127"/>
      <c r="G1" s="1"/>
      <c r="H1" s="127" t="s">
        <v>167</v>
      </c>
      <c r="I1" s="127"/>
    </row>
    <row r="2" spans="1:25" ht="21">
      <c r="A2" s="139" t="s">
        <v>164</v>
      </c>
      <c r="B2" s="140"/>
      <c r="C2" s="140"/>
      <c r="D2" s="128" t="s">
        <v>165</v>
      </c>
      <c r="E2" s="128"/>
      <c r="F2" s="128"/>
      <c r="H2" s="93" t="s">
        <v>1</v>
      </c>
      <c r="I2" s="93" t="s">
        <v>168</v>
      </c>
    </row>
    <row r="3" spans="1:25" ht="30" customHeight="1">
      <c r="A3" s="3" t="s">
        <v>0</v>
      </c>
      <c r="B3" s="3" t="s">
        <v>78</v>
      </c>
      <c r="C3" s="4">
        <v>389.61</v>
      </c>
      <c r="D3" s="90" t="s">
        <v>0</v>
      </c>
      <c r="E3" s="90" t="s">
        <v>78</v>
      </c>
      <c r="F3" s="91">
        <v>20.45</v>
      </c>
      <c r="G3" s="6"/>
      <c r="H3" s="94" t="s">
        <v>169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0</v>
      </c>
      <c r="D4" s="3"/>
      <c r="E4" s="3" t="s">
        <v>76</v>
      </c>
      <c r="F4" s="4">
        <v>500</v>
      </c>
      <c r="G4" s="6"/>
      <c r="H4" s="94" t="s">
        <v>170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2</v>
      </c>
      <c r="D5" s="3"/>
      <c r="E5" s="3" t="s">
        <v>77</v>
      </c>
      <c r="F5" s="4">
        <v>19</v>
      </c>
      <c r="G5" s="6"/>
      <c r="H5" s="94" t="s">
        <v>171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172</v>
      </c>
      <c r="I6" s="95">
        <f>'July 2024 - September 2024'!E111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173</v>
      </c>
      <c r="I7" s="95">
        <f>'July 2024 - September 2024'!E124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340</v>
      </c>
      <c r="I8" s="95">
        <f>'July 2024 - September 2024'!E136</f>
        <v>333.51000000000022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341</v>
      </c>
      <c r="I9" s="95">
        <f>'October 2024 - December 2024'!E95</f>
        <v>408.01000000000022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45.4</v>
      </c>
      <c r="D10" s="3"/>
      <c r="E10" s="34" t="s">
        <v>48</v>
      </c>
      <c r="F10" s="55">
        <v>49.4</v>
      </c>
      <c r="G10" s="6"/>
      <c r="H10" s="94" t="s">
        <v>174</v>
      </c>
      <c r="I10" s="95">
        <f>'October 2024 - December 2024'!E103</f>
        <v>417.51000000000022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533.01</v>
      </c>
      <c r="D11" s="3"/>
      <c r="E11" s="62" t="s">
        <v>57</v>
      </c>
      <c r="F11" s="55">
        <f>SUM(F3:F10)</f>
        <v>684.85</v>
      </c>
      <c r="G11" s="6"/>
      <c r="H11" s="94" t="s">
        <v>175</v>
      </c>
      <c r="I11" s="95">
        <f>'October 2024 - December 2024'!E112</f>
        <v>454.01000000000022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36">
        <f>C101</f>
        <v>-19387</v>
      </c>
      <c r="D12" s="137"/>
      <c r="E12" s="137"/>
      <c r="F12" s="138"/>
      <c r="G12" s="6"/>
      <c r="H12" s="94" t="s">
        <v>342</v>
      </c>
      <c r="I12" s="95">
        <f>'January 2025 - March 2025'!E90</f>
        <v>460.51000000000022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343</v>
      </c>
      <c r="I13" s="95">
        <f>'January 2025 - March 2025'!E98</f>
        <v>460.01000000000022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344</v>
      </c>
      <c r="I14" s="95">
        <f>'January 2025 - March 2025'!E107</f>
        <v>459.51000000000022</v>
      </c>
    </row>
    <row r="15" spans="1:25" ht="30" customHeight="1">
      <c r="A15" s="131" t="s">
        <v>285</v>
      </c>
      <c r="B15" s="132"/>
      <c r="C15" s="132"/>
      <c r="D15" s="132"/>
      <c r="E15" s="133"/>
      <c r="G15" s="13"/>
      <c r="H15" s="94" t="s">
        <v>176</v>
      </c>
      <c r="I15" s="95">
        <f>'April 2025 - June 2025'!E89</f>
        <v>529.01000000000022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34" t="s">
        <v>3</v>
      </c>
      <c r="D16" s="135"/>
      <c r="E16" s="16" t="s">
        <v>4</v>
      </c>
      <c r="H16" s="94" t="s">
        <v>177</v>
      </c>
      <c r="I16" s="95">
        <f>'April 2025 - June 2025'!E97</f>
        <v>528.51000000000022</v>
      </c>
    </row>
    <row r="17" spans="1:25" ht="30" customHeight="1">
      <c r="A17" s="2" t="s">
        <v>60</v>
      </c>
      <c r="B17" s="2" t="s">
        <v>5</v>
      </c>
      <c r="C17" s="129" t="s">
        <v>6</v>
      </c>
      <c r="D17" s="130"/>
      <c r="E17" s="17">
        <v>2405</v>
      </c>
      <c r="H17" s="94" t="s">
        <v>178</v>
      </c>
      <c r="I17" s="95">
        <f>'April 2025 - June 2025'!E106</f>
        <v>681.01000000000022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345</v>
      </c>
      <c r="I18" s="95">
        <f>'July 2025 - September 2025'!E89</f>
        <v>1450.5100000000002</v>
      </c>
    </row>
    <row r="19" spans="1:25" ht="30" customHeight="1">
      <c r="A19" s="10"/>
      <c r="B19" s="10"/>
      <c r="H19" s="94" t="s">
        <v>346</v>
      </c>
      <c r="I19" s="95">
        <f>'July 2025 - September 2025'!E97</f>
        <v>2220.0100000000002</v>
      </c>
    </row>
    <row r="20" spans="1:25" ht="30" customHeight="1">
      <c r="A20" s="134" t="s">
        <v>286</v>
      </c>
      <c r="B20" s="144"/>
      <c r="C20" s="144"/>
      <c r="D20" s="144"/>
      <c r="E20" s="144"/>
      <c r="G20" s="13"/>
      <c r="H20" s="94" t="s">
        <v>179</v>
      </c>
      <c r="I20" s="95">
        <f>'July 2025 - September 2025'!E106</f>
        <v>2989.51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34" t="s">
        <v>1</v>
      </c>
      <c r="B21" s="135" t="s">
        <v>2</v>
      </c>
      <c r="C21" s="134" t="s">
        <v>3</v>
      </c>
      <c r="D21" s="135"/>
      <c r="E21" s="102" t="s">
        <v>4</v>
      </c>
      <c r="G21" s="13"/>
      <c r="H21" s="94" t="s">
        <v>347</v>
      </c>
      <c r="I21" s="95">
        <f>'October 2025 - December 2025'!E89</f>
        <v>3759.01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145" t="s">
        <v>6</v>
      </c>
      <c r="D22" s="146"/>
      <c r="E22" s="83">
        <v>2405</v>
      </c>
      <c r="G22" s="13"/>
      <c r="H22" s="94" t="s">
        <v>348</v>
      </c>
      <c r="I22" s="95">
        <f>'October 2025 - December 2025'!E97</f>
        <v>4528.51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25" t="s">
        <v>81</v>
      </c>
      <c r="D23" s="126"/>
      <c r="E23" s="65">
        <v>1035</v>
      </c>
      <c r="G23" s="13"/>
      <c r="H23" s="212" t="s">
        <v>238</v>
      </c>
      <c r="I23" s="210">
        <f>'October 2025 - December 2025'!E106</f>
        <v>5298.01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229" t="s">
        <v>108</v>
      </c>
      <c r="D24" s="229"/>
      <c r="E24" s="83">
        <v>50</v>
      </c>
      <c r="H24" s="213"/>
      <c r="I24" s="211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239</v>
      </c>
      <c r="I25" s="95">
        <f>'January 2026 - March 2026'!E89</f>
        <v>6067.51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240</v>
      </c>
      <c r="I26" s="95">
        <f>'January 2026 - March 2026'!E97</f>
        <v>6837.01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241</v>
      </c>
      <c r="I27" s="95">
        <f>'January 2026 - March 2026'!E106</f>
        <v>7606.51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41" t="s">
        <v>287</v>
      </c>
      <c r="B28" s="142"/>
      <c r="C28" s="142"/>
      <c r="D28" s="142"/>
      <c r="E28" s="143"/>
      <c r="G28" s="13"/>
      <c r="H28" s="94" t="s">
        <v>349</v>
      </c>
      <c r="I28" s="95">
        <f>'April 2026 - June 2026'!E89</f>
        <v>8376.01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231" t="s">
        <v>1</v>
      </c>
      <c r="B29" s="231" t="s">
        <v>2</v>
      </c>
      <c r="C29" s="230" t="s">
        <v>3</v>
      </c>
      <c r="D29" s="230"/>
      <c r="E29" s="230" t="s">
        <v>4</v>
      </c>
      <c r="G29" s="13"/>
      <c r="H29" s="233" t="s">
        <v>350</v>
      </c>
      <c r="I29" s="232">
        <f>'April 2026 - June 2026'!E97</f>
        <v>9145.51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231"/>
      <c r="B30" s="231"/>
      <c r="C30" s="230"/>
      <c r="D30" s="230"/>
      <c r="E30" s="230"/>
      <c r="H30" s="233"/>
      <c r="I30" s="232"/>
    </row>
    <row r="31" spans="1:25" ht="30" customHeight="1">
      <c r="A31" s="31" t="s">
        <v>131</v>
      </c>
      <c r="B31" s="111" t="s">
        <v>132</v>
      </c>
      <c r="C31" s="125" t="s">
        <v>133</v>
      </c>
      <c r="D31" s="126"/>
      <c r="E31" s="65">
        <v>150</v>
      </c>
      <c r="H31" s="233"/>
      <c r="I31" s="232"/>
    </row>
    <row r="32" spans="1:25" ht="30" customHeight="1">
      <c r="A32" s="31" t="s">
        <v>62</v>
      </c>
      <c r="B32" s="111" t="s">
        <v>5</v>
      </c>
      <c r="C32" s="235" t="s">
        <v>6</v>
      </c>
      <c r="D32" s="236"/>
      <c r="E32" s="65">
        <v>2405</v>
      </c>
      <c r="G32" s="13"/>
      <c r="H32" s="94" t="s">
        <v>255</v>
      </c>
      <c r="I32" s="95">
        <f>'April 2026 - June 2026'!E106</f>
        <v>9915.01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214" t="s">
        <v>134</v>
      </c>
      <c r="B33" s="217" t="s">
        <v>25</v>
      </c>
      <c r="C33" s="220" t="s">
        <v>135</v>
      </c>
      <c r="D33" s="221"/>
      <c r="E33" s="226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215"/>
      <c r="B34" s="218"/>
      <c r="C34" s="222"/>
      <c r="D34" s="223"/>
      <c r="E34" s="227"/>
      <c r="H34" s="127" t="s">
        <v>180</v>
      </c>
      <c r="I34" s="127"/>
    </row>
    <row r="35" spans="1:25" ht="15" customHeight="1">
      <c r="A35" s="216"/>
      <c r="B35" s="219"/>
      <c r="C35" s="224"/>
      <c r="D35" s="225"/>
      <c r="E35" s="228"/>
      <c r="H35" s="234" t="s">
        <v>181</v>
      </c>
      <c r="I35" s="234" t="s">
        <v>182</v>
      </c>
    </row>
    <row r="36" spans="1:25" ht="30" customHeight="1">
      <c r="A36" s="32" t="s">
        <v>194</v>
      </c>
      <c r="B36" s="111" t="s">
        <v>200</v>
      </c>
      <c r="C36" s="125"/>
      <c r="D36" s="126"/>
      <c r="E36" s="33">
        <v>204</v>
      </c>
      <c r="H36" s="234"/>
      <c r="I36" s="234"/>
    </row>
    <row r="37" spans="1:25" ht="30" customHeight="1">
      <c r="A37" s="32" t="s">
        <v>194</v>
      </c>
      <c r="B37" s="111" t="s">
        <v>201</v>
      </c>
      <c r="C37" s="125"/>
      <c r="D37" s="126"/>
      <c r="E37" s="33">
        <v>207.5</v>
      </c>
      <c r="H37" s="234"/>
      <c r="I37" s="234"/>
    </row>
    <row r="38" spans="1:25" ht="30" customHeight="1">
      <c r="A38" s="82" t="s">
        <v>194</v>
      </c>
      <c r="B38" s="110" t="s">
        <v>195</v>
      </c>
      <c r="C38" s="156" t="s">
        <v>196</v>
      </c>
      <c r="D38" s="157"/>
      <c r="E38" s="83">
        <v>9350</v>
      </c>
      <c r="H38" s="94" t="s">
        <v>189</v>
      </c>
      <c r="I38" s="97">
        <f>C101</f>
        <v>-19387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183</v>
      </c>
      <c r="I39" s="97">
        <f>C101+SUM(E114,E126,E138)</f>
        <v>-9887</v>
      </c>
    </row>
    <row r="40" spans="1:25" ht="30" customHeight="1">
      <c r="G40" s="13"/>
      <c r="H40" s="96" t="s">
        <v>184</v>
      </c>
      <c r="I40" s="97">
        <f>('July 2024 - September 2024'!C5)</f>
        <v>-6737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185</v>
      </c>
      <c r="I41" s="97">
        <f>('October 2024 - December 2024'!C5)</f>
        <v>-4417</v>
      </c>
    </row>
    <row r="42" spans="1:25" ht="30" customHeight="1">
      <c r="H42" s="96" t="s">
        <v>186</v>
      </c>
      <c r="I42" s="97">
        <f>('January 2025 - March 2025'!C5)</f>
        <v>-2087</v>
      </c>
    </row>
    <row r="43" spans="1:25" ht="30" customHeight="1">
      <c r="H43" s="96" t="s">
        <v>187</v>
      </c>
      <c r="I43" s="97">
        <f>('April 2025 - June 2025'!C5)</f>
        <v>0</v>
      </c>
    </row>
    <row r="44" spans="1:25" ht="30" customHeight="1">
      <c r="H44" s="96" t="s">
        <v>188</v>
      </c>
      <c r="I44" s="97">
        <f>('July 2025 - September 2025'!C5)</f>
        <v>0</v>
      </c>
    </row>
    <row r="45" spans="1:25" ht="30" customHeight="1">
      <c r="H45" s="96" t="s">
        <v>244</v>
      </c>
      <c r="I45" s="97">
        <f>('October 2025 - December 2025'!C5)</f>
        <v>0</v>
      </c>
    </row>
    <row r="46" spans="1:25" ht="30" customHeight="1">
      <c r="H46" s="96" t="s">
        <v>245</v>
      </c>
      <c r="I46" s="97">
        <f>('January 2026 - March 2026'!C5)</f>
        <v>0</v>
      </c>
    </row>
    <row r="47" spans="1:25" ht="30" customHeight="1">
      <c r="H47" s="96" t="s">
        <v>256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201" t="s">
        <v>58</v>
      </c>
      <c r="B51" s="202"/>
      <c r="C51" s="135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87" t="s">
        <v>8</v>
      </c>
      <c r="B53" s="202"/>
      <c r="C53" s="135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49" t="s">
        <v>115</v>
      </c>
      <c r="B58" s="142"/>
      <c r="C58" s="143"/>
    </row>
    <row r="59" spans="1:5" ht="13.5" customHeight="1">
      <c r="A59" s="150"/>
      <c r="B59" s="151"/>
      <c r="C59" s="15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87" t="s">
        <v>17</v>
      </c>
      <c r="B65" s="202"/>
      <c r="C65" s="135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87" t="s">
        <v>50</v>
      </c>
      <c r="B69" s="188"/>
      <c r="C69" s="189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87" t="s">
        <v>22</v>
      </c>
      <c r="B74" s="188"/>
      <c r="C74" s="189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153" t="s">
        <v>54</v>
      </c>
      <c r="B77" s="154"/>
      <c r="C77" s="155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271</v>
      </c>
      <c r="B79" s="32" t="s">
        <v>272</v>
      </c>
      <c r="C79" s="33">
        <v>0</v>
      </c>
    </row>
    <row r="80" spans="1:3" ht="45">
      <c r="A80" s="31" t="s">
        <v>274</v>
      </c>
      <c r="B80" s="32" t="s">
        <v>275</v>
      </c>
      <c r="C80" s="33">
        <v>0</v>
      </c>
    </row>
    <row r="81" spans="1:3" ht="33" customHeight="1">
      <c r="A81" s="31" t="s">
        <v>273</v>
      </c>
      <c r="B81" s="32" t="s">
        <v>273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161" t="s">
        <v>35</v>
      </c>
      <c r="B83" s="151"/>
      <c r="C83" s="133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58" t="s">
        <v>31</v>
      </c>
      <c r="B88" s="159"/>
      <c r="C88" s="160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58" t="s">
        <v>44</v>
      </c>
      <c r="B95" s="169"/>
      <c r="C95" s="160"/>
    </row>
    <row r="96" spans="1:3" ht="13.5" customHeight="1">
      <c r="A96" s="41" t="s">
        <v>47</v>
      </c>
      <c r="B96" s="37"/>
      <c r="C96" s="48">
        <f>-12887</f>
        <v>-12887</v>
      </c>
    </row>
    <row r="97" spans="1:8" ht="13.5" customHeight="1">
      <c r="A97" s="103" t="s">
        <v>267</v>
      </c>
      <c r="B97" s="37"/>
      <c r="C97" s="48">
        <f>-5000</f>
        <v>-5000</v>
      </c>
    </row>
    <row r="98" spans="1:8" ht="13.5" customHeight="1">
      <c r="A98" s="103" t="s">
        <v>259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-19387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2" t="s">
        <v>146</v>
      </c>
      <c r="B105" s="163"/>
      <c r="C105" s="163"/>
      <c r="D105" s="163"/>
      <c r="E105" s="164"/>
    </row>
    <row r="106" spans="1:8" ht="13.5" customHeight="1">
      <c r="A106" s="181" t="s">
        <v>38</v>
      </c>
      <c r="B106" s="182"/>
      <c r="C106" s="181" t="s">
        <v>37</v>
      </c>
      <c r="D106" s="182"/>
      <c r="E106" s="42" t="s">
        <v>4</v>
      </c>
    </row>
    <row r="107" spans="1:8" ht="13.5" customHeight="1">
      <c r="A107" s="199" t="s">
        <v>40</v>
      </c>
      <c r="B107" s="200"/>
      <c r="C107" s="193"/>
      <c r="D107" s="194"/>
      <c r="E107" s="43">
        <f>C102</f>
        <v>1503</v>
      </c>
    </row>
    <row r="108" spans="1:8" ht="13.5" customHeight="1">
      <c r="C108" s="147" t="s">
        <v>41</v>
      </c>
      <c r="D108" s="148"/>
      <c r="E108" s="36">
        <f>I3</f>
        <v>0</v>
      </c>
    </row>
    <row r="109" spans="1:8" ht="13.5" customHeight="1"/>
    <row r="110" spans="1:8" ht="13.5" customHeight="1">
      <c r="A110" s="162" t="s">
        <v>147</v>
      </c>
      <c r="B110" s="202"/>
      <c r="C110" s="202"/>
      <c r="D110" s="202"/>
      <c r="E110" s="135"/>
    </row>
    <row r="111" spans="1:8" ht="13.5" customHeight="1">
      <c r="A111" s="162" t="s">
        <v>38</v>
      </c>
      <c r="B111" s="164"/>
      <c r="C111" s="162" t="s">
        <v>37</v>
      </c>
      <c r="D111" s="135"/>
      <c r="E111" s="22" t="s">
        <v>4</v>
      </c>
    </row>
    <row r="112" spans="1:8" ht="13.5" customHeight="1">
      <c r="A112" s="177" t="s">
        <v>68</v>
      </c>
      <c r="B112" s="178"/>
      <c r="C112" s="172"/>
      <c r="D112" s="173"/>
      <c r="E112" s="36">
        <f>E108</f>
        <v>0</v>
      </c>
    </row>
    <row r="113" spans="1:5" ht="13.5" customHeight="1">
      <c r="A113" s="207" t="s">
        <v>73</v>
      </c>
      <c r="B113" s="207"/>
      <c r="C113" s="190" t="s">
        <v>74</v>
      </c>
      <c r="D113" s="180"/>
      <c r="E113" s="51">
        <v>0</v>
      </c>
    </row>
    <row r="114" spans="1:5" ht="13.5" customHeight="1">
      <c r="A114" s="208"/>
      <c r="B114" s="208"/>
      <c r="C114" s="191" t="s">
        <v>157</v>
      </c>
      <c r="D114" s="192"/>
      <c r="E114" s="71">
        <v>1000</v>
      </c>
    </row>
    <row r="115" spans="1:5" ht="13.5" customHeight="1">
      <c r="A115" s="208"/>
      <c r="B115" s="208"/>
      <c r="C115" s="185" t="s">
        <v>158</v>
      </c>
      <c r="D115" s="184"/>
      <c r="E115" s="51">
        <v>140</v>
      </c>
    </row>
    <row r="116" spans="1:5" ht="13.5" customHeight="1">
      <c r="A116" s="208"/>
      <c r="B116" s="208"/>
      <c r="C116" s="185" t="s">
        <v>159</v>
      </c>
      <c r="D116" s="184"/>
      <c r="E116" s="51">
        <v>68</v>
      </c>
    </row>
    <row r="117" spans="1:5" ht="13.5" customHeight="1">
      <c r="A117" s="208"/>
      <c r="B117" s="208"/>
      <c r="C117" s="89" t="s">
        <v>160</v>
      </c>
      <c r="D117" s="88"/>
      <c r="E117" s="51">
        <v>420</v>
      </c>
    </row>
    <row r="118" spans="1:5" ht="13.5" customHeight="1">
      <c r="A118" s="209"/>
      <c r="B118" s="209"/>
      <c r="C118" s="185" t="s">
        <v>166</v>
      </c>
      <c r="D118" s="184"/>
      <c r="E118" s="51">
        <v>775.68</v>
      </c>
    </row>
    <row r="119" spans="1:5" ht="13.5" customHeight="1">
      <c r="A119" s="170" t="s">
        <v>40</v>
      </c>
      <c r="B119" s="171"/>
      <c r="C119" s="175" t="s">
        <v>80</v>
      </c>
      <c r="D119" s="176"/>
      <c r="E119" s="64">
        <f>C102</f>
        <v>1503</v>
      </c>
    </row>
    <row r="120" spans="1:5" ht="13.5" customHeight="1">
      <c r="C120" s="165" t="s">
        <v>28</v>
      </c>
      <c r="D120" s="135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68" t="s">
        <v>148</v>
      </c>
      <c r="B123" s="132"/>
      <c r="C123" s="132"/>
      <c r="D123" s="132"/>
      <c r="E123" s="133"/>
    </row>
    <row r="124" spans="1:5" ht="13.5" customHeight="1">
      <c r="A124" s="162" t="s">
        <v>38</v>
      </c>
      <c r="B124" s="135"/>
      <c r="C124" s="162" t="s">
        <v>37</v>
      </c>
      <c r="D124" s="135"/>
      <c r="E124" s="22" t="s">
        <v>4</v>
      </c>
    </row>
    <row r="125" spans="1:5" ht="13.5" customHeight="1">
      <c r="A125" s="166" t="s">
        <v>69</v>
      </c>
      <c r="B125" s="167"/>
      <c r="C125" s="172"/>
      <c r="D125" s="135"/>
      <c r="E125" s="36">
        <f>E120</f>
        <v>-466.67999999999984</v>
      </c>
    </row>
    <row r="126" spans="1:5" ht="13.5" customHeight="1">
      <c r="A126" s="195" t="s">
        <v>73</v>
      </c>
      <c r="B126" s="196"/>
      <c r="C126" s="179" t="s">
        <v>139</v>
      </c>
      <c r="D126" s="180"/>
      <c r="E126" s="51">
        <v>4000</v>
      </c>
    </row>
    <row r="127" spans="1:5" ht="13.5" customHeight="1">
      <c r="A127" s="197"/>
      <c r="B127" s="198"/>
      <c r="C127" s="179" t="s">
        <v>161</v>
      </c>
      <c r="D127" s="186"/>
      <c r="E127" s="51">
        <v>2254</v>
      </c>
    </row>
    <row r="128" spans="1:5" ht="13.5" customHeight="1">
      <c r="A128" s="197"/>
      <c r="B128" s="198"/>
      <c r="C128" s="179" t="s">
        <v>162</v>
      </c>
      <c r="D128" s="186"/>
      <c r="E128" s="51">
        <v>560</v>
      </c>
    </row>
    <row r="129" spans="1:5" ht="13.5" customHeight="1">
      <c r="A129" s="197"/>
      <c r="B129" s="198"/>
      <c r="C129" s="179" t="s">
        <v>163</v>
      </c>
      <c r="D129" s="186"/>
      <c r="E129" s="51">
        <v>0</v>
      </c>
    </row>
    <row r="130" spans="1:5" ht="30" customHeight="1">
      <c r="A130" s="197"/>
      <c r="B130" s="198"/>
      <c r="C130" s="204" t="s">
        <v>191</v>
      </c>
      <c r="D130" s="205"/>
      <c r="E130" s="51">
        <v>700</v>
      </c>
    </row>
    <row r="131" spans="1:5" ht="15" customHeight="1">
      <c r="A131" s="197"/>
      <c r="B131" s="198"/>
      <c r="C131" s="204" t="s">
        <v>193</v>
      </c>
      <c r="D131" s="205"/>
      <c r="E131" s="51">
        <v>498</v>
      </c>
    </row>
    <row r="132" spans="1:5" ht="13.5" customHeight="1">
      <c r="A132" s="197"/>
      <c r="B132" s="198"/>
      <c r="C132" s="192" t="s">
        <v>192</v>
      </c>
      <c r="D132" s="206"/>
      <c r="E132" s="51">
        <v>368</v>
      </c>
    </row>
    <row r="133" spans="1:5" ht="13.5" customHeight="1">
      <c r="A133" s="197"/>
      <c r="B133" s="198"/>
      <c r="C133" s="183" t="s">
        <v>197</v>
      </c>
      <c r="D133" s="184"/>
      <c r="E133" s="51">
        <v>204</v>
      </c>
    </row>
    <row r="134" spans="1:5" ht="13.5" customHeight="1">
      <c r="A134" s="197"/>
      <c r="B134" s="198"/>
      <c r="C134" s="183" t="s">
        <v>198</v>
      </c>
      <c r="D134" s="184"/>
      <c r="E134" s="51">
        <v>207.5</v>
      </c>
    </row>
    <row r="135" spans="1:5" ht="13.5" customHeight="1">
      <c r="A135" s="197"/>
      <c r="B135" s="198"/>
      <c r="C135" s="183" t="s">
        <v>199</v>
      </c>
      <c r="D135" s="184"/>
      <c r="E135" s="51">
        <v>187</v>
      </c>
    </row>
    <row r="136" spans="1:5" ht="13.5" customHeight="1">
      <c r="A136" s="197"/>
      <c r="B136" s="198"/>
      <c r="C136" s="184" t="s">
        <v>202</v>
      </c>
      <c r="D136" s="203"/>
      <c r="E136" s="51">
        <v>391.5</v>
      </c>
    </row>
    <row r="137" spans="1:5" ht="13.5" customHeight="1">
      <c r="A137" s="197"/>
      <c r="B137" s="198"/>
      <c r="C137" s="185" t="s">
        <v>203</v>
      </c>
      <c r="D137" s="184"/>
      <c r="E137" s="51">
        <v>966.7</v>
      </c>
    </row>
    <row r="138" spans="1:5" ht="13.5" customHeight="1">
      <c r="A138" s="199"/>
      <c r="B138" s="200"/>
      <c r="C138" s="185" t="s">
        <v>207</v>
      </c>
      <c r="D138" s="184"/>
      <c r="E138" s="51">
        <v>4500</v>
      </c>
    </row>
    <row r="139" spans="1:5" ht="13.5" customHeight="1">
      <c r="A139" s="170" t="s">
        <v>40</v>
      </c>
      <c r="B139" s="174"/>
      <c r="C139" s="175"/>
      <c r="D139" s="176"/>
      <c r="E139" s="100">
        <f>C102</f>
        <v>1503</v>
      </c>
    </row>
    <row r="140" spans="1:5" ht="13.5" customHeight="1">
      <c r="C140" s="165" t="s">
        <v>29</v>
      </c>
      <c r="D140" s="135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C108:D108"/>
    <mergeCell ref="A58:C59"/>
    <mergeCell ref="A77:C77"/>
    <mergeCell ref="C38:D38"/>
    <mergeCell ref="A88:C88"/>
    <mergeCell ref="A83:C83"/>
    <mergeCell ref="A105:E105"/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</mergeCells>
  <phoneticPr fontId="24" type="noConversion"/>
  <conditionalFormatting sqref="C7">
    <cfRule type="cellIs" dxfId="127" priority="15" operator="lessThan">
      <formula>0</formula>
    </cfRule>
  </conditionalFormatting>
  <conditionalFormatting sqref="C12">
    <cfRule type="cellIs" dxfId="126" priority="1" operator="lessThan">
      <formula>0</formula>
    </cfRule>
    <cfRule type="cellIs" dxfId="125" priority="2" operator="greaterThanOrEqual">
      <formula>0</formula>
    </cfRule>
  </conditionalFormatting>
  <conditionalFormatting sqref="E108">
    <cfRule type="cellIs" dxfId="124" priority="42" stopIfTrue="1" operator="greaterThanOrEqual">
      <formula>0</formula>
    </cfRule>
    <cfRule type="cellIs" dxfId="123" priority="43" operator="lessThan">
      <formula>0</formula>
    </cfRule>
  </conditionalFormatting>
  <conditionalFormatting sqref="E112">
    <cfRule type="cellIs" dxfId="122" priority="38" stopIfTrue="1" operator="greaterThanOrEqual">
      <formula>0</formula>
    </cfRule>
    <cfRule type="cellIs" dxfId="121" priority="39" operator="lessThan">
      <formula>0</formula>
    </cfRule>
  </conditionalFormatting>
  <conditionalFormatting sqref="E120">
    <cfRule type="cellIs" dxfId="120" priority="40" stopIfTrue="1" operator="greaterThanOrEqual">
      <formula>0</formula>
    </cfRule>
    <cfRule type="cellIs" dxfId="119" priority="41" operator="lessThan">
      <formula>0</formula>
    </cfRule>
  </conditionalFormatting>
  <conditionalFormatting sqref="E125">
    <cfRule type="cellIs" dxfId="118" priority="36" stopIfTrue="1" operator="greaterThanOrEqual">
      <formula>0</formula>
    </cfRule>
    <cfRule type="cellIs" dxfId="117" priority="37" operator="lessThan">
      <formula>0</formula>
    </cfRule>
  </conditionalFormatting>
  <conditionalFormatting sqref="E140">
    <cfRule type="cellIs" dxfId="116" priority="34" stopIfTrue="1" operator="greaterThanOrEqual">
      <formula>0</formula>
    </cfRule>
    <cfRule type="cellIs" dxfId="115" priority="35" operator="lessThan">
      <formula>0</formula>
    </cfRule>
  </conditionalFormatting>
  <conditionalFormatting sqref="F7">
    <cfRule type="cellIs" dxfId="114" priority="13" operator="lessThan">
      <formula>0</formula>
    </cfRule>
  </conditionalFormatting>
  <conditionalFormatting sqref="F10:F11">
    <cfRule type="cellIs" dxfId="113" priority="14" operator="lessThan">
      <formula>0</formula>
    </cfRule>
  </conditionalFormatting>
  <conditionalFormatting sqref="I3:I23 I25:I29 I32:I33 I38:I47">
    <cfRule type="cellIs" dxfId="112" priority="6" operator="lessThan">
      <formula>0</formula>
    </cfRule>
    <cfRule type="cellIs" dxfId="111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49"/>
  <sheetViews>
    <sheetView zoomScaleNormal="100" workbookViewId="0">
      <selection activeCell="E130" sqref="E13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82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2024 - June 2024'!E140</f>
        <v>3060.119999999999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3060.119999999999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C93</f>
        <v>-6737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131" t="s">
        <v>288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37" t="s">
        <v>3</v>
      </c>
      <c r="D9" s="155"/>
      <c r="E9" s="70" t="s">
        <v>4</v>
      </c>
    </row>
    <row r="10" spans="1:25" ht="30" customHeight="1">
      <c r="A10" s="29" t="s">
        <v>71</v>
      </c>
      <c r="B10" s="78" t="s">
        <v>5</v>
      </c>
      <c r="C10" s="238" t="s">
        <v>6</v>
      </c>
      <c r="D10" s="238"/>
      <c r="E10" s="99">
        <v>2405</v>
      </c>
    </row>
    <row r="11" spans="1:25" ht="30" customHeight="1">
      <c r="A11" s="32"/>
      <c r="B11" s="31" t="s">
        <v>308</v>
      </c>
      <c r="C11" s="125"/>
      <c r="D11" s="126"/>
      <c r="E11" s="99">
        <v>27</v>
      </c>
    </row>
    <row r="12" spans="1:25" ht="30" customHeight="1">
      <c r="A12" s="32"/>
      <c r="B12" s="31" t="s">
        <v>351</v>
      </c>
      <c r="C12" s="125"/>
      <c r="D12" s="126"/>
      <c r="E12" s="99">
        <v>17</v>
      </c>
    </row>
    <row r="13" spans="1:25" ht="30" customHeight="1">
      <c r="A13" s="98" t="s">
        <v>269</v>
      </c>
      <c r="B13" s="31" t="s">
        <v>270</v>
      </c>
      <c r="C13" s="125"/>
      <c r="D13" s="126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131" t="s">
        <v>289</v>
      </c>
      <c r="B16" s="132"/>
      <c r="C16" s="132"/>
      <c r="D16" s="132"/>
      <c r="E16" s="13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37" t="s">
        <v>3</v>
      </c>
      <c r="D17" s="155"/>
      <c r="E17" s="70" t="s">
        <v>4</v>
      </c>
    </row>
    <row r="18" spans="1:25" ht="30" customHeight="1">
      <c r="A18" s="32" t="s">
        <v>260</v>
      </c>
      <c r="B18" s="31" t="s">
        <v>262</v>
      </c>
      <c r="C18" s="242" t="s">
        <v>301</v>
      </c>
      <c r="D18" s="126"/>
      <c r="E18" s="65">
        <v>204</v>
      </c>
    </row>
    <row r="19" spans="1:25" ht="30" customHeight="1">
      <c r="A19" s="32" t="s">
        <v>260</v>
      </c>
      <c r="B19" s="31" t="s">
        <v>261</v>
      </c>
      <c r="C19" s="242" t="s">
        <v>302</v>
      </c>
      <c r="D19" s="126"/>
      <c r="E19" s="65">
        <v>207.5</v>
      </c>
    </row>
    <row r="20" spans="1:25" ht="30" customHeight="1">
      <c r="A20" s="32" t="s">
        <v>263</v>
      </c>
      <c r="B20" s="31" t="s">
        <v>266</v>
      </c>
      <c r="C20" s="242" t="s">
        <v>303</v>
      </c>
      <c r="D20" s="126"/>
      <c r="E20" s="65">
        <v>900</v>
      </c>
    </row>
    <row r="21" spans="1:25" ht="30" customHeight="1">
      <c r="A21" s="32" t="s">
        <v>83</v>
      </c>
      <c r="B21" s="31" t="s">
        <v>5</v>
      </c>
      <c r="C21" s="235" t="s">
        <v>6</v>
      </c>
      <c r="D21" s="235"/>
      <c r="E21" s="65">
        <v>2405</v>
      </c>
    </row>
    <row r="22" spans="1:25" ht="30" customHeight="1">
      <c r="A22" s="32" t="s">
        <v>282</v>
      </c>
      <c r="B22" s="31" t="s">
        <v>280</v>
      </c>
      <c r="C22" s="125" t="s">
        <v>281</v>
      </c>
      <c r="D22" s="126"/>
      <c r="E22" s="65">
        <v>0</v>
      </c>
    </row>
    <row r="23" spans="1:25" ht="30" customHeight="1">
      <c r="A23" s="32"/>
      <c r="B23" s="31" t="s">
        <v>351</v>
      </c>
      <c r="C23" s="125"/>
      <c r="D23" s="126"/>
      <c r="E23" s="65">
        <v>17</v>
      </c>
    </row>
    <row r="24" spans="1:25" ht="30" customHeight="1">
      <c r="A24" s="32"/>
      <c r="B24" s="31" t="s">
        <v>308</v>
      </c>
      <c r="C24" s="125"/>
      <c r="D24" s="126"/>
      <c r="E24" s="65">
        <v>27</v>
      </c>
    </row>
    <row r="25" spans="1:25" ht="30" customHeight="1">
      <c r="A25" s="32" t="s">
        <v>114</v>
      </c>
      <c r="B25" s="79" t="s">
        <v>25</v>
      </c>
      <c r="C25" s="125" t="s">
        <v>113</v>
      </c>
      <c r="D25" s="126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131" t="s">
        <v>314</v>
      </c>
      <c r="B28" s="132"/>
      <c r="C28" s="132"/>
      <c r="D28" s="132"/>
      <c r="E28" s="13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37" t="s">
        <v>3</v>
      </c>
      <c r="D29" s="155"/>
      <c r="E29" s="70" t="s">
        <v>4</v>
      </c>
    </row>
    <row r="30" spans="1:25" ht="30" customHeight="1">
      <c r="A30" s="32" t="s">
        <v>84</v>
      </c>
      <c r="B30" s="31" t="s">
        <v>25</v>
      </c>
      <c r="C30" s="235" t="s">
        <v>113</v>
      </c>
      <c r="D30" s="250"/>
      <c r="E30" s="65">
        <v>0</v>
      </c>
    </row>
    <row r="31" spans="1:25" ht="30" customHeight="1">
      <c r="A31" s="32"/>
      <c r="B31" s="31" t="s">
        <v>306</v>
      </c>
      <c r="C31" s="125"/>
      <c r="D31" s="126"/>
      <c r="E31" s="65">
        <v>270</v>
      </c>
    </row>
    <row r="32" spans="1:25" ht="30" customHeight="1">
      <c r="A32" s="112" t="s">
        <v>84</v>
      </c>
      <c r="B32" s="31" t="s">
        <v>5</v>
      </c>
      <c r="C32" s="125" t="s">
        <v>6</v>
      </c>
      <c r="D32" s="126"/>
      <c r="E32" s="65">
        <v>2405</v>
      </c>
    </row>
    <row r="33" spans="1:5" ht="30" customHeight="1">
      <c r="A33" s="32"/>
      <c r="B33" s="31" t="s">
        <v>93</v>
      </c>
      <c r="C33" s="125"/>
      <c r="D33" s="126"/>
      <c r="E33" s="65">
        <v>204</v>
      </c>
    </row>
    <row r="34" spans="1:5" ht="30" customHeight="1">
      <c r="A34" s="32" t="s">
        <v>84</v>
      </c>
      <c r="B34" s="31" t="s">
        <v>352</v>
      </c>
      <c r="C34" s="125"/>
      <c r="D34" s="126"/>
      <c r="E34" s="65">
        <v>27</v>
      </c>
    </row>
    <row r="35" spans="1:5" ht="30" customHeight="1">
      <c r="A35" s="32" t="s">
        <v>362</v>
      </c>
      <c r="B35" s="31" t="s">
        <v>361</v>
      </c>
      <c r="C35" s="125"/>
      <c r="D35" s="126"/>
      <c r="E35" s="65">
        <v>1000</v>
      </c>
    </row>
    <row r="36" spans="1:5" ht="30" customHeight="1">
      <c r="A36" s="32"/>
      <c r="B36" s="31" t="s">
        <v>309</v>
      </c>
      <c r="C36" s="125" t="s">
        <v>310</v>
      </c>
      <c r="D36" s="126"/>
      <c r="E36" s="65">
        <v>800</v>
      </c>
    </row>
    <row r="37" spans="1:5" ht="30" customHeight="1">
      <c r="A37" s="44"/>
      <c r="B37" s="44"/>
      <c r="C37" s="45"/>
      <c r="D37" s="46" t="s">
        <v>7</v>
      </c>
      <c r="E37" s="47">
        <f>SUM(E30:E36)</f>
        <v>4706</v>
      </c>
    </row>
    <row r="38" spans="1:5" ht="13.5" customHeight="1">
      <c r="A38" s="10"/>
      <c r="B38" s="10"/>
      <c r="C38" s="1"/>
      <c r="D38" s="49"/>
      <c r="E38" s="50"/>
    </row>
    <row r="39" spans="1:5" ht="13.15" customHeight="1">
      <c r="A39" s="10"/>
      <c r="B39" s="10"/>
      <c r="C39" s="1"/>
      <c r="D39" s="49"/>
      <c r="E39" s="50"/>
    </row>
    <row r="40" spans="1:5" ht="13.5" customHeight="1">
      <c r="A40" s="10"/>
      <c r="B40" s="10"/>
      <c r="C40" s="1"/>
      <c r="D40" s="49"/>
      <c r="E40" s="50"/>
    </row>
    <row r="41" spans="1:5" ht="13.5" customHeight="1">
      <c r="A41" s="10"/>
      <c r="B41" s="10"/>
    </row>
    <row r="42" spans="1:5" ht="13.5" customHeight="1">
      <c r="A42" s="249" t="s">
        <v>85</v>
      </c>
      <c r="B42" s="202"/>
      <c r="C42" s="135"/>
    </row>
    <row r="43" spans="1:5" ht="13.5" customHeight="1">
      <c r="A43" s="19" t="s">
        <v>2</v>
      </c>
      <c r="B43" s="19" t="s">
        <v>3</v>
      </c>
      <c r="C43" s="20" t="s">
        <v>4</v>
      </c>
      <c r="D43" s="21"/>
    </row>
    <row r="44" spans="1:5" ht="13.5" customHeight="1">
      <c r="A44" s="187" t="s">
        <v>8</v>
      </c>
      <c r="B44" s="202"/>
      <c r="C44" s="135"/>
    </row>
    <row r="45" spans="1:5" ht="13.5" customHeight="1">
      <c r="A45" s="24" t="s">
        <v>30</v>
      </c>
      <c r="B45" s="2"/>
      <c r="C45" s="18">
        <v>204</v>
      </c>
    </row>
    <row r="46" spans="1:5" ht="13.5" customHeight="1">
      <c r="A46" s="29" t="s">
        <v>106</v>
      </c>
      <c r="B46" s="25"/>
      <c r="C46" s="26">
        <v>0</v>
      </c>
    </row>
    <row r="47" spans="1:5" ht="13.5" customHeight="1">
      <c r="A47" s="25" t="s">
        <v>9</v>
      </c>
      <c r="B47" s="25" t="s">
        <v>10</v>
      </c>
      <c r="C47" s="26">
        <v>207.5</v>
      </c>
    </row>
    <row r="48" spans="1:5" ht="13.5" customHeight="1">
      <c r="A48" s="27"/>
      <c r="B48" s="24" t="s">
        <v>32</v>
      </c>
      <c r="C48" s="28">
        <f>SUM(C45:C47)</f>
        <v>411.5</v>
      </c>
    </row>
    <row r="49" spans="1:3" ht="13.5" customHeight="1">
      <c r="A49" s="149" t="s">
        <v>115</v>
      </c>
      <c r="B49" s="142"/>
      <c r="C49" s="143"/>
    </row>
    <row r="50" spans="1:3" ht="13.5" customHeight="1">
      <c r="A50" s="150"/>
      <c r="B50" s="151"/>
      <c r="C50" s="152"/>
    </row>
    <row r="51" spans="1:3" ht="13.5" customHeight="1">
      <c r="A51" s="2" t="s">
        <v>12</v>
      </c>
      <c r="B51" s="2"/>
      <c r="C51" s="17">
        <v>0</v>
      </c>
    </row>
    <row r="52" spans="1:3" ht="13.5" customHeight="1">
      <c r="A52" s="2" t="s">
        <v>13</v>
      </c>
      <c r="B52" s="2"/>
      <c r="C52" s="9">
        <v>0</v>
      </c>
    </row>
    <row r="53" spans="1:3" ht="13.5" customHeight="1">
      <c r="A53" s="2" t="s">
        <v>14</v>
      </c>
      <c r="B53" s="2"/>
      <c r="C53" s="9">
        <v>0</v>
      </c>
    </row>
    <row r="54" spans="1:3" ht="13.5" customHeight="1">
      <c r="A54" s="2" t="s">
        <v>15</v>
      </c>
      <c r="B54" s="2"/>
      <c r="C54" s="9">
        <v>0</v>
      </c>
    </row>
    <row r="55" spans="1:3" ht="13.5" customHeight="1">
      <c r="A55" s="2" t="s">
        <v>116</v>
      </c>
      <c r="B55" s="2"/>
      <c r="C55" s="9">
        <v>0</v>
      </c>
    </row>
    <row r="56" spans="1:3" ht="13.5" customHeight="1">
      <c r="A56" s="2"/>
      <c r="B56" s="2" t="s">
        <v>16</v>
      </c>
      <c r="C56" s="9">
        <f>SUM(C51:C55)</f>
        <v>0</v>
      </c>
    </row>
    <row r="57" spans="1:3" ht="13.5" customHeight="1">
      <c r="A57" s="187" t="s">
        <v>17</v>
      </c>
      <c r="B57" s="202"/>
      <c r="C57" s="135"/>
    </row>
    <row r="58" spans="1:3" ht="13.5" customHeight="1">
      <c r="A58" s="2" t="s">
        <v>18</v>
      </c>
      <c r="B58" s="2" t="s">
        <v>19</v>
      </c>
      <c r="C58" s="18">
        <v>0</v>
      </c>
    </row>
    <row r="59" spans="1:3" ht="13.5" customHeight="1">
      <c r="A59" s="2" t="s">
        <v>20</v>
      </c>
      <c r="B59" s="2" t="s">
        <v>21</v>
      </c>
      <c r="C59" s="18">
        <v>0</v>
      </c>
    </row>
    <row r="60" spans="1:3" ht="13.5" customHeight="1">
      <c r="A60" s="2"/>
      <c r="B60" s="24" t="s">
        <v>33</v>
      </c>
      <c r="C60" s="18">
        <f>SUM(C58:C59)</f>
        <v>0</v>
      </c>
    </row>
    <row r="61" spans="1:3" ht="13.5" customHeight="1">
      <c r="A61" s="187" t="s">
        <v>50</v>
      </c>
      <c r="B61" s="188"/>
      <c r="C61" s="189"/>
    </row>
    <row r="62" spans="1:3" ht="13.5" customHeight="1">
      <c r="A62" s="2" t="s">
        <v>51</v>
      </c>
      <c r="B62" s="2" t="s">
        <v>53</v>
      </c>
      <c r="C62" s="17">
        <v>0</v>
      </c>
    </row>
    <row r="63" spans="1:3" ht="13.5" customHeight="1">
      <c r="A63" s="25"/>
      <c r="B63" s="29" t="s">
        <v>66</v>
      </c>
      <c r="C63" s="30">
        <v>0</v>
      </c>
    </row>
    <row r="64" spans="1:3" ht="13.5" customHeight="1">
      <c r="A64" s="25"/>
      <c r="B64" s="25" t="s">
        <v>79</v>
      </c>
      <c r="C64" s="30">
        <v>0</v>
      </c>
    </row>
    <row r="65" spans="1:3" ht="13.5" customHeight="1">
      <c r="A65" s="25"/>
      <c r="B65" s="29" t="s">
        <v>52</v>
      </c>
      <c r="C65" s="30">
        <f>SUM(C62:C64)</f>
        <v>0</v>
      </c>
    </row>
    <row r="66" spans="1:3" ht="13.5" customHeight="1">
      <c r="A66" s="187" t="s">
        <v>22</v>
      </c>
      <c r="B66" s="188"/>
      <c r="C66" s="189"/>
    </row>
    <row r="67" spans="1:3" ht="13.5" customHeight="1">
      <c r="A67" s="2" t="s">
        <v>23</v>
      </c>
      <c r="B67" s="2" t="s">
        <v>24</v>
      </c>
      <c r="C67" s="17">
        <v>0</v>
      </c>
    </row>
    <row r="68" spans="1:3" ht="13.5" customHeight="1">
      <c r="A68" s="25"/>
      <c r="B68" s="29" t="s">
        <v>34</v>
      </c>
      <c r="C68" s="30">
        <f>SUM(C67)</f>
        <v>0</v>
      </c>
    </row>
    <row r="69" spans="1:3" ht="13.5" customHeight="1">
      <c r="A69" s="153" t="s">
        <v>54</v>
      </c>
      <c r="B69" s="154"/>
      <c r="C69" s="155"/>
    </row>
    <row r="70" spans="1:3" ht="33" customHeight="1">
      <c r="A70" s="31" t="s">
        <v>55</v>
      </c>
      <c r="B70" s="32" t="s">
        <v>56</v>
      </c>
      <c r="C70" s="33">
        <v>0</v>
      </c>
    </row>
    <row r="71" spans="1:3" ht="33" customHeight="1">
      <c r="A71" s="31" t="s">
        <v>271</v>
      </c>
      <c r="B71" s="32" t="s">
        <v>272</v>
      </c>
      <c r="C71" s="33">
        <v>0</v>
      </c>
    </row>
    <row r="72" spans="1:3" ht="30">
      <c r="A72" s="31" t="s">
        <v>274</v>
      </c>
      <c r="B72" s="32" t="s">
        <v>275</v>
      </c>
      <c r="C72" s="33">
        <v>0</v>
      </c>
    </row>
    <row r="73" spans="1:3" ht="33" customHeight="1">
      <c r="A73" s="31" t="s">
        <v>273</v>
      </c>
      <c r="B73" s="32" t="s">
        <v>273</v>
      </c>
      <c r="C73" s="33">
        <v>0</v>
      </c>
    </row>
    <row r="74" spans="1:3" ht="19.899999999999999" customHeight="1">
      <c r="A74" s="31"/>
      <c r="B74" s="32" t="s">
        <v>57</v>
      </c>
      <c r="C74" s="33">
        <f>SUM(C70:C73)</f>
        <v>0</v>
      </c>
    </row>
    <row r="75" spans="1:3" ht="13.5" customHeight="1">
      <c r="A75" s="161" t="s">
        <v>35</v>
      </c>
      <c r="B75" s="151"/>
      <c r="C75" s="133"/>
    </row>
    <row r="76" spans="1:3" ht="13.5" customHeight="1">
      <c r="A76" s="25" t="s">
        <v>63</v>
      </c>
      <c r="B76" s="25"/>
      <c r="C76" s="17">
        <v>0</v>
      </c>
    </row>
    <row r="77" spans="1:3" ht="15" customHeight="1">
      <c r="A77" s="27" t="s">
        <v>65</v>
      </c>
      <c r="B77" s="27" t="s">
        <v>64</v>
      </c>
      <c r="C77" s="17">
        <v>0</v>
      </c>
    </row>
    <row r="78" spans="1:3" ht="13.5" customHeight="1">
      <c r="A78" s="8" t="s">
        <v>25</v>
      </c>
      <c r="B78" s="8" t="s">
        <v>26</v>
      </c>
      <c r="C78" s="17">
        <v>0</v>
      </c>
    </row>
    <row r="79" spans="1:3" ht="13.5" customHeight="1">
      <c r="A79" s="31"/>
      <c r="B79" s="32" t="s">
        <v>36</v>
      </c>
      <c r="C79" s="33">
        <f>C78</f>
        <v>0</v>
      </c>
    </row>
    <row r="80" spans="1:3" ht="13.5" customHeight="1">
      <c r="A80" s="158" t="s">
        <v>31</v>
      </c>
      <c r="B80" s="159"/>
      <c r="C80" s="160"/>
    </row>
    <row r="81" spans="1:8" ht="13.5" customHeight="1">
      <c r="A81" s="56" t="s">
        <v>42</v>
      </c>
      <c r="B81" s="61" t="s">
        <v>49</v>
      </c>
      <c r="C81" s="58">
        <v>600</v>
      </c>
    </row>
    <row r="82" spans="1:8" ht="13.5" customHeight="1">
      <c r="A82" s="66" t="s">
        <v>75</v>
      </c>
      <c r="B82" s="75" t="s">
        <v>111</v>
      </c>
      <c r="C82" s="67">
        <v>68</v>
      </c>
    </row>
    <row r="83" spans="1:8" ht="45">
      <c r="A83" s="57" t="s">
        <v>67</v>
      </c>
      <c r="B83" s="113" t="s">
        <v>311</v>
      </c>
      <c r="C83" s="59">
        <v>79</v>
      </c>
    </row>
    <row r="84" spans="1:8" ht="13.5" customHeight="1">
      <c r="A84" s="29" t="s">
        <v>46</v>
      </c>
      <c r="B84" s="60" t="s">
        <v>92</v>
      </c>
      <c r="C84" s="30">
        <v>870</v>
      </c>
    </row>
    <row r="85" spans="1:8" ht="13.5" customHeight="1">
      <c r="A85" s="27"/>
      <c r="B85" s="37" t="s">
        <v>43</v>
      </c>
      <c r="C85" s="38">
        <f>SUM(C81:C84)</f>
        <v>1617</v>
      </c>
    </row>
    <row r="86" spans="1:8" ht="13.5" customHeight="1">
      <c r="A86" s="27"/>
      <c r="B86" s="52" t="s">
        <v>57</v>
      </c>
      <c r="C86" s="38">
        <f>C48+C56+C60+C65+C68+C74+C79+C85</f>
        <v>2028.5</v>
      </c>
    </row>
    <row r="87" spans="1:8" ht="13.5" customHeight="1">
      <c r="A87" s="158" t="s">
        <v>44</v>
      </c>
      <c r="B87" s="169"/>
      <c r="C87" s="160"/>
    </row>
    <row r="88" spans="1:8" ht="13.5" customHeight="1">
      <c r="A88" s="41" t="s">
        <v>47</v>
      </c>
      <c r="B88" s="37"/>
      <c r="C88" s="123" t="str">
        <f>IF(('April 2024 - June 2024'!C96 + 'April 2024 - June 2024'!E138)+SUM(E99+E118+E131) &lt; 0,TEXT(('April 2024 - June 2024'!C96 + 'April 2024 - June 2024'!E138)+SUM(E99+E118+E131),"$0.00"), TEXT(('April 2024 - June 2024'!C96 + 'April 2024 - June 2024'!E138)-SUM(E99+E118+E131),"+$0.00"))</f>
        <v>-$6237.00</v>
      </c>
    </row>
    <row r="89" spans="1:8" ht="13.5" customHeight="1">
      <c r="A89" s="103" t="s">
        <v>267</v>
      </c>
      <c r="B89" s="37"/>
      <c r="C89" s="48">
        <v>0</v>
      </c>
    </row>
    <row r="90" spans="1:8" ht="13.5" customHeight="1">
      <c r="A90" s="101" t="s">
        <v>259</v>
      </c>
      <c r="B90" s="37"/>
      <c r="C90" s="123" t="str">
        <f>IF(('April 2024 - June 2024'!C98)+SUM(E119+E132) &lt; 0,TEXT(('April 2024 - June 2024'!C98)+SUM(E119+E132),"$0.00"), TEXT(('April 2024 - June 2024'!C98)+SUM(E119+E132),"+$0.00"))</f>
        <v>-$500.00</v>
      </c>
    </row>
    <row r="91" spans="1:8" ht="30">
      <c r="A91" s="63" t="s">
        <v>70</v>
      </c>
      <c r="B91" s="85"/>
      <c r="C91" s="48">
        <v>0</v>
      </c>
    </row>
    <row r="92" spans="1:8" ht="30">
      <c r="A92" s="77" t="s">
        <v>112</v>
      </c>
      <c r="B92" s="53"/>
      <c r="C92" s="48">
        <v>0</v>
      </c>
    </row>
    <row r="93" spans="1:8" ht="13.5" customHeight="1">
      <c r="A93" s="27"/>
      <c r="B93" s="54" t="s">
        <v>366</v>
      </c>
      <c r="C93" s="48">
        <f>C88+C89+C90+C91+C92</f>
        <v>-6737</v>
      </c>
    </row>
    <row r="94" spans="1:8" ht="13.5" customHeight="1">
      <c r="A94" s="31"/>
      <c r="B94" s="39" t="s">
        <v>27</v>
      </c>
      <c r="C94" s="40">
        <f>C86</f>
        <v>2028.5</v>
      </c>
      <c r="H94" s="35"/>
    </row>
    <row r="95" spans="1:8" ht="13.5" customHeight="1">
      <c r="A95" s="10"/>
      <c r="B95" s="10"/>
    </row>
    <row r="96" spans="1:8" ht="13.5" customHeight="1">
      <c r="A96" s="10"/>
      <c r="B96" s="10"/>
    </row>
    <row r="97" spans="1:5" ht="13.5" customHeight="1">
      <c r="A97" s="162" t="s">
        <v>149</v>
      </c>
      <c r="B97" s="202"/>
      <c r="C97" s="202"/>
      <c r="D97" s="202"/>
      <c r="E97" s="135"/>
    </row>
    <row r="98" spans="1:5" ht="13.5" customHeight="1">
      <c r="A98" s="181" t="s">
        <v>38</v>
      </c>
      <c r="B98" s="155"/>
      <c r="C98" s="181" t="s">
        <v>37</v>
      </c>
      <c r="D98" s="155"/>
      <c r="E98" s="42" t="s">
        <v>4</v>
      </c>
    </row>
    <row r="99" spans="1:5" ht="13.5" customHeight="1">
      <c r="A99" s="195" t="s">
        <v>73</v>
      </c>
      <c r="B99" s="196"/>
      <c r="C99" s="203" t="s">
        <v>208</v>
      </c>
      <c r="D99" s="243"/>
      <c r="E99" s="51">
        <v>1000</v>
      </c>
    </row>
    <row r="100" spans="1:5" ht="13.5" customHeight="1">
      <c r="A100" s="197"/>
      <c r="B100" s="198"/>
      <c r="C100" s="203" t="s">
        <v>144</v>
      </c>
      <c r="D100" s="203"/>
      <c r="E100" s="51">
        <v>0</v>
      </c>
    </row>
    <row r="101" spans="1:5" ht="13.5" customHeight="1">
      <c r="A101" s="197"/>
      <c r="B101" s="198"/>
      <c r="C101" s="185" t="s">
        <v>190</v>
      </c>
      <c r="D101" s="184"/>
      <c r="E101" s="51">
        <v>788</v>
      </c>
    </row>
    <row r="102" spans="1:5" ht="13.5" customHeight="1">
      <c r="A102" s="197"/>
      <c r="B102" s="198"/>
      <c r="C102" s="185" t="s">
        <v>205</v>
      </c>
      <c r="D102" s="184"/>
      <c r="E102" s="51">
        <v>318</v>
      </c>
    </row>
    <row r="103" spans="1:5" ht="13.5" customHeight="1">
      <c r="A103" s="197"/>
      <c r="B103" s="198"/>
      <c r="C103" s="185" t="s">
        <v>206</v>
      </c>
      <c r="D103" s="184"/>
      <c r="E103" s="51">
        <v>600</v>
      </c>
    </row>
    <row r="104" spans="1:5" ht="13.5" customHeight="1">
      <c r="A104" s="197"/>
      <c r="B104" s="198"/>
      <c r="C104" s="185" t="s">
        <v>257</v>
      </c>
      <c r="D104" s="184"/>
      <c r="E104" s="51">
        <v>264</v>
      </c>
    </row>
    <row r="105" spans="1:5" ht="13.5" customHeight="1">
      <c r="A105" s="197"/>
      <c r="B105" s="198"/>
      <c r="C105" s="185" t="s">
        <v>258</v>
      </c>
      <c r="D105" s="184"/>
      <c r="E105" s="51">
        <v>60</v>
      </c>
    </row>
    <row r="106" spans="1:5" ht="13.5" customHeight="1">
      <c r="A106" s="197"/>
      <c r="B106" s="198"/>
      <c r="C106" s="185" t="s">
        <v>268</v>
      </c>
      <c r="D106" s="184"/>
      <c r="E106" s="51">
        <v>900</v>
      </c>
    </row>
    <row r="107" spans="1:5" ht="13.5" customHeight="1">
      <c r="A107" s="197"/>
      <c r="B107" s="198"/>
      <c r="C107" s="185" t="s">
        <v>298</v>
      </c>
      <c r="D107" s="184"/>
      <c r="E107" s="51">
        <v>204</v>
      </c>
    </row>
    <row r="108" spans="1:5" ht="13.5" customHeight="1">
      <c r="A108" s="197"/>
      <c r="B108" s="198"/>
      <c r="C108" s="185" t="s">
        <v>299</v>
      </c>
      <c r="D108" s="184"/>
      <c r="E108" s="51">
        <v>207.5</v>
      </c>
    </row>
    <row r="109" spans="1:5" ht="13.5" customHeight="1">
      <c r="A109" s="199"/>
      <c r="B109" s="200"/>
      <c r="C109" s="246" t="s">
        <v>300</v>
      </c>
      <c r="D109" s="247"/>
      <c r="E109" s="51">
        <v>139.28</v>
      </c>
    </row>
    <row r="110" spans="1:5" ht="13.5" customHeight="1">
      <c r="A110" s="199" t="s">
        <v>40</v>
      </c>
      <c r="B110" s="200"/>
      <c r="C110" s="253"/>
      <c r="D110" s="253"/>
      <c r="E110" s="74">
        <f>C94</f>
        <v>2028.5</v>
      </c>
    </row>
    <row r="111" spans="1:5" ht="13.5" customHeight="1">
      <c r="C111" s="248" t="s">
        <v>41</v>
      </c>
      <c r="D111" s="151"/>
      <c r="E111" s="36">
        <f>('April 2024 - June 2024'!E140+E14)-SUM(E99:E110)</f>
        <v>499.83999999999924</v>
      </c>
    </row>
    <row r="112" spans="1:5" ht="13.5" customHeight="1"/>
    <row r="113" spans="1:8" ht="13.5" customHeight="1">
      <c r="A113" s="162" t="s">
        <v>150</v>
      </c>
      <c r="B113" s="202"/>
      <c r="C113" s="202"/>
      <c r="D113" s="202"/>
      <c r="E113" s="135"/>
    </row>
    <row r="114" spans="1:8" ht="13.5" customHeight="1">
      <c r="A114" s="162" t="s">
        <v>38</v>
      </c>
      <c r="B114" s="135"/>
      <c r="C114" s="162" t="s">
        <v>37</v>
      </c>
      <c r="D114" s="135"/>
      <c r="E114" s="22" t="s">
        <v>4</v>
      </c>
    </row>
    <row r="115" spans="1:8" ht="13.5" customHeight="1">
      <c r="A115" s="166" t="s">
        <v>72</v>
      </c>
      <c r="B115" s="167"/>
      <c r="C115" s="251"/>
      <c r="D115" s="252"/>
      <c r="E115" s="86">
        <f>E111</f>
        <v>499.83999999999924</v>
      </c>
    </row>
    <row r="116" spans="1:8" ht="13.5" customHeight="1">
      <c r="A116" s="195" t="s">
        <v>73</v>
      </c>
      <c r="B116" s="196"/>
      <c r="C116" s="244" t="s">
        <v>264</v>
      </c>
      <c r="D116" s="245"/>
      <c r="E116" s="87">
        <v>72</v>
      </c>
    </row>
    <row r="117" spans="1:8" ht="13.5" customHeight="1">
      <c r="A117" s="197"/>
      <c r="B117" s="198"/>
      <c r="C117" s="244" t="s">
        <v>265</v>
      </c>
      <c r="D117" s="245"/>
      <c r="E117" s="87">
        <v>55.3</v>
      </c>
    </row>
    <row r="118" spans="1:8" ht="13.5" customHeight="1">
      <c r="A118" s="197"/>
      <c r="B118" s="198"/>
      <c r="C118" s="203" t="s">
        <v>283</v>
      </c>
      <c r="D118" s="243"/>
      <c r="E118" s="84">
        <v>0</v>
      </c>
    </row>
    <row r="119" spans="1:8" ht="13.5" customHeight="1">
      <c r="A119" s="197"/>
      <c r="B119" s="198"/>
      <c r="C119" s="185" t="s">
        <v>276</v>
      </c>
      <c r="D119" s="184"/>
      <c r="E119" s="51">
        <v>500</v>
      </c>
    </row>
    <row r="120" spans="1:8" ht="13.5" customHeight="1">
      <c r="A120" s="197"/>
      <c r="B120" s="198"/>
      <c r="C120" s="203" t="s">
        <v>277</v>
      </c>
      <c r="D120" s="203"/>
      <c r="E120" s="51">
        <v>85</v>
      </c>
    </row>
    <row r="121" spans="1:8" ht="13.5" customHeight="1">
      <c r="A121" s="197"/>
      <c r="B121" s="198"/>
      <c r="C121" s="185" t="s">
        <v>304</v>
      </c>
      <c r="D121" s="184"/>
      <c r="E121" s="51">
        <v>630</v>
      </c>
    </row>
    <row r="122" spans="1:8" ht="13.5" customHeight="1">
      <c r="A122" s="199"/>
      <c r="B122" s="200"/>
      <c r="C122" s="246" t="s">
        <v>305</v>
      </c>
      <c r="D122" s="247"/>
      <c r="E122" s="51">
        <v>464.47</v>
      </c>
    </row>
    <row r="123" spans="1:8" ht="13.5" customHeight="1">
      <c r="A123" s="170" t="s">
        <v>40</v>
      </c>
      <c r="B123" s="171"/>
      <c r="C123" s="240"/>
      <c r="D123" s="133"/>
      <c r="E123" s="64">
        <f>C94</f>
        <v>2028.5</v>
      </c>
    </row>
    <row r="124" spans="1:8" ht="13.5" customHeight="1">
      <c r="C124" s="165" t="s">
        <v>28</v>
      </c>
      <c r="D124" s="135"/>
      <c r="E124" s="36">
        <f>(E115+E26)-SUM(E116:E123)</f>
        <v>425.06999999999925</v>
      </c>
    </row>
    <row r="125" spans="1:8" ht="13.5" customHeight="1">
      <c r="A125" s="23"/>
      <c r="B125" s="23"/>
      <c r="C125" s="23"/>
      <c r="D125" s="23"/>
      <c r="E125" s="23"/>
    </row>
    <row r="126" spans="1:8" ht="17.25" customHeight="1">
      <c r="A126" s="23"/>
      <c r="B126" s="23"/>
      <c r="C126" s="23"/>
      <c r="D126" s="23"/>
      <c r="E126" s="23"/>
    </row>
    <row r="127" spans="1:8">
      <c r="A127" s="168" t="s">
        <v>315</v>
      </c>
      <c r="B127" s="132"/>
      <c r="C127" s="132"/>
      <c r="D127" s="132"/>
      <c r="E127" s="133"/>
      <c r="G127" s="115" t="s">
        <v>363</v>
      </c>
      <c r="H127" s="118">
        <v>122</v>
      </c>
    </row>
    <row r="128" spans="1:8" ht="60">
      <c r="A128" s="162" t="s">
        <v>38</v>
      </c>
      <c r="B128" s="135"/>
      <c r="C128" s="162" t="s">
        <v>37</v>
      </c>
      <c r="D128" s="135"/>
      <c r="E128" s="22" t="s">
        <v>4</v>
      </c>
      <c r="G128" s="116" t="s">
        <v>364</v>
      </c>
      <c r="H128" s="117">
        <f>330-H127</f>
        <v>208</v>
      </c>
    </row>
    <row r="129" spans="1:5" ht="13.5" customHeight="1">
      <c r="A129" s="166" t="s">
        <v>86</v>
      </c>
      <c r="B129" s="167"/>
      <c r="C129" s="172"/>
      <c r="D129" s="135"/>
      <c r="E129" s="36">
        <f>E124</f>
        <v>425.06999999999925</v>
      </c>
    </row>
    <row r="130" spans="1:5" ht="13.5" customHeight="1">
      <c r="A130" s="195" t="s">
        <v>73</v>
      </c>
      <c r="B130" s="196"/>
      <c r="C130" s="192" t="s">
        <v>145</v>
      </c>
      <c r="D130" s="239"/>
      <c r="E130" s="71">
        <v>130.84</v>
      </c>
    </row>
    <row r="131" spans="1:5" ht="13.5" customHeight="1">
      <c r="A131" s="197"/>
      <c r="B131" s="198"/>
      <c r="C131" s="183" t="s">
        <v>357</v>
      </c>
      <c r="D131" s="184"/>
      <c r="E131" s="51">
        <v>1150</v>
      </c>
    </row>
    <row r="132" spans="1:5" ht="13.5" customHeight="1">
      <c r="A132" s="197"/>
      <c r="B132" s="198"/>
      <c r="C132" s="183" t="s">
        <v>284</v>
      </c>
      <c r="D132" s="184"/>
      <c r="E132" s="51">
        <v>500</v>
      </c>
    </row>
    <row r="133" spans="1:5" ht="13.5" customHeight="1">
      <c r="A133" s="197"/>
      <c r="B133" s="198"/>
      <c r="C133" s="183" t="s">
        <v>307</v>
      </c>
      <c r="D133" s="184"/>
      <c r="E133" s="51">
        <v>30</v>
      </c>
    </row>
    <row r="134" spans="1:5" ht="72" customHeight="1">
      <c r="A134" s="199"/>
      <c r="B134" s="200"/>
      <c r="C134" s="241" t="s">
        <v>368</v>
      </c>
      <c r="D134" s="203"/>
      <c r="E134" s="100">
        <v>958.22</v>
      </c>
    </row>
    <row r="135" spans="1:5" ht="13.5" customHeight="1">
      <c r="A135" s="170" t="s">
        <v>40</v>
      </c>
      <c r="B135" s="171"/>
      <c r="C135" s="240"/>
      <c r="D135" s="151"/>
      <c r="E135" s="107">
        <f>C94</f>
        <v>2028.5</v>
      </c>
    </row>
    <row r="136" spans="1:5">
      <c r="C136" s="165" t="s">
        <v>28</v>
      </c>
      <c r="D136" s="135"/>
      <c r="E136" s="51">
        <f>(E37+E129)-SUM(E130:E135)</f>
        <v>333.51000000000022</v>
      </c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</sheetData>
  <mergeCells count="84">
    <mergeCell ref="C121:D121"/>
    <mergeCell ref="A116:B122"/>
    <mergeCell ref="A75:C75"/>
    <mergeCell ref="A98:B98"/>
    <mergeCell ref="A80:C80"/>
    <mergeCell ref="A87:C87"/>
    <mergeCell ref="A97:E97"/>
    <mergeCell ref="C98:D98"/>
    <mergeCell ref="C99:D99"/>
    <mergeCell ref="C120:D120"/>
    <mergeCell ref="A115:B115"/>
    <mergeCell ref="C115:D115"/>
    <mergeCell ref="C102:D102"/>
    <mergeCell ref="C110:D110"/>
    <mergeCell ref="A110:B110"/>
    <mergeCell ref="C122:D122"/>
    <mergeCell ref="C31:D31"/>
    <mergeCell ref="C24:D24"/>
    <mergeCell ref="A61:C61"/>
    <mergeCell ref="A66:C66"/>
    <mergeCell ref="A69:C69"/>
    <mergeCell ref="A49:C50"/>
    <mergeCell ref="A57:C57"/>
    <mergeCell ref="A44:C44"/>
    <mergeCell ref="A42:C42"/>
    <mergeCell ref="C32:D32"/>
    <mergeCell ref="C33:D33"/>
    <mergeCell ref="C36:D36"/>
    <mergeCell ref="C34:D34"/>
    <mergeCell ref="C29:D29"/>
    <mergeCell ref="C30:D30"/>
    <mergeCell ref="C25:D25"/>
    <mergeCell ref="C119:D119"/>
    <mergeCell ref="C104:D104"/>
    <mergeCell ref="C100:D100"/>
    <mergeCell ref="C118:D118"/>
    <mergeCell ref="C116:D116"/>
    <mergeCell ref="C117:D117"/>
    <mergeCell ref="C109:D109"/>
    <mergeCell ref="C106:D106"/>
    <mergeCell ref="C111:D111"/>
    <mergeCell ref="A113:E113"/>
    <mergeCell ref="A114:B114"/>
    <mergeCell ref="C101:D101"/>
    <mergeCell ref="C103:D103"/>
    <mergeCell ref="C105:D105"/>
    <mergeCell ref="C114:D114"/>
    <mergeCell ref="C22:D22"/>
    <mergeCell ref="C18:D18"/>
    <mergeCell ref="C19:D19"/>
    <mergeCell ref="C20:D20"/>
    <mergeCell ref="C23:D23"/>
    <mergeCell ref="C136:D136"/>
    <mergeCell ref="C130:D130"/>
    <mergeCell ref="A123:B123"/>
    <mergeCell ref="C123:D123"/>
    <mergeCell ref="C124:D124"/>
    <mergeCell ref="A127:E127"/>
    <mergeCell ref="A128:B128"/>
    <mergeCell ref="C128:D128"/>
    <mergeCell ref="A129:B129"/>
    <mergeCell ref="C129:D129"/>
    <mergeCell ref="A135:B135"/>
    <mergeCell ref="C135:D135"/>
    <mergeCell ref="C134:D134"/>
    <mergeCell ref="C132:D132"/>
    <mergeCell ref="C131:D131"/>
    <mergeCell ref="C133:D133"/>
    <mergeCell ref="A130:B134"/>
    <mergeCell ref="A1:E1"/>
    <mergeCell ref="A8:E8"/>
    <mergeCell ref="C9:D9"/>
    <mergeCell ref="C10:D10"/>
    <mergeCell ref="A16:E16"/>
    <mergeCell ref="C13:D13"/>
    <mergeCell ref="C11:D11"/>
    <mergeCell ref="C12:D12"/>
    <mergeCell ref="C107:D107"/>
    <mergeCell ref="C108:D108"/>
    <mergeCell ref="C35:D35"/>
    <mergeCell ref="A99:B109"/>
    <mergeCell ref="C17:D17"/>
    <mergeCell ref="C21:D21"/>
    <mergeCell ref="A28:E28"/>
  </mergeCells>
  <conditionalFormatting sqref="C3">
    <cfRule type="cellIs" dxfId="110" priority="4" operator="lessThan">
      <formula>0</formula>
    </cfRule>
  </conditionalFormatting>
  <conditionalFormatting sqref="C5">
    <cfRule type="cellIs" dxfId="109" priority="1" operator="lessThan">
      <formula>0</formula>
    </cfRule>
    <cfRule type="cellIs" dxfId="108" priority="2" operator="greaterThanOrEqual">
      <formula>0</formula>
    </cfRule>
  </conditionalFormatting>
  <conditionalFormatting sqref="E111">
    <cfRule type="cellIs" dxfId="107" priority="14" stopIfTrue="1" operator="greaterThanOrEqual">
      <formula>0</formula>
    </cfRule>
    <cfRule type="cellIs" dxfId="106" priority="15" operator="lessThan">
      <formula>0</formula>
    </cfRule>
  </conditionalFormatting>
  <conditionalFormatting sqref="E115">
    <cfRule type="cellIs" dxfId="105" priority="10" stopIfTrue="1" operator="greaterThanOrEqual">
      <formula>0</formula>
    </cfRule>
    <cfRule type="cellIs" dxfId="104" priority="11" operator="lessThan">
      <formula>0</formula>
    </cfRule>
  </conditionalFormatting>
  <conditionalFormatting sqref="E124">
    <cfRule type="cellIs" dxfId="103" priority="12" stopIfTrue="1" operator="greaterThanOrEqual">
      <formula>0</formula>
    </cfRule>
    <cfRule type="cellIs" dxfId="102" priority="13" operator="lessThan">
      <formula>0</formula>
    </cfRule>
  </conditionalFormatting>
  <conditionalFormatting sqref="E129">
    <cfRule type="cellIs" dxfId="101" priority="8" stopIfTrue="1" operator="greaterThanOrEqual">
      <formula>0</formula>
    </cfRule>
    <cfRule type="cellIs" dxfId="100" priority="9" operator="lessThan">
      <formula>0</formula>
    </cfRule>
  </conditionalFormatting>
  <conditionalFormatting sqref="E136">
    <cfRule type="cellIs" dxfId="99" priority="6" stopIfTrue="1" operator="greaterThanOrEqual">
      <formula>0</formula>
    </cfRule>
    <cfRule type="cellIs" dxfId="98" priority="7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5"/>
  <sheetViews>
    <sheetView topLeftCell="A7" workbookViewId="0">
      <selection activeCell="C12" sqref="C12:D1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88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2024 - September 2024'!E136</f>
        <v>333.51000000000022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333.51000000000022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C84</f>
        <v>-4417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316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117</v>
      </c>
      <c r="B10" s="2" t="s">
        <v>25</v>
      </c>
      <c r="C10" s="129" t="s">
        <v>113</v>
      </c>
      <c r="D10" s="130"/>
      <c r="E10" s="17">
        <v>0</v>
      </c>
    </row>
    <row r="11" spans="1:25" ht="17.25" customHeight="1">
      <c r="A11" s="32" t="s">
        <v>141</v>
      </c>
      <c r="B11" s="31" t="s">
        <v>312</v>
      </c>
      <c r="C11" s="242" t="s">
        <v>313</v>
      </c>
      <c r="D11" s="126"/>
      <c r="E11" s="65">
        <v>27</v>
      </c>
    </row>
    <row r="12" spans="1:25" ht="17.25" customHeight="1">
      <c r="A12" s="32" t="s">
        <v>371</v>
      </c>
      <c r="B12" s="31" t="s">
        <v>140</v>
      </c>
      <c r="C12" s="242" t="s">
        <v>372</v>
      </c>
      <c r="D12" s="254"/>
      <c r="E12" s="65">
        <v>78</v>
      </c>
    </row>
    <row r="13" spans="1:25" ht="13.15" customHeight="1">
      <c r="A13" s="32" t="s">
        <v>141</v>
      </c>
      <c r="B13" s="31" t="s">
        <v>5</v>
      </c>
      <c r="C13" s="125" t="s">
        <v>6</v>
      </c>
      <c r="D13" s="126"/>
      <c r="E13" s="65">
        <v>2405</v>
      </c>
    </row>
    <row r="14" spans="1:25" ht="13.5" customHeight="1">
      <c r="A14" s="10"/>
      <c r="B14" s="10"/>
      <c r="C14" s="1"/>
      <c r="D14" s="11" t="s">
        <v>7</v>
      </c>
      <c r="E14" s="47">
        <f>SUM(E10:E13)</f>
        <v>2510</v>
      </c>
    </row>
    <row r="15" spans="1:25" ht="13.5" customHeight="1">
      <c r="A15" s="10"/>
      <c r="B15" s="10"/>
    </row>
    <row r="16" spans="1:25" ht="13.5" customHeight="1">
      <c r="A16" s="131" t="s">
        <v>290</v>
      </c>
      <c r="B16" s="132"/>
      <c r="C16" s="132"/>
      <c r="D16" s="132"/>
      <c r="E16" s="13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134" t="s">
        <v>3</v>
      </c>
      <c r="D17" s="135"/>
      <c r="E17" s="16" t="s">
        <v>4</v>
      </c>
    </row>
    <row r="18" spans="1:25" ht="13.15" customHeight="1">
      <c r="A18" s="24" t="s">
        <v>118</v>
      </c>
      <c r="B18" s="2" t="s">
        <v>25</v>
      </c>
      <c r="C18" s="129" t="s">
        <v>113</v>
      </c>
      <c r="D18" s="135"/>
      <c r="E18" s="18">
        <v>0</v>
      </c>
    </row>
    <row r="19" spans="1:25" ht="16.5" customHeight="1">
      <c r="A19" s="32" t="s">
        <v>142</v>
      </c>
      <c r="B19" s="31" t="s">
        <v>312</v>
      </c>
      <c r="C19" s="242" t="s">
        <v>313</v>
      </c>
      <c r="D19" s="126"/>
      <c r="E19" s="65">
        <v>27</v>
      </c>
    </row>
    <row r="20" spans="1:25" ht="13.15" customHeight="1">
      <c r="A20" s="32" t="s">
        <v>142</v>
      </c>
      <c r="B20" s="31" t="s">
        <v>5</v>
      </c>
      <c r="C20" s="125" t="s">
        <v>6</v>
      </c>
      <c r="D20" s="126"/>
      <c r="E20" s="65">
        <v>2405</v>
      </c>
    </row>
    <row r="21" spans="1:25" ht="13.15" customHeight="1">
      <c r="A21" s="10"/>
      <c r="B21" s="10"/>
      <c r="C21" s="1"/>
      <c r="D21" s="11" t="s">
        <v>7</v>
      </c>
      <c r="E21" s="12">
        <f>SUM(E18,E20)</f>
        <v>2405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131" t="s">
        <v>297</v>
      </c>
      <c r="B23" s="132"/>
      <c r="C23" s="132"/>
      <c r="D23" s="132"/>
      <c r="E23" s="13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37" t="s">
        <v>3</v>
      </c>
      <c r="D24" s="155"/>
      <c r="E24" s="70" t="s">
        <v>4</v>
      </c>
    </row>
    <row r="25" spans="1:25" ht="13.15" customHeight="1">
      <c r="A25" s="32" t="s">
        <v>119</v>
      </c>
      <c r="B25" s="31" t="s">
        <v>25</v>
      </c>
      <c r="C25" s="235" t="s">
        <v>113</v>
      </c>
      <c r="D25" s="250"/>
      <c r="E25" s="65">
        <v>0</v>
      </c>
    </row>
    <row r="26" spans="1:25" ht="16.5" customHeight="1">
      <c r="A26" s="32" t="s">
        <v>143</v>
      </c>
      <c r="B26" s="31" t="s">
        <v>312</v>
      </c>
      <c r="C26" s="242" t="s">
        <v>313</v>
      </c>
      <c r="D26" s="126"/>
      <c r="E26" s="65">
        <v>27</v>
      </c>
    </row>
    <row r="27" spans="1:25" ht="13.15" customHeight="1">
      <c r="A27" s="32" t="s">
        <v>143</v>
      </c>
      <c r="B27" s="31" t="s">
        <v>5</v>
      </c>
      <c r="C27" s="125" t="s">
        <v>6</v>
      </c>
      <c r="D27" s="126"/>
      <c r="E27" s="65">
        <v>2405</v>
      </c>
    </row>
    <row r="28" spans="1:25" ht="13.15" customHeight="1">
      <c r="A28" s="44"/>
      <c r="B28" s="44"/>
      <c r="C28" s="45"/>
      <c r="D28" s="46" t="s">
        <v>7</v>
      </c>
      <c r="E28" s="47">
        <f>SUM(E25:E27)</f>
        <v>2432</v>
      </c>
    </row>
    <row r="29" spans="1:25" ht="13.5" customHeight="1">
      <c r="A29" s="10"/>
      <c r="B29" s="10"/>
      <c r="C29" s="1"/>
      <c r="D29" s="49"/>
      <c r="E29" s="50"/>
    </row>
    <row r="30" spans="1:25" ht="13.15" customHeight="1">
      <c r="A30" s="10"/>
      <c r="B30" s="10"/>
      <c r="C30" s="1"/>
      <c r="D30" s="49"/>
      <c r="E30" s="50"/>
    </row>
    <row r="31" spans="1:25" ht="13.5" customHeight="1">
      <c r="A31" s="10"/>
      <c r="B31" s="10"/>
      <c r="C31" s="1"/>
      <c r="D31" s="49"/>
      <c r="E31" s="50"/>
    </row>
    <row r="32" spans="1:25" ht="13.5" customHeight="1">
      <c r="A32" s="10"/>
      <c r="B32" s="10"/>
    </row>
    <row r="33" spans="1:4" ht="13.5" customHeight="1">
      <c r="A33" s="249" t="s">
        <v>89</v>
      </c>
      <c r="B33" s="202"/>
      <c r="C33" s="135"/>
    </row>
    <row r="34" spans="1:4" ht="13.5" customHeight="1">
      <c r="A34" s="19" t="s">
        <v>2</v>
      </c>
      <c r="B34" s="19" t="s">
        <v>3</v>
      </c>
      <c r="C34" s="20" t="s">
        <v>4</v>
      </c>
      <c r="D34" s="21"/>
    </row>
    <row r="35" spans="1:4" ht="13.5" customHeight="1">
      <c r="A35" s="187" t="s">
        <v>8</v>
      </c>
      <c r="B35" s="202"/>
      <c r="C35" s="135"/>
    </row>
    <row r="36" spans="1:4" ht="13.5" customHeight="1">
      <c r="A36" s="24" t="s">
        <v>140</v>
      </c>
      <c r="B36" s="2"/>
      <c r="C36" s="18">
        <v>78</v>
      </c>
    </row>
    <row r="37" spans="1:4" ht="13.5" customHeight="1">
      <c r="A37" s="29" t="s">
        <v>106</v>
      </c>
      <c r="B37" s="25"/>
      <c r="C37" s="26">
        <v>0</v>
      </c>
    </row>
    <row r="38" spans="1:4" ht="13.5" customHeight="1">
      <c r="A38" s="25" t="s">
        <v>9</v>
      </c>
      <c r="B38" s="25" t="s">
        <v>10</v>
      </c>
      <c r="C38" s="26">
        <v>207.5</v>
      </c>
    </row>
    <row r="39" spans="1:4" ht="13.5" customHeight="1">
      <c r="A39" s="27"/>
      <c r="B39" s="24" t="s">
        <v>32</v>
      </c>
      <c r="C39" s="28">
        <f>SUM(C36:C38)</f>
        <v>285.5</v>
      </c>
    </row>
    <row r="40" spans="1:4" ht="13.5" customHeight="1">
      <c r="A40" s="149" t="s">
        <v>11</v>
      </c>
      <c r="B40" s="142"/>
      <c r="C40" s="143"/>
    </row>
    <row r="41" spans="1:4" ht="13.5" customHeight="1">
      <c r="A41" s="150"/>
      <c r="B41" s="151"/>
      <c r="C41" s="152"/>
    </row>
    <row r="42" spans="1:4" ht="13.5" customHeight="1">
      <c r="A42" s="2" t="s">
        <v>12</v>
      </c>
      <c r="B42" s="2"/>
      <c r="C42" s="17">
        <v>0</v>
      </c>
    </row>
    <row r="43" spans="1:4" ht="13.5" customHeight="1">
      <c r="A43" s="2" t="s">
        <v>13</v>
      </c>
      <c r="B43" s="2"/>
      <c r="C43" s="9">
        <v>0</v>
      </c>
    </row>
    <row r="44" spans="1:4" ht="13.5" customHeight="1">
      <c r="A44" s="2" t="s">
        <v>14</v>
      </c>
      <c r="B44" s="2"/>
      <c r="C44" s="9">
        <v>0</v>
      </c>
    </row>
    <row r="45" spans="1:4" ht="13.5" customHeight="1">
      <c r="A45" s="2" t="s">
        <v>15</v>
      </c>
      <c r="B45" s="2"/>
      <c r="C45" s="9">
        <v>0</v>
      </c>
    </row>
    <row r="46" spans="1:4" ht="13.5" customHeight="1">
      <c r="A46" s="2" t="s">
        <v>116</v>
      </c>
      <c r="B46" s="2"/>
      <c r="C46" s="9">
        <v>0</v>
      </c>
    </row>
    <row r="47" spans="1:4" ht="13.5" customHeight="1">
      <c r="A47" s="2"/>
      <c r="B47" s="2" t="s">
        <v>16</v>
      </c>
      <c r="C47" s="9">
        <f>SUM(C42:C46)</f>
        <v>0</v>
      </c>
    </row>
    <row r="48" spans="1:4" ht="13.5" customHeight="1">
      <c r="A48" s="187" t="s">
        <v>17</v>
      </c>
      <c r="B48" s="202"/>
      <c r="C48" s="135"/>
    </row>
    <row r="49" spans="1:3" ht="13.5" customHeight="1">
      <c r="A49" s="2" t="s">
        <v>18</v>
      </c>
      <c r="B49" s="2" t="s">
        <v>19</v>
      </c>
      <c r="C49" s="18">
        <v>0</v>
      </c>
    </row>
    <row r="50" spans="1:3" ht="13.5" customHeight="1">
      <c r="A50" s="2" t="s">
        <v>20</v>
      </c>
      <c r="B50" s="2" t="s">
        <v>21</v>
      </c>
      <c r="C50" s="18">
        <v>0</v>
      </c>
    </row>
    <row r="51" spans="1:3" ht="13.5" customHeight="1">
      <c r="A51" s="2"/>
      <c r="B51" s="24" t="s">
        <v>33</v>
      </c>
      <c r="C51" s="18">
        <f>SUM(C49:C50)</f>
        <v>0</v>
      </c>
    </row>
    <row r="52" spans="1:3" ht="13.5" customHeight="1">
      <c r="A52" s="187" t="s">
        <v>50</v>
      </c>
      <c r="B52" s="188"/>
      <c r="C52" s="189"/>
    </row>
    <row r="53" spans="1:3" ht="13.5" customHeight="1">
      <c r="A53" s="2" t="s">
        <v>51</v>
      </c>
      <c r="B53" s="2" t="s">
        <v>53</v>
      </c>
      <c r="C53" s="17">
        <v>0</v>
      </c>
    </row>
    <row r="54" spans="1:3" ht="13.5" customHeight="1">
      <c r="A54" s="25"/>
      <c r="B54" s="29" t="s">
        <v>66</v>
      </c>
      <c r="C54" s="30">
        <v>0</v>
      </c>
    </row>
    <row r="55" spans="1:3" ht="13.5" customHeight="1">
      <c r="A55" s="25"/>
      <c r="B55" s="25" t="s">
        <v>79</v>
      </c>
      <c r="C55" s="30">
        <v>0</v>
      </c>
    </row>
    <row r="56" spans="1:3" ht="13.5" customHeight="1">
      <c r="A56" s="25"/>
      <c r="B56" s="29" t="s">
        <v>52</v>
      </c>
      <c r="C56" s="30">
        <f>SUM(C53:C55)</f>
        <v>0</v>
      </c>
    </row>
    <row r="57" spans="1:3" ht="13.5" customHeight="1">
      <c r="A57" s="187" t="s">
        <v>22</v>
      </c>
      <c r="B57" s="188"/>
      <c r="C57" s="189"/>
    </row>
    <row r="58" spans="1:3" ht="13.5" customHeight="1">
      <c r="A58" s="2" t="s">
        <v>23</v>
      </c>
      <c r="B58" s="2" t="s">
        <v>24</v>
      </c>
      <c r="C58" s="17">
        <v>0</v>
      </c>
    </row>
    <row r="59" spans="1:3" ht="13.5" customHeight="1">
      <c r="A59" s="25"/>
      <c r="B59" s="29" t="s">
        <v>34</v>
      </c>
      <c r="C59" s="30">
        <f>SUM(C58)</f>
        <v>0</v>
      </c>
    </row>
    <row r="60" spans="1:3" ht="13.5" customHeight="1">
      <c r="A60" s="153" t="s">
        <v>54</v>
      </c>
      <c r="B60" s="154"/>
      <c r="C60" s="155"/>
    </row>
    <row r="61" spans="1:3" ht="33" customHeight="1">
      <c r="A61" s="31" t="s">
        <v>55</v>
      </c>
      <c r="B61" s="32" t="s">
        <v>56</v>
      </c>
      <c r="C61" s="33">
        <v>0</v>
      </c>
    </row>
    <row r="62" spans="1:3" ht="33" customHeight="1">
      <c r="A62" s="31" t="s">
        <v>271</v>
      </c>
      <c r="B62" s="32" t="s">
        <v>272</v>
      </c>
      <c r="C62" s="33">
        <v>0</v>
      </c>
    </row>
    <row r="63" spans="1:3" ht="30">
      <c r="A63" s="31" t="s">
        <v>274</v>
      </c>
      <c r="B63" s="32" t="s">
        <v>275</v>
      </c>
      <c r="C63" s="33">
        <v>0</v>
      </c>
    </row>
    <row r="64" spans="1:3" ht="33" customHeight="1">
      <c r="A64" s="31" t="s">
        <v>273</v>
      </c>
      <c r="B64" s="32" t="s">
        <v>273</v>
      </c>
      <c r="C64" s="33">
        <v>0</v>
      </c>
    </row>
    <row r="65" spans="1:3" ht="19.899999999999999" customHeight="1">
      <c r="A65" s="31"/>
      <c r="B65" s="32" t="s">
        <v>57</v>
      </c>
      <c r="C65" s="33">
        <f>SUM(C61:C64)</f>
        <v>0</v>
      </c>
    </row>
    <row r="66" spans="1:3" ht="13.5" customHeight="1">
      <c r="A66" s="161" t="s">
        <v>35</v>
      </c>
      <c r="B66" s="151"/>
      <c r="C66" s="133"/>
    </row>
    <row r="67" spans="1:3" ht="13.5" customHeight="1">
      <c r="A67" s="25" t="s">
        <v>63</v>
      </c>
      <c r="B67" s="25"/>
      <c r="C67" s="17">
        <v>0</v>
      </c>
    </row>
    <row r="68" spans="1:3" ht="15" customHeight="1">
      <c r="A68" s="27" t="s">
        <v>65</v>
      </c>
      <c r="B68" s="27" t="s">
        <v>64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SUM(C67:C69)</f>
        <v>0</v>
      </c>
    </row>
    <row r="71" spans="1:3" ht="13.5" customHeight="1">
      <c r="A71" s="158" t="s">
        <v>31</v>
      </c>
      <c r="B71" s="159"/>
      <c r="C71" s="160"/>
    </row>
    <row r="72" spans="1:3" ht="13.5" customHeight="1">
      <c r="A72" s="56" t="s">
        <v>42</v>
      </c>
      <c r="B72" s="61" t="s">
        <v>49</v>
      </c>
      <c r="C72" s="58">
        <v>330</v>
      </c>
    </row>
    <row r="73" spans="1:3" ht="13.5" customHeight="1">
      <c r="A73" s="66" t="s">
        <v>75</v>
      </c>
      <c r="B73" s="76" t="s">
        <v>111</v>
      </c>
      <c r="C73" s="67">
        <v>68</v>
      </c>
    </row>
    <row r="74" spans="1:3">
      <c r="A74" s="57" t="s">
        <v>67</v>
      </c>
      <c r="B74" s="114" t="s">
        <v>353</v>
      </c>
      <c r="C74" s="59">
        <v>52</v>
      </c>
    </row>
    <row r="75" spans="1:3" ht="13.5" customHeight="1">
      <c r="A75" s="29" t="s">
        <v>46</v>
      </c>
      <c r="B75" s="60" t="s">
        <v>92</v>
      </c>
      <c r="C75" s="30">
        <v>900</v>
      </c>
    </row>
    <row r="76" spans="1:3" ht="13.5" customHeight="1">
      <c r="A76" s="27"/>
      <c r="B76" s="37" t="s">
        <v>43</v>
      </c>
      <c r="C76" s="38">
        <f>SUM(C72:C75)</f>
        <v>1350</v>
      </c>
    </row>
    <row r="77" spans="1:3" ht="13.5" customHeight="1">
      <c r="A77" s="27"/>
      <c r="B77" s="52" t="s">
        <v>57</v>
      </c>
      <c r="C77" s="38">
        <f>C39+C47+C51+C56+C59+C65+C70+C76</f>
        <v>1635.5</v>
      </c>
    </row>
    <row r="78" spans="1:3" ht="13.5" customHeight="1">
      <c r="A78" s="158" t="s">
        <v>44</v>
      </c>
      <c r="B78" s="169"/>
      <c r="C78" s="160"/>
    </row>
    <row r="79" spans="1:3" ht="13.5" customHeight="1">
      <c r="A79" s="41" t="s">
        <v>47</v>
      </c>
      <c r="B79" s="37"/>
      <c r="C79" s="123" t="str">
        <f>IF(('July 2024 - September 2024'!C88)+SUM(E93+E100+E109)  &lt; 0,TEXT((('July 2024 - September 2024'!C88))+SUM(E93+E100+E109),"$0.00"), TEXT((('July 2024 - September 2024'!C88))+SUM(E93+E100+E109),"+$0.00"))</f>
        <v>-$4417.00</v>
      </c>
    </row>
    <row r="80" spans="1:3" ht="13.5" customHeight="1">
      <c r="A80" s="103" t="s">
        <v>267</v>
      </c>
      <c r="B80" s="37"/>
      <c r="C80" s="48">
        <v>0</v>
      </c>
    </row>
    <row r="81" spans="1:8" ht="13.5" customHeight="1">
      <c r="A81" s="101" t="s">
        <v>259</v>
      </c>
      <c r="B81" s="37"/>
      <c r="C81" s="123" t="str">
        <f>IF(('July 2024 - September 2024'!C90)-SUM(E92) &lt; 0,TEXT(ABS(('July 2024 - September 2024'!C90))-SUM(E92),"$0.00"), TEXT(ABS(('July 2024 - September 2024'!C90))-SUM(E92),"+$0.00"))</f>
        <v>$0.00</v>
      </c>
    </row>
    <row r="82" spans="1:8" ht="30">
      <c r="A82" s="63" t="s">
        <v>70</v>
      </c>
      <c r="B82" s="53"/>
      <c r="C82" s="48">
        <v>0</v>
      </c>
    </row>
    <row r="83" spans="1:8" ht="30">
      <c r="A83" s="77" t="s">
        <v>112</v>
      </c>
      <c r="B83" s="53"/>
      <c r="C83" s="48">
        <v>0</v>
      </c>
    </row>
    <row r="84" spans="1:8" ht="13.5" customHeight="1">
      <c r="A84" s="27"/>
      <c r="B84" s="54" t="s">
        <v>366</v>
      </c>
      <c r="C84" s="48">
        <f>C79+C80+C81+C82+C83</f>
        <v>-4417</v>
      </c>
    </row>
    <row r="85" spans="1:8" ht="13.5" customHeight="1">
      <c r="A85" s="31"/>
      <c r="B85" s="39" t="s">
        <v>27</v>
      </c>
      <c r="C85" s="40">
        <f>C77</f>
        <v>1635.5</v>
      </c>
      <c r="H85" s="35"/>
    </row>
    <row r="86" spans="1:8" ht="13.5" customHeight="1">
      <c r="A86" s="10"/>
      <c r="B86" s="10"/>
    </row>
    <row r="87" spans="1:8" ht="13.5" customHeight="1">
      <c r="A87" s="10"/>
      <c r="B87" s="10"/>
    </row>
    <row r="88" spans="1:8">
      <c r="A88" s="162" t="s">
        <v>332</v>
      </c>
      <c r="B88" s="202"/>
      <c r="C88" s="202"/>
      <c r="D88" s="202"/>
      <c r="E88" s="135"/>
      <c r="G88" s="115" t="s">
        <v>363</v>
      </c>
      <c r="H88" s="118">
        <v>0</v>
      </c>
    </row>
    <row r="89" spans="1:8" ht="60">
      <c r="A89" s="181" t="s">
        <v>38</v>
      </c>
      <c r="B89" s="155"/>
      <c r="C89" s="181" t="s">
        <v>37</v>
      </c>
      <c r="D89" s="155"/>
      <c r="E89" s="42" t="s">
        <v>4</v>
      </c>
      <c r="G89" s="116" t="s">
        <v>364</v>
      </c>
      <c r="H89" s="117">
        <f>C72-H88</f>
        <v>330</v>
      </c>
    </row>
    <row r="90" spans="1:8" ht="13.5" customHeight="1">
      <c r="A90" s="166" t="s">
        <v>204</v>
      </c>
      <c r="B90" s="167"/>
      <c r="C90" s="172"/>
      <c r="D90" s="135"/>
      <c r="E90" s="36">
        <f>'July 2024 - September 2024'!E136</f>
        <v>333.51000000000022</v>
      </c>
    </row>
    <row r="91" spans="1:8" ht="13.5" customHeight="1">
      <c r="A91" s="195" t="s">
        <v>73</v>
      </c>
      <c r="B91" s="196"/>
      <c r="C91" s="203" t="s">
        <v>355</v>
      </c>
      <c r="D91" s="243"/>
      <c r="E91" s="51">
        <v>0</v>
      </c>
    </row>
    <row r="92" spans="1:8" ht="13.5" customHeight="1">
      <c r="A92" s="197"/>
      <c r="B92" s="198"/>
      <c r="C92" s="185" t="s">
        <v>278</v>
      </c>
      <c r="D92" s="184"/>
      <c r="E92" s="51">
        <v>500</v>
      </c>
    </row>
    <row r="93" spans="1:8" ht="13.5" customHeight="1">
      <c r="A93" s="199"/>
      <c r="B93" s="200"/>
      <c r="C93" s="203" t="s">
        <v>358</v>
      </c>
      <c r="D93" s="203"/>
      <c r="E93" s="51">
        <v>300</v>
      </c>
    </row>
    <row r="94" spans="1:8" ht="13.5" customHeight="1">
      <c r="A94" s="199" t="s">
        <v>40</v>
      </c>
      <c r="B94" s="200"/>
      <c r="C94" s="193"/>
      <c r="D94" s="194"/>
      <c r="E94" s="43">
        <f>C85</f>
        <v>1635.5</v>
      </c>
    </row>
    <row r="95" spans="1:8" ht="13.5" customHeight="1">
      <c r="C95" s="147" t="s">
        <v>41</v>
      </c>
      <c r="D95" s="202"/>
      <c r="E95" s="36">
        <f>('July 2024 - September 2024'!E136+E14)-SUM(E91:E94)</f>
        <v>408.01000000000022</v>
      </c>
    </row>
    <row r="96" spans="1:8" ht="13.5" customHeight="1"/>
    <row r="97" spans="1:8" ht="13.5" customHeight="1">
      <c r="A97" s="162" t="s">
        <v>151</v>
      </c>
      <c r="B97" s="202"/>
      <c r="C97" s="202"/>
      <c r="D97" s="202"/>
      <c r="E97" s="135"/>
      <c r="G97" s="115" t="s">
        <v>363</v>
      </c>
      <c r="H97" s="118">
        <v>0</v>
      </c>
    </row>
    <row r="98" spans="1:8" ht="60">
      <c r="A98" s="162" t="s">
        <v>38</v>
      </c>
      <c r="B98" s="135"/>
      <c r="C98" s="162" t="s">
        <v>37</v>
      </c>
      <c r="D98" s="135"/>
      <c r="E98" s="22" t="s">
        <v>4</v>
      </c>
      <c r="G98" s="116" t="s">
        <v>364</v>
      </c>
      <c r="H98" s="117">
        <f>C72-H97</f>
        <v>330</v>
      </c>
    </row>
    <row r="99" spans="1:8" ht="13.5" customHeight="1">
      <c r="A99" s="177" t="s">
        <v>87</v>
      </c>
      <c r="B99" s="130"/>
      <c r="C99" s="256"/>
      <c r="D99" s="257"/>
      <c r="E99" s="36">
        <f>E95</f>
        <v>408.01000000000022</v>
      </c>
    </row>
    <row r="100" spans="1:8" ht="13.5" customHeight="1">
      <c r="A100" s="166" t="s">
        <v>73</v>
      </c>
      <c r="B100" s="255"/>
      <c r="C100" s="190" t="s">
        <v>359</v>
      </c>
      <c r="D100" s="258"/>
      <c r="E100" s="51">
        <v>760</v>
      </c>
    </row>
    <row r="101" spans="1:8" ht="13.5" customHeight="1">
      <c r="A101" s="170"/>
      <c r="B101" s="174"/>
      <c r="C101" s="190" t="s">
        <v>365</v>
      </c>
      <c r="D101" s="179"/>
      <c r="E101" s="51">
        <v>0</v>
      </c>
    </row>
    <row r="102" spans="1:8" ht="13.5" customHeight="1">
      <c r="A102" s="177" t="s">
        <v>40</v>
      </c>
      <c r="B102" s="130"/>
      <c r="C102" s="172"/>
      <c r="D102" s="135"/>
      <c r="E102" s="64">
        <f>C85</f>
        <v>1635.5</v>
      </c>
    </row>
    <row r="103" spans="1:8" ht="13.5" customHeight="1">
      <c r="C103" s="165" t="s">
        <v>28</v>
      </c>
      <c r="D103" s="135"/>
      <c r="E103" s="36">
        <f>(E21+E99)-SUM(E100:E102)</f>
        <v>417.51000000000022</v>
      </c>
    </row>
    <row r="104" spans="1:8" ht="13.5" customHeight="1">
      <c r="A104" s="23"/>
      <c r="B104" s="23"/>
      <c r="C104" s="23"/>
      <c r="D104" s="23"/>
      <c r="E104" s="23"/>
    </row>
    <row r="105" spans="1:8" ht="17.25" customHeight="1">
      <c r="A105" s="23"/>
      <c r="B105" s="23"/>
      <c r="C105" s="23"/>
      <c r="D105" s="23"/>
      <c r="E105" s="23"/>
    </row>
    <row r="106" spans="1:8" ht="13.5" customHeight="1">
      <c r="A106" s="168" t="s">
        <v>152</v>
      </c>
      <c r="B106" s="132"/>
      <c r="C106" s="132"/>
      <c r="D106" s="132"/>
      <c r="E106" s="133"/>
      <c r="G106" s="115" t="s">
        <v>363</v>
      </c>
      <c r="H106" s="118">
        <v>0</v>
      </c>
    </row>
    <row r="107" spans="1:8" ht="60">
      <c r="A107" s="162" t="s">
        <v>38</v>
      </c>
      <c r="B107" s="135"/>
      <c r="C107" s="162" t="s">
        <v>37</v>
      </c>
      <c r="D107" s="135"/>
      <c r="E107" s="22" t="s">
        <v>4</v>
      </c>
      <c r="G107" s="116" t="s">
        <v>364</v>
      </c>
      <c r="H107" s="117">
        <f>C72-H106</f>
        <v>330</v>
      </c>
    </row>
    <row r="108" spans="1:8" ht="13.5" customHeight="1">
      <c r="A108" s="177" t="s">
        <v>90</v>
      </c>
      <c r="B108" s="130"/>
      <c r="C108" s="172"/>
      <c r="D108" s="135"/>
      <c r="E108" s="36">
        <f>E103</f>
        <v>417.51000000000022</v>
      </c>
    </row>
    <row r="109" spans="1:8" ht="13.5" customHeight="1">
      <c r="A109" s="166" t="s">
        <v>73</v>
      </c>
      <c r="B109" s="255"/>
      <c r="C109" s="190" t="s">
        <v>359</v>
      </c>
      <c r="D109" s="180"/>
      <c r="E109" s="51">
        <v>760</v>
      </c>
    </row>
    <row r="110" spans="1:8" ht="13.5" customHeight="1">
      <c r="A110" s="170"/>
      <c r="B110" s="174"/>
      <c r="C110" s="190" t="s">
        <v>365</v>
      </c>
      <c r="D110" s="179"/>
      <c r="E110" s="51">
        <v>0</v>
      </c>
    </row>
    <row r="111" spans="1:8" ht="13.5" customHeight="1">
      <c r="A111" s="177" t="s">
        <v>40</v>
      </c>
      <c r="B111" s="130"/>
      <c r="C111" s="172"/>
      <c r="D111" s="135"/>
      <c r="E111" s="64">
        <f>C85</f>
        <v>1635.5</v>
      </c>
    </row>
    <row r="112" spans="1:8" ht="13.5" customHeight="1">
      <c r="C112" s="165" t="s">
        <v>28</v>
      </c>
      <c r="D112" s="135"/>
      <c r="E112" s="51">
        <f>(E28+E108)-SUM(E109:E111)</f>
        <v>454.01000000000022</v>
      </c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</sheetData>
  <mergeCells count="61">
    <mergeCell ref="C19:D19"/>
    <mergeCell ref="C26:D26"/>
    <mergeCell ref="A111:B111"/>
    <mergeCell ref="C111:D111"/>
    <mergeCell ref="C100:D100"/>
    <mergeCell ref="A102:B102"/>
    <mergeCell ref="C102:D102"/>
    <mergeCell ref="A100:B101"/>
    <mergeCell ref="C101:D101"/>
    <mergeCell ref="A78:C78"/>
    <mergeCell ref="A88:E88"/>
    <mergeCell ref="A89:B89"/>
    <mergeCell ref="C89:D89"/>
    <mergeCell ref="A99:B99"/>
    <mergeCell ref="C92:D92"/>
    <mergeCell ref="A71:C71"/>
    <mergeCell ref="C112:D112"/>
    <mergeCell ref="C91:D91"/>
    <mergeCell ref="C109:D109"/>
    <mergeCell ref="A94:B94"/>
    <mergeCell ref="C94:D94"/>
    <mergeCell ref="C95:D95"/>
    <mergeCell ref="A97:E97"/>
    <mergeCell ref="A98:B98"/>
    <mergeCell ref="C98:D98"/>
    <mergeCell ref="A108:B108"/>
    <mergeCell ref="C108:D108"/>
    <mergeCell ref="C103:D103"/>
    <mergeCell ref="A106:E106"/>
    <mergeCell ref="A107:B107"/>
    <mergeCell ref="C107:D107"/>
    <mergeCell ref="C99:D99"/>
    <mergeCell ref="A33:C33"/>
    <mergeCell ref="A35:C35"/>
    <mergeCell ref="A40:C41"/>
    <mergeCell ref="A48:C48"/>
    <mergeCell ref="A52:C52"/>
    <mergeCell ref="A91:B93"/>
    <mergeCell ref="C93:D93"/>
    <mergeCell ref="A109:B110"/>
    <mergeCell ref="C110:D110"/>
    <mergeCell ref="C17:D17"/>
    <mergeCell ref="A90:B90"/>
    <mergeCell ref="C90:D90"/>
    <mergeCell ref="A66:C66"/>
    <mergeCell ref="C18:D18"/>
    <mergeCell ref="A23:E23"/>
    <mergeCell ref="C24:D24"/>
    <mergeCell ref="C25:D25"/>
    <mergeCell ref="A57:C57"/>
    <mergeCell ref="A60:C60"/>
    <mergeCell ref="C20:D20"/>
    <mergeCell ref="C27:D27"/>
    <mergeCell ref="A1:E1"/>
    <mergeCell ref="A8:E8"/>
    <mergeCell ref="C9:D9"/>
    <mergeCell ref="C10:D10"/>
    <mergeCell ref="A16:E16"/>
    <mergeCell ref="C13:D13"/>
    <mergeCell ref="C11:D11"/>
    <mergeCell ref="C12:D12"/>
  </mergeCells>
  <conditionalFormatting sqref="C3">
    <cfRule type="cellIs" dxfId="97" priority="7" operator="lessThan">
      <formula>0</formula>
    </cfRule>
  </conditionalFormatting>
  <conditionalFormatting sqref="C5">
    <cfRule type="cellIs" dxfId="96" priority="1" operator="lessThan">
      <formula>0</formula>
    </cfRule>
    <cfRule type="cellIs" dxfId="95" priority="2" operator="greaterThanOrEqual">
      <formula>0</formula>
    </cfRule>
  </conditionalFormatting>
  <conditionalFormatting sqref="E90">
    <cfRule type="cellIs" dxfId="94" priority="4" stopIfTrue="1" operator="greaterThanOrEqual">
      <formula>0</formula>
    </cfRule>
    <cfRule type="cellIs" dxfId="93" priority="5" operator="lessThan">
      <formula>0</formula>
    </cfRule>
  </conditionalFormatting>
  <conditionalFormatting sqref="E95">
    <cfRule type="cellIs" dxfId="92" priority="16" stopIfTrue="1" operator="greaterThanOrEqual">
      <formula>0</formula>
    </cfRule>
    <cfRule type="cellIs" dxfId="91" priority="17" operator="lessThan">
      <formula>0</formula>
    </cfRule>
  </conditionalFormatting>
  <conditionalFormatting sqref="E99">
    <cfRule type="cellIs" dxfId="90" priority="12" stopIfTrue="1" operator="greaterThanOrEqual">
      <formula>0</formula>
    </cfRule>
    <cfRule type="cellIs" dxfId="89" priority="13" operator="lessThan">
      <formula>0</formula>
    </cfRule>
  </conditionalFormatting>
  <conditionalFormatting sqref="E103">
    <cfRule type="cellIs" dxfId="88" priority="14" stopIfTrue="1" operator="greaterThanOrEqual">
      <formula>0</formula>
    </cfRule>
    <cfRule type="cellIs" dxfId="87" priority="15" operator="lessThan">
      <formula>0</formula>
    </cfRule>
  </conditionalFormatting>
  <conditionalFormatting sqref="E108">
    <cfRule type="cellIs" dxfId="86" priority="10" stopIfTrue="1" operator="greaterThanOrEqual">
      <formula>0</formula>
    </cfRule>
    <cfRule type="cellIs" dxfId="85" priority="11" operator="lessThan">
      <formula>0</formula>
    </cfRule>
  </conditionalFormatting>
  <conditionalFormatting sqref="E112">
    <cfRule type="cellIs" dxfId="84" priority="8" stopIfTrue="1" operator="greaterThanOrEqual">
      <formula>0</formula>
    </cfRule>
    <cfRule type="cellIs" dxfId="83" priority="9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0"/>
  <sheetViews>
    <sheetView topLeftCell="A55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94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2024 - December 2024'!E112</f>
        <v>454.01000000000022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454.01000000000022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-2087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317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225</v>
      </c>
      <c r="B10" s="78" t="s">
        <v>5</v>
      </c>
      <c r="C10" s="238" t="s">
        <v>6</v>
      </c>
      <c r="D10" s="238"/>
      <c r="E10" s="99">
        <v>2405</v>
      </c>
    </row>
    <row r="11" spans="1:25" ht="16.5" customHeight="1">
      <c r="A11" s="32" t="s">
        <v>225</v>
      </c>
      <c r="B11" s="31" t="s">
        <v>312</v>
      </c>
      <c r="C11" s="242" t="s">
        <v>313</v>
      </c>
      <c r="D11" s="126"/>
      <c r="E11" s="65">
        <v>27</v>
      </c>
    </row>
    <row r="12" spans="1:25" ht="13.5" customHeight="1">
      <c r="A12" s="24" t="s">
        <v>120</v>
      </c>
      <c r="B12" s="2" t="s">
        <v>25</v>
      </c>
      <c r="C12" s="129" t="s">
        <v>113</v>
      </c>
      <c r="D12" s="130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131" t="s">
        <v>318</v>
      </c>
      <c r="B15" s="132"/>
      <c r="C15" s="132"/>
      <c r="D15" s="132"/>
      <c r="E15" s="13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4" t="s">
        <v>3</v>
      </c>
      <c r="D16" s="135"/>
      <c r="E16" s="16" t="s">
        <v>4</v>
      </c>
    </row>
    <row r="17" spans="1:25" ht="13.5" customHeight="1">
      <c r="A17" s="29" t="s">
        <v>226</v>
      </c>
      <c r="B17" s="78" t="s">
        <v>5</v>
      </c>
      <c r="C17" s="238" t="s">
        <v>6</v>
      </c>
      <c r="D17" s="238"/>
      <c r="E17" s="99">
        <v>2405</v>
      </c>
    </row>
    <row r="18" spans="1:25" ht="13.15" customHeight="1">
      <c r="A18" s="24" t="s">
        <v>121</v>
      </c>
      <c r="B18" s="2" t="s">
        <v>25</v>
      </c>
      <c r="C18" s="129" t="s">
        <v>113</v>
      </c>
      <c r="D18" s="135"/>
      <c r="E18" s="18">
        <v>0</v>
      </c>
    </row>
    <row r="19" spans="1:25" ht="13.15" customHeight="1">
      <c r="A19" s="10"/>
      <c r="B19" s="10"/>
      <c r="C19" s="1"/>
      <c r="D19" s="11" t="s">
        <v>7</v>
      </c>
      <c r="E19" s="12">
        <f>SUM(E17:E18)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131" t="s">
        <v>319</v>
      </c>
      <c r="B21" s="132"/>
      <c r="C21" s="132"/>
      <c r="D21" s="132"/>
      <c r="E21" s="13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37" t="s">
        <v>3</v>
      </c>
      <c r="D22" s="155"/>
      <c r="E22" s="70" t="s">
        <v>4</v>
      </c>
    </row>
    <row r="23" spans="1:25" ht="13.5" customHeight="1">
      <c r="A23" s="29" t="s">
        <v>227</v>
      </c>
      <c r="B23" s="78" t="s">
        <v>5</v>
      </c>
      <c r="C23" s="238" t="s">
        <v>6</v>
      </c>
      <c r="D23" s="238"/>
      <c r="E23" s="99">
        <v>2405</v>
      </c>
    </row>
    <row r="24" spans="1:25" ht="13.15" customHeight="1">
      <c r="A24" s="32" t="s">
        <v>122</v>
      </c>
      <c r="B24" s="31" t="s">
        <v>25</v>
      </c>
      <c r="C24" s="235" t="s">
        <v>113</v>
      </c>
      <c r="D24" s="250"/>
      <c r="E24" s="65">
        <v>0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49" t="s">
        <v>95</v>
      </c>
      <c r="B30" s="202"/>
      <c r="C30" s="135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87" t="s">
        <v>8</v>
      </c>
      <c r="B32" s="202"/>
      <c r="C32" s="135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207.5</v>
      </c>
    </row>
    <row r="36" spans="1:3" ht="13.5" customHeight="1">
      <c r="A36" s="27"/>
      <c r="B36" s="24" t="s">
        <v>32</v>
      </c>
      <c r="C36" s="28">
        <f>SUM(C33:C35)</f>
        <v>285.5</v>
      </c>
    </row>
    <row r="37" spans="1:3" ht="13.5" customHeight="1">
      <c r="A37" s="149" t="s">
        <v>11</v>
      </c>
      <c r="B37" s="142"/>
      <c r="C37" s="143"/>
    </row>
    <row r="38" spans="1:3" ht="13.5" customHeight="1">
      <c r="A38" s="150"/>
      <c r="B38" s="151"/>
      <c r="C38" s="152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87" t="s">
        <v>17</v>
      </c>
      <c r="B45" s="202"/>
      <c r="C45" s="135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87" t="s">
        <v>50</v>
      </c>
      <c r="B49" s="188"/>
      <c r="C49" s="189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87" t="s">
        <v>22</v>
      </c>
      <c r="B54" s="188"/>
      <c r="C54" s="189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53" t="s">
        <v>54</v>
      </c>
      <c r="B57" s="154"/>
      <c r="C57" s="155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271</v>
      </c>
      <c r="B59" s="32" t="s">
        <v>272</v>
      </c>
      <c r="C59" s="33">
        <v>0</v>
      </c>
    </row>
    <row r="60" spans="1:3" ht="30">
      <c r="A60" s="31" t="s">
        <v>274</v>
      </c>
      <c r="B60" s="32" t="s">
        <v>275</v>
      </c>
      <c r="C60" s="33">
        <v>0</v>
      </c>
    </row>
    <row r="61" spans="1:3" ht="33" customHeight="1">
      <c r="A61" s="31" t="s">
        <v>273</v>
      </c>
      <c r="B61" s="32" t="s">
        <v>273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161" t="s">
        <v>35</v>
      </c>
      <c r="B63" s="151"/>
      <c r="C63" s="133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58" t="s">
        <v>31</v>
      </c>
      <c r="B68" s="159"/>
      <c r="C68" s="160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354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1635.5</v>
      </c>
    </row>
    <row r="75" spans="1:3" ht="13.5" customHeight="1">
      <c r="A75" s="158" t="s">
        <v>44</v>
      </c>
      <c r="B75" s="169"/>
      <c r="C75" s="160"/>
    </row>
    <row r="76" spans="1:3" ht="13.5" customHeight="1">
      <c r="A76" s="41" t="s">
        <v>47</v>
      </c>
      <c r="B76" s="37"/>
      <c r="C76" s="123" t="str">
        <f>IF(('October 2024 - December 2024'!C79)+SUM(E87+E96+E104)  &lt; 0,TEXT((('October 2024 - December 2024'!C79))+SUM(E87+E96+E104),"$0.00"), TEXT((('October 2024 - December 2024'!C79))+SUM(E87+E96+E104),"+$0.00"))</f>
        <v>-$2087.00</v>
      </c>
    </row>
    <row r="77" spans="1:3" ht="13.5" customHeight="1">
      <c r="A77" s="103" t="s">
        <v>267</v>
      </c>
      <c r="B77" s="37"/>
      <c r="C77" s="48">
        <v>0</v>
      </c>
    </row>
    <row r="78" spans="1:3" ht="13.5" customHeight="1">
      <c r="A78" s="101" t="s">
        <v>259</v>
      </c>
      <c r="B78" s="37"/>
      <c r="C78" s="48">
        <f>0</f>
        <v>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C76+C77+C78+C79+C80</f>
        <v>-2087</v>
      </c>
    </row>
    <row r="82" spans="1:8" ht="13.5" customHeight="1">
      <c r="A82" s="31"/>
      <c r="B82" s="39" t="s">
        <v>27</v>
      </c>
      <c r="C82" s="40">
        <f>C74</f>
        <v>1635.5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2" t="s">
        <v>333</v>
      </c>
      <c r="B85" s="202"/>
      <c r="C85" s="202"/>
      <c r="D85" s="202"/>
      <c r="E85" s="135"/>
      <c r="G85" s="115" t="s">
        <v>363</v>
      </c>
      <c r="H85" s="118">
        <v>0</v>
      </c>
    </row>
    <row r="86" spans="1:8" ht="60">
      <c r="A86" s="181" t="s">
        <v>38</v>
      </c>
      <c r="B86" s="155"/>
      <c r="C86" s="181" t="s">
        <v>37</v>
      </c>
      <c r="D86" s="155"/>
      <c r="E86" s="42" t="s">
        <v>4</v>
      </c>
      <c r="G86" s="116" t="s">
        <v>364</v>
      </c>
      <c r="H86" s="117">
        <f>C69-H85</f>
        <v>330</v>
      </c>
    </row>
    <row r="87" spans="1:8" ht="13.5" customHeight="1">
      <c r="A87" s="195" t="s">
        <v>73</v>
      </c>
      <c r="B87" s="196"/>
      <c r="C87" s="192" t="s">
        <v>360</v>
      </c>
      <c r="D87" s="239"/>
      <c r="E87" s="51">
        <v>790</v>
      </c>
    </row>
    <row r="88" spans="1:8" ht="13.5" customHeight="1">
      <c r="A88" s="199"/>
      <c r="B88" s="200"/>
      <c r="C88" s="203" t="s">
        <v>365</v>
      </c>
      <c r="D88" s="203"/>
      <c r="E88" s="51">
        <v>0</v>
      </c>
    </row>
    <row r="89" spans="1:8" ht="13.5" customHeight="1">
      <c r="A89" s="199" t="s">
        <v>40</v>
      </c>
      <c r="B89" s="200"/>
      <c r="C89" s="253"/>
      <c r="D89" s="253"/>
      <c r="E89" s="74">
        <f>C82</f>
        <v>1635.5</v>
      </c>
    </row>
    <row r="90" spans="1:8" ht="13.5" customHeight="1">
      <c r="C90" s="248" t="s">
        <v>41</v>
      </c>
      <c r="D90" s="151"/>
      <c r="E90" s="36">
        <f>('October 2024 - December 2024'!E112+E13)-SUM(E87:E89)</f>
        <v>460.51000000000022</v>
      </c>
    </row>
    <row r="91" spans="1:8" ht="13.5" customHeight="1"/>
    <row r="92" spans="1:8">
      <c r="A92" s="162" t="s">
        <v>320</v>
      </c>
      <c r="B92" s="202"/>
      <c r="C92" s="202"/>
      <c r="D92" s="202"/>
      <c r="E92" s="135"/>
      <c r="G92" s="115" t="s">
        <v>363</v>
      </c>
      <c r="H92" s="118">
        <v>0</v>
      </c>
    </row>
    <row r="93" spans="1:8" ht="60">
      <c r="A93" s="162" t="s">
        <v>38</v>
      </c>
      <c r="B93" s="135"/>
      <c r="C93" s="162" t="s">
        <v>37</v>
      </c>
      <c r="D93" s="135"/>
      <c r="E93" s="22" t="s">
        <v>4</v>
      </c>
      <c r="G93" s="116" t="s">
        <v>364</v>
      </c>
      <c r="H93" s="117">
        <f>C69-H92</f>
        <v>330</v>
      </c>
    </row>
    <row r="94" spans="1:8" ht="13.5" customHeight="1">
      <c r="A94" s="177" t="s">
        <v>100</v>
      </c>
      <c r="B94" s="130"/>
      <c r="C94" s="256"/>
      <c r="D94" s="257"/>
      <c r="E94" s="36">
        <f>E90</f>
        <v>460.51000000000022</v>
      </c>
    </row>
    <row r="95" spans="1:8" ht="13.5" customHeight="1">
      <c r="A95" s="166" t="s">
        <v>73</v>
      </c>
      <c r="B95" s="255"/>
      <c r="C95" s="190" t="s">
        <v>355</v>
      </c>
      <c r="D95" s="263"/>
      <c r="E95" s="51">
        <v>0</v>
      </c>
    </row>
    <row r="96" spans="1:8" ht="13.5" customHeight="1">
      <c r="A96" s="170"/>
      <c r="B96" s="174"/>
      <c r="C96" s="190" t="s">
        <v>367</v>
      </c>
      <c r="D96" s="258"/>
      <c r="E96" s="51">
        <v>770</v>
      </c>
    </row>
    <row r="97" spans="1:8" ht="13.5" customHeight="1">
      <c r="A97" s="177" t="s">
        <v>40</v>
      </c>
      <c r="B97" s="130"/>
      <c r="C97" s="264"/>
      <c r="D97" s="265"/>
      <c r="E97" s="64">
        <f>C82</f>
        <v>1635.5</v>
      </c>
    </row>
    <row r="98" spans="1:8" ht="13.5" customHeight="1">
      <c r="C98" s="165" t="s">
        <v>28</v>
      </c>
      <c r="D98" s="135"/>
      <c r="E98" s="36">
        <f>(E19+E94)-SUM(E95:E97)</f>
        <v>460.01000000000022</v>
      </c>
    </row>
    <row r="99" spans="1:8" ht="13.5" customHeight="1">
      <c r="A99" s="23"/>
      <c r="B99" s="23"/>
      <c r="C99" s="23"/>
      <c r="D99" s="23"/>
      <c r="E99" s="23"/>
    </row>
    <row r="100" spans="1:8" ht="17.25" customHeight="1">
      <c r="A100" s="23"/>
      <c r="B100" s="23"/>
      <c r="C100" s="23"/>
      <c r="D100" s="23"/>
      <c r="E100" s="23"/>
    </row>
    <row r="101" spans="1:8" ht="13.5" customHeight="1">
      <c r="A101" s="168" t="s">
        <v>321</v>
      </c>
      <c r="B101" s="132"/>
      <c r="C101" s="132"/>
      <c r="D101" s="132"/>
      <c r="E101" s="133"/>
      <c r="G101" s="115" t="s">
        <v>363</v>
      </c>
      <c r="H101" s="118">
        <v>0</v>
      </c>
    </row>
    <row r="102" spans="1:8" ht="60">
      <c r="A102" s="162" t="s">
        <v>38</v>
      </c>
      <c r="B102" s="135"/>
      <c r="C102" s="162" t="s">
        <v>37</v>
      </c>
      <c r="D102" s="135"/>
      <c r="E102" s="22" t="s">
        <v>4</v>
      </c>
      <c r="G102" s="116" t="s">
        <v>364</v>
      </c>
      <c r="H102" s="117">
        <f>C69-H101</f>
        <v>330</v>
      </c>
    </row>
    <row r="103" spans="1:8" ht="13.5" customHeight="1">
      <c r="A103" s="177" t="s">
        <v>101</v>
      </c>
      <c r="B103" s="130"/>
      <c r="C103" s="172"/>
      <c r="D103" s="135"/>
      <c r="E103" s="36">
        <f>E98</f>
        <v>460.01000000000022</v>
      </c>
    </row>
    <row r="104" spans="1:8" ht="13.5" customHeight="1">
      <c r="A104" s="166" t="s">
        <v>73</v>
      </c>
      <c r="B104" s="255"/>
      <c r="C104" s="191" t="s">
        <v>356</v>
      </c>
      <c r="D104" s="239"/>
      <c r="E104" s="71">
        <v>770</v>
      </c>
    </row>
    <row r="105" spans="1:8" ht="13.5" customHeight="1">
      <c r="A105" s="170"/>
      <c r="B105" s="262"/>
      <c r="C105" s="185" t="s">
        <v>365</v>
      </c>
      <c r="D105" s="184"/>
      <c r="E105" s="51">
        <v>0</v>
      </c>
    </row>
    <row r="106" spans="1:8" ht="13.5" customHeight="1">
      <c r="A106" s="177" t="s">
        <v>40</v>
      </c>
      <c r="B106" s="259"/>
      <c r="C106" s="203"/>
      <c r="D106" s="260"/>
      <c r="E106" s="74">
        <f>C82</f>
        <v>1635.5</v>
      </c>
    </row>
    <row r="107" spans="1:8" ht="13.5" customHeight="1">
      <c r="C107" s="261" t="s">
        <v>28</v>
      </c>
      <c r="D107" s="133"/>
      <c r="E107" s="100">
        <f>(E25+E103)-SUM(E104:E106)</f>
        <v>459.51000000000022</v>
      </c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5">
    <mergeCell ref="A32:C32"/>
    <mergeCell ref="A1:E1"/>
    <mergeCell ref="A8:E8"/>
    <mergeCell ref="C9:D9"/>
    <mergeCell ref="C12:D12"/>
    <mergeCell ref="A15:E15"/>
    <mergeCell ref="C16:D16"/>
    <mergeCell ref="C18:D18"/>
    <mergeCell ref="A21:E21"/>
    <mergeCell ref="C22:D22"/>
    <mergeCell ref="C24:D24"/>
    <mergeCell ref="A30:C30"/>
    <mergeCell ref="C10:D10"/>
    <mergeCell ref="C17:D17"/>
    <mergeCell ref="C23:D23"/>
    <mergeCell ref="C11:D11"/>
    <mergeCell ref="C87:D87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8"/>
    <mergeCell ref="C88:D88"/>
    <mergeCell ref="A89:B89"/>
    <mergeCell ref="C89:D89"/>
    <mergeCell ref="C90:D90"/>
    <mergeCell ref="A92:E92"/>
    <mergeCell ref="A93:B93"/>
    <mergeCell ref="C93:D93"/>
    <mergeCell ref="A94:B94"/>
    <mergeCell ref="C94:D94"/>
    <mergeCell ref="C96:D96"/>
    <mergeCell ref="A97:B97"/>
    <mergeCell ref="C95:D95"/>
    <mergeCell ref="C97:D97"/>
    <mergeCell ref="A95:B96"/>
    <mergeCell ref="C98:D98"/>
    <mergeCell ref="A101:E101"/>
    <mergeCell ref="A102:B102"/>
    <mergeCell ref="C102:D102"/>
    <mergeCell ref="A103:B103"/>
    <mergeCell ref="C103:D103"/>
    <mergeCell ref="C104:D104"/>
    <mergeCell ref="A106:B106"/>
    <mergeCell ref="C106:D106"/>
    <mergeCell ref="C107:D107"/>
    <mergeCell ref="A104:B105"/>
    <mergeCell ref="C105:D105"/>
  </mergeCells>
  <conditionalFormatting sqref="C3">
    <cfRule type="cellIs" dxfId="82" priority="7" operator="lessThan">
      <formula>0</formula>
    </cfRule>
  </conditionalFormatting>
  <conditionalFormatting sqref="C5">
    <cfRule type="cellIs" dxfId="81" priority="1" operator="lessThan">
      <formula>0</formula>
    </cfRule>
    <cfRule type="cellIs" dxfId="80" priority="2" operator="greaterThanOrEqual">
      <formula>0</formula>
    </cfRule>
  </conditionalFormatting>
  <conditionalFormatting sqref="E90">
    <cfRule type="cellIs" dxfId="79" priority="16" stopIfTrue="1" operator="greaterThanOrEqual">
      <formula>0</formula>
    </cfRule>
    <cfRule type="cellIs" dxfId="78" priority="17" operator="lessThan">
      <formula>0</formula>
    </cfRule>
  </conditionalFormatting>
  <conditionalFormatting sqref="E94">
    <cfRule type="cellIs" dxfId="77" priority="12" stopIfTrue="1" operator="greaterThanOrEqual">
      <formula>0</formula>
    </cfRule>
    <cfRule type="cellIs" dxfId="76" priority="13" operator="lessThan">
      <formula>0</formula>
    </cfRule>
  </conditionalFormatting>
  <conditionalFormatting sqref="E98">
    <cfRule type="cellIs" dxfId="75" priority="14" stopIfTrue="1" operator="greaterThanOrEqual">
      <formula>0</formula>
    </cfRule>
    <cfRule type="cellIs" dxfId="74" priority="15" operator="lessThan">
      <formula>0</formula>
    </cfRule>
  </conditionalFormatting>
  <conditionalFormatting sqref="E103">
    <cfRule type="cellIs" dxfId="73" priority="10" stopIfTrue="1" operator="greaterThanOrEqual">
      <formula>0</formula>
    </cfRule>
    <cfRule type="cellIs" dxfId="72" priority="11" operator="lessThan">
      <formula>0</formula>
    </cfRule>
  </conditionalFormatting>
  <conditionalFormatting sqref="E107">
    <cfRule type="cellIs" dxfId="71" priority="8" stopIfTrue="1" operator="greaterThanOrEqual">
      <formula>0</formula>
    </cfRule>
    <cfRule type="cellIs" dxfId="70" priority="9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9"/>
  <sheetViews>
    <sheetView topLeftCell="A22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96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2025 - March 2025'!E107</f>
        <v>459.51000000000022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459.51000000000022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291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222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123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292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223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124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293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224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125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97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5" ht="13.5" customHeight="1">
      <c r="A49" s="2" t="s">
        <v>51</v>
      </c>
      <c r="B49" s="2" t="s">
        <v>53</v>
      </c>
      <c r="C49" s="17">
        <v>0</v>
      </c>
    </row>
    <row r="50" spans="1:5" ht="13.5" customHeight="1">
      <c r="A50" s="25"/>
      <c r="B50" s="29" t="s">
        <v>66</v>
      </c>
      <c r="C50" s="30">
        <v>0</v>
      </c>
    </row>
    <row r="51" spans="1:5" ht="13.5" customHeight="1">
      <c r="A51" s="25"/>
      <c r="B51" s="25" t="s">
        <v>79</v>
      </c>
      <c r="C51" s="30">
        <v>0</v>
      </c>
    </row>
    <row r="52" spans="1:5" ht="13.5" customHeight="1">
      <c r="A52" s="25"/>
      <c r="B52" s="29" t="s">
        <v>52</v>
      </c>
      <c r="C52" s="30">
        <f>SUM(C49:C51)</f>
        <v>0</v>
      </c>
    </row>
    <row r="53" spans="1:5" ht="13.5" customHeight="1">
      <c r="A53" s="187" t="s">
        <v>22</v>
      </c>
      <c r="B53" s="188"/>
      <c r="C53" s="189"/>
    </row>
    <row r="54" spans="1:5" ht="13.5" customHeight="1">
      <c r="A54" s="2" t="s">
        <v>23</v>
      </c>
      <c r="B54" s="2" t="s">
        <v>24</v>
      </c>
      <c r="C54" s="17">
        <v>0</v>
      </c>
    </row>
    <row r="55" spans="1:5" ht="13.5" customHeight="1">
      <c r="A55" s="25"/>
      <c r="B55" s="29" t="s">
        <v>34</v>
      </c>
      <c r="C55" s="30">
        <f>SUM(C54)</f>
        <v>0</v>
      </c>
    </row>
    <row r="56" spans="1:5" ht="13.5" customHeight="1">
      <c r="A56" s="153" t="s">
        <v>54</v>
      </c>
      <c r="B56" s="154"/>
      <c r="C56" s="155"/>
    </row>
    <row r="57" spans="1:5" ht="33" customHeight="1">
      <c r="A57" s="31" t="s">
        <v>55</v>
      </c>
      <c r="B57" s="32" t="s">
        <v>56</v>
      </c>
      <c r="C57" s="33">
        <v>0</v>
      </c>
      <c r="E57" s="124"/>
    </row>
    <row r="58" spans="1:5" ht="33" customHeight="1">
      <c r="A58" s="31" t="s">
        <v>271</v>
      </c>
      <c r="B58" s="32" t="s">
        <v>272</v>
      </c>
      <c r="C58" s="33">
        <v>0</v>
      </c>
    </row>
    <row r="59" spans="1:5" ht="30">
      <c r="A59" s="31" t="s">
        <v>274</v>
      </c>
      <c r="B59" s="32" t="s">
        <v>275</v>
      </c>
      <c r="C59" s="33">
        <v>0</v>
      </c>
    </row>
    <row r="60" spans="1:5" ht="33" customHeight="1">
      <c r="A60" s="31" t="s">
        <v>273</v>
      </c>
      <c r="B60" s="32" t="s">
        <v>273</v>
      </c>
      <c r="C60" s="33">
        <v>0</v>
      </c>
    </row>
    <row r="61" spans="1:5" ht="19.899999999999999" customHeight="1">
      <c r="A61" s="31"/>
      <c r="B61" s="32" t="s">
        <v>57</v>
      </c>
      <c r="C61" s="33">
        <f>SUM(C57:C60)</f>
        <v>0</v>
      </c>
    </row>
    <row r="62" spans="1:5" ht="13.5" customHeight="1">
      <c r="A62" s="161" t="s">
        <v>35</v>
      </c>
      <c r="B62" s="151"/>
      <c r="C62" s="133"/>
    </row>
    <row r="63" spans="1:5" ht="13.5" customHeight="1">
      <c r="A63" s="25" t="s">
        <v>63</v>
      </c>
      <c r="B63" s="25"/>
      <c r="C63" s="17">
        <v>0</v>
      </c>
    </row>
    <row r="64" spans="1:5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IF(('January 2025 - March 2025'!C76)+SUM(E86+E94+E103) &lt; 0,TEXT((('January 2025 - March 2025'!C76))+SUM(E86+E94+E103),"$0.00"), TEXT((('January 2025 - March 2025'!C76))+SUM(E86+E94+E103),"+$0.00"))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153</v>
      </c>
      <c r="B84" s="202"/>
      <c r="C84" s="202"/>
      <c r="D84" s="202"/>
      <c r="E84" s="135"/>
      <c r="G84" s="115" t="s">
        <v>363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95" t="s">
        <v>73</v>
      </c>
      <c r="B86" s="196"/>
      <c r="C86" s="203" t="s">
        <v>279</v>
      </c>
      <c r="D86" s="243"/>
      <c r="E86" s="51">
        <v>700</v>
      </c>
    </row>
    <row r="87" spans="1:8" ht="13.5" customHeight="1">
      <c r="A87" s="199"/>
      <c r="B87" s="200"/>
      <c r="C87" s="185" t="s">
        <v>365</v>
      </c>
      <c r="D87" s="184"/>
      <c r="E87" s="51">
        <v>0</v>
      </c>
    </row>
    <row r="88" spans="1:8" ht="13.5" customHeight="1">
      <c r="A88" s="266" t="s">
        <v>40</v>
      </c>
      <c r="B88" s="266"/>
      <c r="C88" s="253"/>
      <c r="D88" s="253"/>
      <c r="E88" s="74">
        <f>C81</f>
        <v>1635.5</v>
      </c>
    </row>
    <row r="89" spans="1:8" ht="13.5" customHeight="1">
      <c r="A89" s="72"/>
      <c r="B89" s="72"/>
      <c r="C89" s="248" t="s">
        <v>41</v>
      </c>
      <c r="D89" s="151"/>
      <c r="E89" s="73">
        <f>('January 2025 - March 2025'!E107+E12)-SUM(E86:E88)</f>
        <v>529.01000000000022</v>
      </c>
    </row>
    <row r="90" spans="1:8" ht="13.5" customHeight="1"/>
    <row r="91" spans="1:8" ht="13.5" customHeight="1">
      <c r="A91" s="162" t="s">
        <v>154</v>
      </c>
      <c r="B91" s="202"/>
      <c r="C91" s="202"/>
      <c r="D91" s="202"/>
      <c r="E91" s="135"/>
      <c r="G91" s="115" t="s">
        <v>363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177" t="s">
        <v>98</v>
      </c>
      <c r="B93" s="130"/>
      <c r="C93" s="256"/>
      <c r="D93" s="257"/>
      <c r="E93" s="36">
        <f>E89</f>
        <v>529.01000000000022</v>
      </c>
    </row>
    <row r="94" spans="1:8" ht="13.5" customHeight="1">
      <c r="A94" s="166" t="s">
        <v>73</v>
      </c>
      <c r="B94" s="255"/>
      <c r="C94" s="190" t="s">
        <v>356</v>
      </c>
      <c r="D94" s="258"/>
      <c r="E94" s="51">
        <v>770</v>
      </c>
    </row>
    <row r="95" spans="1:8" ht="13.5" customHeight="1">
      <c r="A95" s="170"/>
      <c r="B95" s="174"/>
      <c r="C95" s="190" t="s">
        <v>365</v>
      </c>
      <c r="D95" s="179"/>
      <c r="E95" s="51">
        <v>0</v>
      </c>
    </row>
    <row r="96" spans="1:8" ht="13.5" customHeight="1">
      <c r="A96" s="177" t="s">
        <v>40</v>
      </c>
      <c r="B96" s="130"/>
      <c r="C96" s="172"/>
      <c r="D96" s="135"/>
      <c r="E96" s="64">
        <f>C81</f>
        <v>1635.5</v>
      </c>
    </row>
    <row r="97" spans="1:8" ht="13.5" customHeight="1">
      <c r="C97" s="165" t="s">
        <v>28</v>
      </c>
      <c r="D97" s="135"/>
      <c r="E97" s="36">
        <f>(E18+E93)-SUM(E94:E96)</f>
        <v>528.51000000000022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155</v>
      </c>
      <c r="B100" s="132"/>
      <c r="C100" s="132"/>
      <c r="D100" s="132"/>
      <c r="E100" s="133"/>
      <c r="G100" s="115" t="s">
        <v>363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177" t="s">
        <v>99</v>
      </c>
      <c r="B102" s="130"/>
      <c r="C102" s="172"/>
      <c r="D102" s="135"/>
      <c r="E102" s="36">
        <f>E97</f>
        <v>528.51000000000022</v>
      </c>
    </row>
    <row r="103" spans="1:8" ht="13.5" customHeight="1">
      <c r="A103" s="166" t="s">
        <v>73</v>
      </c>
      <c r="B103" s="255"/>
      <c r="C103" s="190" t="s">
        <v>369</v>
      </c>
      <c r="D103" s="180"/>
      <c r="E103" s="51">
        <v>617</v>
      </c>
    </row>
    <row r="104" spans="1:8" ht="13.5" customHeight="1">
      <c r="A104" s="170"/>
      <c r="B104" s="174"/>
      <c r="C104" s="190" t="s">
        <v>365</v>
      </c>
      <c r="D104" s="179"/>
      <c r="E104" s="51">
        <v>0</v>
      </c>
    </row>
    <row r="105" spans="1:8" ht="13.5" customHeight="1">
      <c r="A105" s="177" t="s">
        <v>40</v>
      </c>
      <c r="B105" s="130"/>
      <c r="C105" s="172"/>
      <c r="D105" s="135"/>
      <c r="E105" s="64">
        <f>C81</f>
        <v>1635.5</v>
      </c>
    </row>
    <row r="106" spans="1:8" ht="13.5" customHeight="1">
      <c r="C106" s="165" t="s">
        <v>28</v>
      </c>
      <c r="D106" s="135"/>
      <c r="E106" s="51">
        <f>(E24+E102)-SUM(E103:E105)</f>
        <v>681.01000000000022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87:D87"/>
    <mergeCell ref="A86:B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22:D22"/>
    <mergeCell ref="C106:D106"/>
    <mergeCell ref="C97:D97"/>
    <mergeCell ref="A100:E100"/>
    <mergeCell ref="A101:B101"/>
    <mergeCell ref="C101:D101"/>
    <mergeCell ref="A102:B102"/>
    <mergeCell ref="C102:D102"/>
    <mergeCell ref="A103:B104"/>
    <mergeCell ref="C104:D104"/>
    <mergeCell ref="C103:D103"/>
    <mergeCell ref="A105:B105"/>
    <mergeCell ref="C105:D105"/>
    <mergeCell ref="C94:D94"/>
    <mergeCell ref="A96:B96"/>
    <mergeCell ref="C96:D96"/>
    <mergeCell ref="A94:B95"/>
    <mergeCell ref="C95:D95"/>
    <mergeCell ref="A88:B88"/>
    <mergeCell ref="C88:D88"/>
    <mergeCell ref="C89:D89"/>
    <mergeCell ref="A91:E91"/>
    <mergeCell ref="A93:B93"/>
    <mergeCell ref="C93:D93"/>
    <mergeCell ref="A92:B92"/>
    <mergeCell ref="C92:D92"/>
  </mergeCells>
  <conditionalFormatting sqref="C3">
    <cfRule type="cellIs" dxfId="69" priority="9" operator="lessThan">
      <formula>0</formula>
    </cfRule>
  </conditionalFormatting>
  <conditionalFormatting sqref="C5">
    <cfRule type="cellIs" dxfId="68" priority="1" operator="lessThan">
      <formula>0</formula>
    </cfRule>
    <cfRule type="cellIs" dxfId="67" priority="2" operator="greaterThanOrEqual">
      <formula>0</formula>
    </cfRule>
  </conditionalFormatting>
  <conditionalFormatting sqref="C75:C80">
    <cfRule type="cellIs" dxfId="66" priority="5" operator="greaterThanOrEqual">
      <formula>0</formula>
    </cfRule>
  </conditionalFormatting>
  <conditionalFormatting sqref="E89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93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97">
    <cfRule type="cellIs" dxfId="61" priority="16" stopIfTrue="1" operator="greaterThanOrEqual">
      <formula>0</formula>
    </cfRule>
    <cfRule type="cellIs" dxfId="60" priority="17" operator="lessThan">
      <formula>0</formula>
    </cfRule>
  </conditionalFormatting>
  <conditionalFormatting sqref="E102">
    <cfRule type="cellIs" dxfId="59" priority="12" stopIfTrue="1" operator="greaterThanOrEqual">
      <formula>0</formula>
    </cfRule>
    <cfRule type="cellIs" dxfId="58" priority="13" operator="lessThan">
      <formula>0</formula>
    </cfRule>
  </conditionalFormatting>
  <conditionalFormatting sqref="E106">
    <cfRule type="cellIs" dxfId="57" priority="10" stopIfTrue="1" operator="greaterThanOrEqual">
      <formula>0</formula>
    </cfRule>
    <cfRule type="cellIs" dxfId="56" priority="1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9"/>
  <sheetViews>
    <sheetView topLeftCell="A61" workbookViewId="0">
      <selection activeCell="C80" sqref="C8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103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2025 - June 2025'!E106</f>
        <v>681.01000000000022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681.01000000000022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322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219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126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323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220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127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294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221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128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104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IF(('April 2025 - June 2025'!C75)+SUM(E86+E94+E103) &lt; 0,TEXT((('April 2025 - June 2025'!C75))+SUM(E86+E94+E103),"$0.00"), TEXT((('April 2025 - June 2025'!C75))+SUM(E86+E94+E103),"+$0.00"))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324</v>
      </c>
      <c r="B84" s="202"/>
      <c r="C84" s="202"/>
      <c r="D84" s="202"/>
      <c r="E84" s="135"/>
      <c r="G84" s="115" t="s">
        <v>363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19" t="s">
        <v>73</v>
      </c>
      <c r="B86" s="120"/>
      <c r="C86" s="203" t="s">
        <v>355</v>
      </c>
      <c r="D86" s="243"/>
      <c r="E86" s="51">
        <v>0</v>
      </c>
    </row>
    <row r="87" spans="1:8" ht="13.5" customHeight="1">
      <c r="A87" s="121"/>
      <c r="B87" s="122"/>
      <c r="C87" s="185" t="s">
        <v>370</v>
      </c>
      <c r="D87" s="184"/>
      <c r="E87" s="51">
        <v>0</v>
      </c>
    </row>
    <row r="88" spans="1:8" ht="13.5" customHeight="1">
      <c r="A88" s="266" t="s">
        <v>40</v>
      </c>
      <c r="B88" s="266"/>
      <c r="C88" s="253"/>
      <c r="D88" s="253"/>
      <c r="E88" s="74">
        <f>C81</f>
        <v>1635.5</v>
      </c>
    </row>
    <row r="89" spans="1:8" ht="13.5" customHeight="1">
      <c r="A89" s="72"/>
      <c r="B89" s="72"/>
      <c r="C89" s="248" t="s">
        <v>41</v>
      </c>
      <c r="D89" s="151"/>
      <c r="E89" s="73">
        <f>('April 2025 - June 2025'!E106+E12)-SUM(E86:E88)</f>
        <v>1450.5100000000002</v>
      </c>
    </row>
    <row r="90" spans="1:8" ht="13.5" customHeight="1"/>
    <row r="91" spans="1:8" ht="13.5" customHeight="1">
      <c r="A91" s="162" t="s">
        <v>328</v>
      </c>
      <c r="B91" s="202"/>
      <c r="C91" s="202"/>
      <c r="D91" s="202"/>
      <c r="E91" s="135"/>
      <c r="G91" s="115" t="s">
        <v>363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177" t="s">
        <v>102</v>
      </c>
      <c r="B93" s="130"/>
      <c r="C93" s="251"/>
      <c r="D93" s="252"/>
      <c r="E93" s="86">
        <f>E89</f>
        <v>1450.5100000000002</v>
      </c>
    </row>
    <row r="94" spans="1:8" ht="13.5" customHeight="1">
      <c r="A94" s="166" t="s">
        <v>73</v>
      </c>
      <c r="B94" s="267"/>
      <c r="C94" s="203" t="s">
        <v>355</v>
      </c>
      <c r="D94" s="243"/>
      <c r="E94" s="51">
        <v>0</v>
      </c>
    </row>
    <row r="95" spans="1:8" ht="13.5" customHeight="1">
      <c r="A95" s="170"/>
      <c r="B95" s="268"/>
      <c r="C95" s="203" t="s">
        <v>370</v>
      </c>
      <c r="D95" s="203"/>
      <c r="E95" s="51">
        <v>0</v>
      </c>
    </row>
    <row r="96" spans="1:8" ht="13.5" customHeight="1">
      <c r="A96" s="177" t="s">
        <v>40</v>
      </c>
      <c r="B96" s="259"/>
      <c r="C96" s="253"/>
      <c r="D96" s="250"/>
      <c r="E96" s="74">
        <f>C81</f>
        <v>1635.5</v>
      </c>
    </row>
    <row r="97" spans="1:8" ht="13.5" customHeight="1">
      <c r="C97" s="261" t="s">
        <v>28</v>
      </c>
      <c r="D97" s="133"/>
      <c r="E97" s="73">
        <f>(E18+E93)-SUM(E94:E96)</f>
        <v>2220.0100000000002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156</v>
      </c>
      <c r="B100" s="132"/>
      <c r="C100" s="132"/>
      <c r="D100" s="132"/>
      <c r="E100" s="133"/>
      <c r="G100" s="115" t="s">
        <v>363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177" t="s">
        <v>105</v>
      </c>
      <c r="B102" s="130"/>
      <c r="C102" s="256"/>
      <c r="D102" s="263"/>
      <c r="E102" s="36">
        <f>E97</f>
        <v>2220.0100000000002</v>
      </c>
    </row>
    <row r="103" spans="1:8" ht="13.5" customHeight="1">
      <c r="A103" s="166" t="s">
        <v>73</v>
      </c>
      <c r="B103" s="207"/>
      <c r="C103" s="191" t="s">
        <v>355</v>
      </c>
      <c r="D103" s="239"/>
      <c r="E103" s="71">
        <v>0</v>
      </c>
    </row>
    <row r="104" spans="1:8" ht="13.5" customHeight="1">
      <c r="A104" s="170"/>
      <c r="B104" s="262"/>
      <c r="C104" s="203" t="s">
        <v>370</v>
      </c>
      <c r="D104" s="203"/>
      <c r="E104" s="51">
        <v>0</v>
      </c>
    </row>
    <row r="105" spans="1:8" ht="13.5" customHeight="1">
      <c r="A105" s="177" t="s">
        <v>40</v>
      </c>
      <c r="B105" s="259"/>
      <c r="C105" s="253"/>
      <c r="D105" s="250"/>
      <c r="E105" s="74">
        <f>C81</f>
        <v>1635.5</v>
      </c>
    </row>
    <row r="106" spans="1:8" ht="13.5" customHeight="1">
      <c r="C106" s="261" t="s">
        <v>28</v>
      </c>
      <c r="D106" s="133"/>
      <c r="E106" s="100">
        <f>(E24+E102)-SUM(E103:E105)</f>
        <v>2989.51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7:D87"/>
    <mergeCell ref="C95:D95"/>
    <mergeCell ref="C104:D104"/>
    <mergeCell ref="A94:B95"/>
    <mergeCell ref="A103:B104"/>
    <mergeCell ref="A88:B88"/>
    <mergeCell ref="C88:D88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</mergeCells>
  <conditionalFormatting sqref="C3">
    <cfRule type="cellIs" dxfId="55" priority="6" operator="lessThan">
      <formula>0</formula>
    </cfRule>
  </conditionalFormatting>
  <conditionalFormatting sqref="C4:C5">
    <cfRule type="cellIs" dxfId="54" priority="1" operator="lessThan">
      <formula>0</formula>
    </cfRule>
  </conditionalFormatting>
  <conditionalFormatting sqref="C5">
    <cfRule type="cellIs" dxfId="53" priority="2" operator="greaterThanOrEqual">
      <formula>0</formula>
    </cfRule>
  </conditionalFormatting>
  <conditionalFormatting sqref="C75:C80">
    <cfRule type="cellIs" dxfId="52" priority="3" operator="greaterThanOrEqual">
      <formula>0</formula>
    </cfRule>
  </conditionalFormatting>
  <conditionalFormatting sqref="E89">
    <cfRule type="cellIs" dxfId="51" priority="15" stopIfTrue="1" operator="greaterThanOrEqual">
      <formula>0</formula>
    </cfRule>
    <cfRule type="cellIs" dxfId="50" priority="16" operator="lessThan">
      <formula>0</formula>
    </cfRule>
  </conditionalFormatting>
  <conditionalFormatting sqref="E93">
    <cfRule type="cellIs" dxfId="49" priority="11" stopIfTrue="1" operator="greaterThanOrEqual">
      <formula>0</formula>
    </cfRule>
    <cfRule type="cellIs" dxfId="48" priority="12" operator="lessThan">
      <formula>0</formula>
    </cfRule>
  </conditionalFormatting>
  <conditionalFormatting sqref="E97">
    <cfRule type="cellIs" dxfId="47" priority="13" stopIfTrue="1" operator="greaterThanOrEqual">
      <formula>0</formula>
    </cfRule>
    <cfRule type="cellIs" dxfId="46" priority="14" operator="lessThan">
      <formula>0</formula>
    </cfRule>
  </conditionalFormatting>
  <conditionalFormatting sqref="E102">
    <cfRule type="cellIs" dxfId="45" priority="9" stopIfTrue="1" operator="greaterThanOrEqual">
      <formula>0</formula>
    </cfRule>
    <cfRule type="cellIs" dxfId="44" priority="10" operator="lessThan">
      <formula>0</formula>
    </cfRule>
  </conditionalFormatting>
  <conditionalFormatting sqref="E106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9"/>
  <sheetViews>
    <sheetView topLeftCell="A55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211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2025 - September 2025'!E106</f>
        <v>2989.51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2989.51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325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217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209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326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218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214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339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216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212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213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IF(('July 2025 - September 2025'!C75)+SUM(E86+E94+E103) &lt; 0,TEXT((('July 2025 - September 2025'!C75))+SUM(E86+E94+E103),"$0.00"), TEXT((('July 2025 - September 2025'!C75))+SUM(E86+E94+E103),"+$0.00"))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327</v>
      </c>
      <c r="B84" s="202"/>
      <c r="C84" s="202"/>
      <c r="D84" s="202"/>
      <c r="E84" s="135"/>
      <c r="G84" s="115" t="s">
        <v>363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95" t="s">
        <v>73</v>
      </c>
      <c r="B86" s="196"/>
      <c r="C86" s="203" t="s">
        <v>355</v>
      </c>
      <c r="D86" s="243"/>
      <c r="E86" s="51">
        <v>0</v>
      </c>
    </row>
    <row r="87" spans="1:8" ht="13.5" customHeight="1">
      <c r="A87" s="199"/>
      <c r="B87" s="200"/>
      <c r="C87" s="185" t="s">
        <v>370</v>
      </c>
      <c r="D87" s="184"/>
      <c r="E87" s="51">
        <v>0</v>
      </c>
    </row>
    <row r="88" spans="1:8" ht="13.5" customHeight="1">
      <c r="A88" s="266" t="s">
        <v>40</v>
      </c>
      <c r="B88" s="266"/>
      <c r="C88" s="253"/>
      <c r="D88" s="253"/>
      <c r="E88" s="74">
        <f>C81</f>
        <v>1635.5</v>
      </c>
    </row>
    <row r="89" spans="1:8" ht="13.5" customHeight="1">
      <c r="A89" s="72"/>
      <c r="B89" s="72"/>
      <c r="C89" s="248" t="s">
        <v>41</v>
      </c>
      <c r="D89" s="151"/>
      <c r="E89" s="73">
        <f>('July 2025 - September 2025'!E106+E12)-SUM(E86:E88)</f>
        <v>3759.01</v>
      </c>
    </row>
    <row r="90" spans="1:8" ht="13.5" customHeight="1"/>
    <row r="91" spans="1:8" ht="13.5" customHeight="1">
      <c r="A91" s="162" t="s">
        <v>329</v>
      </c>
      <c r="B91" s="202"/>
      <c r="C91" s="202"/>
      <c r="D91" s="202"/>
      <c r="E91" s="135"/>
      <c r="G91" s="115" t="s">
        <v>363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177" t="s">
        <v>210</v>
      </c>
      <c r="B93" s="130"/>
      <c r="C93" s="256"/>
      <c r="D93" s="257"/>
      <c r="E93" s="36">
        <f>E89</f>
        <v>3759.01</v>
      </c>
    </row>
    <row r="94" spans="1:8" ht="13.5" customHeight="1">
      <c r="A94" s="207" t="s">
        <v>73</v>
      </c>
      <c r="B94" s="207"/>
      <c r="C94" s="190" t="s">
        <v>355</v>
      </c>
      <c r="D94" s="258"/>
      <c r="E94" s="51">
        <v>0</v>
      </c>
    </row>
    <row r="95" spans="1:8" ht="13.5" customHeight="1">
      <c r="A95" s="262"/>
      <c r="B95" s="262"/>
      <c r="C95" s="185" t="s">
        <v>370</v>
      </c>
      <c r="D95" s="184"/>
      <c r="E95" s="51">
        <v>0</v>
      </c>
    </row>
    <row r="96" spans="1:8" ht="13.5" customHeight="1">
      <c r="A96" s="177" t="s">
        <v>40</v>
      </c>
      <c r="B96" s="130"/>
      <c r="C96" s="172"/>
      <c r="D96" s="135"/>
      <c r="E96" s="64">
        <f>C81</f>
        <v>1635.5</v>
      </c>
    </row>
    <row r="97" spans="1:8" ht="13.5" customHeight="1">
      <c r="C97" s="165" t="s">
        <v>28</v>
      </c>
      <c r="D97" s="135"/>
      <c r="E97" s="36">
        <f>(E18+E93)-SUM(E94:E96)</f>
        <v>4528.51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242</v>
      </c>
      <c r="B100" s="132"/>
      <c r="C100" s="132"/>
      <c r="D100" s="132"/>
      <c r="E100" s="133"/>
      <c r="G100" s="115" t="s">
        <v>363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177" t="s">
        <v>215</v>
      </c>
      <c r="B102" s="130"/>
      <c r="C102" s="172"/>
      <c r="D102" s="135"/>
      <c r="E102" s="36">
        <f>E97</f>
        <v>4528.51</v>
      </c>
    </row>
    <row r="103" spans="1:8" ht="13.5" customHeight="1">
      <c r="A103" s="207" t="s">
        <v>73</v>
      </c>
      <c r="B103" s="207"/>
      <c r="C103" s="190" t="s">
        <v>355</v>
      </c>
      <c r="D103" s="180"/>
      <c r="E103" s="51">
        <v>0</v>
      </c>
    </row>
    <row r="104" spans="1:8" ht="13.5" customHeight="1">
      <c r="A104" s="262"/>
      <c r="B104" s="262"/>
      <c r="C104" s="185" t="s">
        <v>370</v>
      </c>
      <c r="D104" s="184"/>
      <c r="E104" s="51">
        <v>0</v>
      </c>
    </row>
    <row r="105" spans="1:8" ht="13.5" customHeight="1">
      <c r="A105" s="177" t="s">
        <v>40</v>
      </c>
      <c r="B105" s="130"/>
      <c r="C105" s="172"/>
      <c r="D105" s="135"/>
      <c r="E105" s="64">
        <f>C81</f>
        <v>1635.5</v>
      </c>
    </row>
    <row r="106" spans="1:8" ht="13.5" customHeight="1">
      <c r="C106" s="165" t="s">
        <v>28</v>
      </c>
      <c r="D106" s="135"/>
      <c r="E106" s="51">
        <f>(E24+E102)-SUM(E103:E105)</f>
        <v>5298.01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41" priority="5" operator="lessThan">
      <formula>0</formula>
    </cfRule>
  </conditionalFormatting>
  <conditionalFormatting sqref="C4:C5">
    <cfRule type="cellIs" dxfId="40" priority="1" operator="lessThan">
      <formula>0</formula>
    </cfRule>
  </conditionalFormatting>
  <conditionalFormatting sqref="C5">
    <cfRule type="cellIs" dxfId="39" priority="2" operator="greaterThanOrEqual">
      <formula>0</formula>
    </cfRule>
  </conditionalFormatting>
  <conditionalFormatting sqref="C75:C80">
    <cfRule type="cellIs" dxfId="38" priority="3" operator="greaterThanOrEqual">
      <formula>0</formula>
    </cfRule>
  </conditionalFormatting>
  <conditionalFormatting sqref="E89">
    <cfRule type="cellIs" dxfId="37" priority="14" stopIfTrue="1" operator="greaterThanOrEqual">
      <formula>0</formula>
    </cfRule>
    <cfRule type="cellIs" dxfId="36" priority="15" operator="lessThan">
      <formula>0</formula>
    </cfRule>
  </conditionalFormatting>
  <conditionalFormatting sqref="E93">
    <cfRule type="cellIs" dxfId="35" priority="10" stopIfTrue="1" operator="greaterThanOrEqual">
      <formula>0</formula>
    </cfRule>
    <cfRule type="cellIs" dxfId="34" priority="11" operator="lessThan">
      <formula>0</formula>
    </cfRule>
  </conditionalFormatting>
  <conditionalFormatting sqref="E97">
    <cfRule type="cellIs" dxfId="33" priority="12" stopIfTrue="1" operator="greaterThanOrEqual">
      <formula>0</formula>
    </cfRule>
    <cfRule type="cellIs" dxfId="32" priority="13" operator="lessThan">
      <formula>0</formula>
    </cfRule>
  </conditionalFormatting>
  <conditionalFormatting sqref="E102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conditionalFormatting sqref="E106">
    <cfRule type="cellIs" dxfId="29" priority="6" stopIfTrue="1" operator="greaterThanOrEqual">
      <formula>0</formula>
    </cfRule>
    <cfRule type="cellIs" dxfId="28" priority="7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9"/>
  <sheetViews>
    <sheetView topLeftCell="A43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229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2025 - December 2025'!E106</f>
        <v>5298.01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5298.01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334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230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231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295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232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233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296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234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235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236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IF(('October 2025 - December 2025'!C75)+SUM(E86+E94+E103) &lt; 0,TEXT((('October 2025 - December 2025'!C75))+SUM(E86+E94+E103),"$0.00"), TEXT((('October 2025 - December 2025'!C75))+SUM(E86+E94+E103),"+$0.00"))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237</v>
      </c>
      <c r="B84" s="202"/>
      <c r="C84" s="202"/>
      <c r="D84" s="202"/>
      <c r="E84" s="135"/>
      <c r="G84" s="115" t="s">
        <v>363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95" t="s">
        <v>73</v>
      </c>
      <c r="B86" s="196"/>
      <c r="C86" s="203" t="s">
        <v>355</v>
      </c>
      <c r="D86" s="243"/>
      <c r="E86" s="51">
        <v>0</v>
      </c>
    </row>
    <row r="87" spans="1:8" ht="13.5" customHeight="1">
      <c r="A87" s="199"/>
      <c r="B87" s="200"/>
      <c r="C87" s="185" t="s">
        <v>370</v>
      </c>
      <c r="D87" s="184"/>
      <c r="E87" s="51">
        <v>0</v>
      </c>
    </row>
    <row r="88" spans="1:8" ht="13.5" customHeight="1">
      <c r="A88" s="266" t="s">
        <v>40</v>
      </c>
      <c r="B88" s="266"/>
      <c r="C88" s="253"/>
      <c r="D88" s="253"/>
      <c r="E88" s="74">
        <f>C81</f>
        <v>1635.5</v>
      </c>
    </row>
    <row r="89" spans="1:8" ht="13.5" customHeight="1">
      <c r="A89" s="72"/>
      <c r="B89" s="72"/>
      <c r="C89" s="248" t="s">
        <v>41</v>
      </c>
      <c r="D89" s="151"/>
      <c r="E89" s="73">
        <f>('October 2025 - December 2025'!E106+E12)-SUM(E86:E88)</f>
        <v>6067.51</v>
      </c>
    </row>
    <row r="90" spans="1:8" ht="13.5" customHeight="1"/>
    <row r="91" spans="1:8" ht="13.5" customHeight="1">
      <c r="A91" s="162" t="s">
        <v>330</v>
      </c>
      <c r="B91" s="202"/>
      <c r="C91" s="202"/>
      <c r="D91" s="202"/>
      <c r="E91" s="135"/>
      <c r="G91" s="115" t="s">
        <v>363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177" t="s">
        <v>100</v>
      </c>
      <c r="B93" s="130"/>
      <c r="C93" s="256"/>
      <c r="D93" s="257"/>
      <c r="E93" s="36">
        <f>E89</f>
        <v>6067.51</v>
      </c>
    </row>
    <row r="94" spans="1:8" ht="13.5" customHeight="1">
      <c r="A94" s="207" t="s">
        <v>73</v>
      </c>
      <c r="B94" s="207"/>
      <c r="C94" s="190" t="s">
        <v>355</v>
      </c>
      <c r="D94" s="258"/>
      <c r="E94" s="51">
        <v>0</v>
      </c>
    </row>
    <row r="95" spans="1:8" ht="13.5" customHeight="1">
      <c r="A95" s="262"/>
      <c r="B95" s="262"/>
      <c r="C95" s="185" t="s">
        <v>370</v>
      </c>
      <c r="D95" s="184"/>
      <c r="E95" s="51">
        <v>0</v>
      </c>
    </row>
    <row r="96" spans="1:8" ht="13.5" customHeight="1">
      <c r="A96" s="177" t="s">
        <v>40</v>
      </c>
      <c r="B96" s="130"/>
      <c r="C96" s="172"/>
      <c r="D96" s="135"/>
      <c r="E96" s="64">
        <f>C81</f>
        <v>1635.5</v>
      </c>
    </row>
    <row r="97" spans="1:8" ht="13.5" customHeight="1">
      <c r="C97" s="165" t="s">
        <v>28</v>
      </c>
      <c r="D97" s="135"/>
      <c r="E97" s="36">
        <f>(E18+E93)-SUM(E94:E96)</f>
        <v>6837.01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243</v>
      </c>
      <c r="B100" s="132"/>
      <c r="C100" s="132"/>
      <c r="D100" s="132"/>
      <c r="E100" s="133"/>
      <c r="G100" s="115" t="s">
        <v>363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177" t="s">
        <v>228</v>
      </c>
      <c r="B102" s="130"/>
      <c r="C102" s="172"/>
      <c r="D102" s="135"/>
      <c r="E102" s="36">
        <f>E97</f>
        <v>6837.01</v>
      </c>
    </row>
    <row r="103" spans="1:8" ht="13.5" customHeight="1">
      <c r="A103" s="207" t="s">
        <v>73</v>
      </c>
      <c r="B103" s="207"/>
      <c r="C103" s="190" t="s">
        <v>355</v>
      </c>
      <c r="D103" s="180"/>
      <c r="E103" s="51">
        <v>0</v>
      </c>
    </row>
    <row r="104" spans="1:8" ht="13.5" customHeight="1">
      <c r="A104" s="262"/>
      <c r="B104" s="262"/>
      <c r="C104" s="185" t="s">
        <v>370</v>
      </c>
      <c r="D104" s="184"/>
      <c r="E104" s="51">
        <v>0</v>
      </c>
    </row>
    <row r="105" spans="1:8" ht="13.5" customHeight="1">
      <c r="A105" s="177" t="s">
        <v>40</v>
      </c>
      <c r="B105" s="130"/>
      <c r="C105" s="172"/>
      <c r="D105" s="135"/>
      <c r="E105" s="64">
        <f>C81</f>
        <v>1635.5</v>
      </c>
    </row>
    <row r="106" spans="1:8" ht="13.5" customHeight="1">
      <c r="C106" s="165" t="s">
        <v>28</v>
      </c>
      <c r="D106" s="135"/>
      <c r="E106" s="51">
        <f>(E24+E102)-SUM(E103:E105)</f>
        <v>7606.51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27" priority="5" operator="lessThan">
      <formula>0</formula>
    </cfRule>
  </conditionalFormatting>
  <conditionalFormatting sqref="C4:C5">
    <cfRule type="cellIs" dxfId="26" priority="1" operator="lessThan">
      <formula>0</formula>
    </cfRule>
  </conditionalFormatting>
  <conditionalFormatting sqref="C5">
    <cfRule type="cellIs" dxfId="25" priority="2" operator="greaterThanOrEqual">
      <formula>0</formula>
    </cfRule>
  </conditionalFormatting>
  <conditionalFormatting sqref="C75:C80">
    <cfRule type="cellIs" dxfId="24" priority="3" operator="greaterThanOrEqual">
      <formula>0</formula>
    </cfRule>
  </conditionalFormatting>
  <conditionalFormatting sqref="E89">
    <cfRule type="cellIs" dxfId="23" priority="14" stopIfTrue="1" operator="greaterThanOrEqual">
      <formula>0</formula>
    </cfRule>
    <cfRule type="cellIs" dxfId="22" priority="15" operator="lessThan">
      <formula>0</formula>
    </cfRule>
  </conditionalFormatting>
  <conditionalFormatting sqref="E93">
    <cfRule type="cellIs" dxfId="21" priority="10" stopIfTrue="1" operator="greaterThanOrEqual">
      <formula>0</formula>
    </cfRule>
    <cfRule type="cellIs" dxfId="20" priority="11" operator="lessThan">
      <formula>0</formula>
    </cfRule>
  </conditionalFormatting>
  <conditionalFormatting sqref="E97">
    <cfRule type="cellIs" dxfId="19" priority="12" stopIfTrue="1" operator="greaterThanOrEqual">
      <formula>0</formula>
    </cfRule>
    <cfRule type="cellIs" dxfId="18" priority="13" operator="lessThan">
      <formula>0</formula>
    </cfRule>
  </conditionalFormatting>
  <conditionalFormatting sqref="E102">
    <cfRule type="cellIs" dxfId="17" priority="8" stopIfTrue="1" operator="greaterThanOrEqual">
      <formula>0</formula>
    </cfRule>
    <cfRule type="cellIs" dxfId="16" priority="9" operator="lessThan">
      <formula>0</formula>
    </cfRule>
  </conditionalFormatting>
  <conditionalFormatting sqref="E106">
    <cfRule type="cellIs" dxfId="15" priority="6" stopIfTrue="1" operator="greaterThanOrEqual">
      <formula>0</formula>
    </cfRule>
    <cfRule type="cellIs" dxfId="14" priority="7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9"/>
  <sheetViews>
    <sheetView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248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2026'!E106</f>
        <v>7606.51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7606.51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336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246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247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337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252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253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335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249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250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251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IF(('January 2026 - March 2026'!C75)+SUM(E86+E94+E103) &lt; 0,TEXT((('January 2026 - March 2026'!C75))+SUM(E86+E94+E103),"$0.00"), TEXT((('January 2026 - March 2026'!C75))+SUM(E86+E94+E103),"+$0.00"))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331</v>
      </c>
      <c r="B84" s="202"/>
      <c r="C84" s="202"/>
      <c r="D84" s="202"/>
      <c r="E84" s="135"/>
      <c r="G84" s="115" t="s">
        <v>363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95" t="s">
        <v>73</v>
      </c>
      <c r="B86" s="196"/>
      <c r="C86" s="203" t="s">
        <v>355</v>
      </c>
      <c r="D86" s="243"/>
      <c r="E86" s="51">
        <v>0</v>
      </c>
    </row>
    <row r="87" spans="1:8" ht="13.5" customHeight="1">
      <c r="A87" s="199"/>
      <c r="B87" s="200"/>
      <c r="C87" s="185" t="s">
        <v>370</v>
      </c>
      <c r="D87" s="184"/>
      <c r="E87" s="51">
        <v>0</v>
      </c>
    </row>
    <row r="88" spans="1:8" ht="13.5" customHeight="1">
      <c r="A88" s="242" t="s">
        <v>40</v>
      </c>
      <c r="B88" s="254"/>
      <c r="C88" s="253"/>
      <c r="D88" s="253"/>
      <c r="E88" s="74">
        <f>C81</f>
        <v>1635.5</v>
      </c>
    </row>
    <row r="89" spans="1:8" ht="13.5" customHeight="1">
      <c r="A89" s="72"/>
      <c r="B89" s="72"/>
      <c r="C89" s="248" t="s">
        <v>41</v>
      </c>
      <c r="D89" s="151"/>
      <c r="E89" s="73">
        <f>('January 2026 - March 2026'!E106+E12)-SUM(E86:E88)</f>
        <v>8376.01</v>
      </c>
    </row>
    <row r="90" spans="1:8" ht="13.5" customHeight="1"/>
    <row r="91" spans="1:8" ht="13.5" customHeight="1">
      <c r="A91" s="162" t="s">
        <v>338</v>
      </c>
      <c r="B91" s="202"/>
      <c r="C91" s="202"/>
      <c r="D91" s="202"/>
      <c r="E91" s="135"/>
      <c r="G91" s="115" t="s">
        <v>363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177" t="s">
        <v>98</v>
      </c>
      <c r="B93" s="130"/>
      <c r="C93" s="256"/>
      <c r="D93" s="257"/>
      <c r="E93" s="36">
        <f>E89</f>
        <v>8376.01</v>
      </c>
    </row>
    <row r="94" spans="1:8" ht="13.5" customHeight="1">
      <c r="A94" s="207" t="s">
        <v>73</v>
      </c>
      <c r="B94" s="207"/>
      <c r="C94" s="190" t="s">
        <v>355</v>
      </c>
      <c r="D94" s="258"/>
      <c r="E94" s="51">
        <v>0</v>
      </c>
    </row>
    <row r="95" spans="1:8" ht="13.5" customHeight="1">
      <c r="A95" s="262"/>
      <c r="B95" s="262"/>
      <c r="C95" s="185" t="s">
        <v>370</v>
      </c>
      <c r="D95" s="184"/>
      <c r="E95" s="51">
        <v>0</v>
      </c>
    </row>
    <row r="96" spans="1:8" ht="13.5" customHeight="1">
      <c r="A96" s="177" t="s">
        <v>40</v>
      </c>
      <c r="B96" s="178"/>
      <c r="C96" s="172"/>
      <c r="D96" s="269"/>
      <c r="E96" s="64">
        <f>C81</f>
        <v>1635.5</v>
      </c>
    </row>
    <row r="97" spans="1:8" ht="13.5" customHeight="1">
      <c r="C97" s="165" t="s">
        <v>28</v>
      </c>
      <c r="D97" s="135"/>
      <c r="E97" s="36">
        <f>(E18+E93)-SUM(E94:E96)</f>
        <v>9145.51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254</v>
      </c>
      <c r="B100" s="132"/>
      <c r="C100" s="132"/>
      <c r="D100" s="132"/>
      <c r="E100" s="133"/>
      <c r="G100" s="115" t="s">
        <v>363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177" t="s">
        <v>228</v>
      </c>
      <c r="B102" s="130"/>
      <c r="C102" s="172"/>
      <c r="D102" s="135"/>
      <c r="E102" s="36">
        <f>E97</f>
        <v>9145.51</v>
      </c>
    </row>
    <row r="103" spans="1:8" ht="13.5" customHeight="1">
      <c r="A103" s="207" t="s">
        <v>73</v>
      </c>
      <c r="B103" s="207"/>
      <c r="C103" s="190" t="s">
        <v>355</v>
      </c>
      <c r="D103" s="180"/>
      <c r="E103" s="51">
        <v>0</v>
      </c>
    </row>
    <row r="104" spans="1:8" ht="13.5" customHeight="1">
      <c r="A104" s="262"/>
      <c r="B104" s="262"/>
      <c r="C104" s="185" t="s">
        <v>370</v>
      </c>
      <c r="D104" s="184"/>
      <c r="E104" s="51">
        <v>0</v>
      </c>
    </row>
    <row r="105" spans="1:8" ht="13.5" customHeight="1">
      <c r="A105" s="177" t="s">
        <v>40</v>
      </c>
      <c r="B105" s="130"/>
      <c r="C105" s="172"/>
      <c r="D105" s="135"/>
      <c r="E105" s="64">
        <f>C81</f>
        <v>1635.5</v>
      </c>
    </row>
    <row r="106" spans="1:8" ht="13.5" customHeight="1">
      <c r="C106" s="165" t="s">
        <v>28</v>
      </c>
      <c r="D106" s="135"/>
      <c r="E106" s="51">
        <f>(E24+E102)-SUM(E103:E105)</f>
        <v>9915.01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13" priority="5" operator="lessThan">
      <formula>0</formula>
    </cfRule>
  </conditionalFormatting>
  <conditionalFormatting sqref="C4:C5">
    <cfRule type="cellIs" dxfId="12" priority="1" operator="lessThan">
      <formula>0</formula>
    </cfRule>
  </conditionalFormatting>
  <conditionalFormatting sqref="C5">
    <cfRule type="cellIs" dxfId="11" priority="2" operator="greaterThanOrEqual">
      <formula>0</formula>
    </cfRule>
  </conditionalFormatting>
  <conditionalFormatting sqref="C75:C80">
    <cfRule type="cellIs" dxfId="10" priority="3" operator="greaterThanOrEqual">
      <formula>0</formula>
    </cfRule>
  </conditionalFormatting>
  <conditionalFormatting sqref="E89">
    <cfRule type="cellIs" dxfId="9" priority="14" stopIfTrue="1" operator="greaterThanOrEqual">
      <formula>0</formula>
    </cfRule>
    <cfRule type="cellIs" dxfId="8" priority="15" operator="lessThan">
      <formula>0</formula>
    </cfRule>
  </conditionalFormatting>
  <conditionalFormatting sqref="E93">
    <cfRule type="cellIs" dxfId="7" priority="10" stopIfTrue="1" operator="greaterThanOrEqual">
      <formula>0</formula>
    </cfRule>
    <cfRule type="cellIs" dxfId="6" priority="11" operator="lessThan">
      <formula>0</formula>
    </cfRule>
  </conditionalFormatting>
  <conditionalFormatting sqref="E97">
    <cfRule type="cellIs" dxfId="5" priority="12" stopIfTrue="1" operator="greaterThanOrEqual">
      <formula>0</formula>
    </cfRule>
    <cfRule type="cellIs" dxfId="4" priority="13" operator="lessThan">
      <formula>0</formula>
    </cfRule>
  </conditionalFormatting>
  <conditionalFormatting sqref="E102">
    <cfRule type="cellIs" dxfId="3" priority="8" stopIfTrue="1" operator="greaterThanOrEqual">
      <formula>0</formula>
    </cfRule>
    <cfRule type="cellIs" dxfId="2" priority="9" operator="lessThan">
      <formula>0</formula>
    </cfRule>
  </conditionalFormatting>
  <conditionalFormatting sqref="E106">
    <cfRule type="cellIs" dxfId="1" priority="6" stopIfTrue="1" operator="greaterThanOrEqual">
      <formula>0</formula>
    </cfRule>
    <cfRule type="cellIs" dxfId="0" priority="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2024-09-26T13:53:29Z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