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alexandersingur/Desktop/Data Analytics Bootcamp/DataAnalyticsHomeWork/Module-1/"/>
    </mc:Choice>
  </mc:AlternateContent>
  <bookViews>
    <workbookView xWindow="0" yWindow="500" windowWidth="25560" windowHeight="14560" activeTab="4"/>
  </bookViews>
  <sheets>
    <sheet name="Data" sheetId="1" r:id="rId1"/>
    <sheet name="Pivot Table_Category" sheetId="2" r:id="rId2"/>
    <sheet name="Pivot Table_Sub-Category" sheetId="3" r:id="rId3"/>
    <sheet name="Pivot Table_Launch Date" sheetId="5" r:id="rId4"/>
    <sheet name="Bonus" sheetId="6" r:id="rId5"/>
  </sheets>
  <definedNames>
    <definedName name="GOALS">Data!$D$2:$D$4115</definedName>
    <definedName name="STATE">Data!$F$2:$F$4115</definedName>
  </definedNames>
  <calcPr calcId="150001" concurrentCalc="0"/>
  <pivotCaches>
    <pivotCache cacheId="8" r:id="rId6"/>
    <pivotCache cacheId="9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" i="6" l="1"/>
  <c r="H3" i="6"/>
  <c r="I3" i="6"/>
  <c r="H4" i="6"/>
  <c r="I4" i="6"/>
  <c r="H5" i="6"/>
  <c r="I5" i="6"/>
  <c r="H6" i="6"/>
  <c r="I6" i="6"/>
  <c r="H7" i="6"/>
  <c r="I7" i="6"/>
  <c r="H8" i="6"/>
  <c r="I8" i="6"/>
  <c r="H9" i="6"/>
  <c r="I9" i="6"/>
  <c r="I10" i="6"/>
  <c r="H11" i="6"/>
  <c r="I11" i="6"/>
  <c r="H12" i="6"/>
  <c r="I12" i="6"/>
  <c r="H13" i="6"/>
  <c r="I13" i="6"/>
  <c r="I2" i="6"/>
  <c r="H2" i="6"/>
  <c r="G13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2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<sst xmlns="http://schemas.openxmlformats.org/spreadsheetml/2006/main" count="24823" uniqueCount="8402">
  <si>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</si>
  <si>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</si>
  <si>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</si>
  <si>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</si>
  <si>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</si>
  <si>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</si>
  <si>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</si>
  <si>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</si>
  <si>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</si>
  <si>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</si>
  <si>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</si>
  <si>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</si>
  <si>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</si>
  <si>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</si>
  <si>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</si>
  <si>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</si>
  <si>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</si>
  <si>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</si>
  <si>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</si>
  <si>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</si>
  <si>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</si>
  <si>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</si>
  <si>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</si>
  <si>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</si>
  <si>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</si>
  <si>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</si>
  <si>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</si>
  <si>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</si>
  <si>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</si>
  <si>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</si>
  <si>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</si>
  <si>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</si>
  <si>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</si>
  <si>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</si>
  <si>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</si>
  <si>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</si>
  <si>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</si>
  <si>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</si>
  <si>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</si>
  <si>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</si>
  <si>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</si>
  <si>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</si>
  <si>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</si>
  <si>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</si>
  <si>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</si>
  <si>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</si>
  <si>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</si>
  <si>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</si>
  <si>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</si>
  <si>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</si>
  <si>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</si>
  <si>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</si>
  <si>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</si>
  <si>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</si>
  <si>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</si>
  <si>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</si>
  <si>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</si>
  <si>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</si>
  <si>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</si>
  <si>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</si>
  <si>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</si>
  <si>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</si>
  <si>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</si>
  <si>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</si>
  <si>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</si>
  <si>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</si>
  <si>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</si>
  <si>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</si>
  <si>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</si>
  <si>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</si>
  <si>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</si>
  <si>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</si>
  <si>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</si>
  <si>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</si>
  <si>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</si>
  <si>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</si>
  <si>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</si>
  <si>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</si>
  <si>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</si>
  <si>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</si>
  <si>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</si>
  <si>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</si>
  <si>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</si>
  <si>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</si>
  <si>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</si>
  <si>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</si>
  <si>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</si>
  <si>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</si>
  <si>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</si>
  <si>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</si>
  <si>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</si>
  <si>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</si>
  <si>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</si>
  <si>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</si>
  <si>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</si>
  <si>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</si>
  <si>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</si>
  <si>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</si>
  <si>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</si>
  <si>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</si>
  <si>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</si>
  <si>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</si>
  <si>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</si>
  <si>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</si>
  <si>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</si>
  <si>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</si>
  <si>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</si>
  <si>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</si>
  <si>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</si>
  <si>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</si>
  <si>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</si>
  <si>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</si>
  <si>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</si>
  <si>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</si>
  <si>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</si>
  <si>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</si>
  <si>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</si>
  <si>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</si>
  <si>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</si>
  <si>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</si>
  <si>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</si>
  <si>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</si>
  <si>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</si>
  <si>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</si>
  <si>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</si>
  <si>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</si>
  <si>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</si>
  <si>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</si>
  <si>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</si>
  <si>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</si>
  <si>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</si>
  <si>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</si>
  <si>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</si>
  <si>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</si>
  <si>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</si>
  <si>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</si>
  <si>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</si>
  <si>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</si>
  <si>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</si>
  <si>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</si>
  <si>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</si>
  <si>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</si>
  <si>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</si>
  <si>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</si>
  <si>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</si>
  <si>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</si>
  <si>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</si>
  <si>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</si>
  <si>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</si>
  <si>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</si>
  <si>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</si>
  <si>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</si>
  <si>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</si>
  <si>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</si>
  <si>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</si>
  <si>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</si>
  <si>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</si>
  <si>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</si>
  <si>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</si>
  <si>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</si>
  <si>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</si>
  <si>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</si>
  <si>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</si>
  <si>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</si>
  <si>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</si>
  <si>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</si>
  <si>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</si>
  <si>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</si>
  <si>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</si>
  <si>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</si>
  <si>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</si>
  <si>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</si>
  <si>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</si>
  <si>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</si>
  <si>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</si>
  <si>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</si>
  <si>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</si>
  <si>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</si>
  <si>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</si>
  <si>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</si>
  <si>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</si>
  <si>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</si>
  <si>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</si>
  <si>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</si>
  <si>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</si>
  <si>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</si>
  <si>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</si>
  <si>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</si>
  <si>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</si>
  <si>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</si>
  <si>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</si>
  <si>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</si>
  <si>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</si>
  <si>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</si>
  <si>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</si>
  <si>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</si>
  <si>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</si>
  <si>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</si>
  <si>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</si>
  <si>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</si>
  <si>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</si>
  <si>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</si>
  <si>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</si>
  <si>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</si>
  <si>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</si>
  <si>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</si>
  <si>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</si>
  <si>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</si>
  <si>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</si>
  <si>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</si>
  <si>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</si>
  <si>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</si>
  <si>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</si>
  <si>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</si>
  <si>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</si>
  <si>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</si>
  <si>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</si>
  <si>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</si>
  <si>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</si>
  <si>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</si>
  <si>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</si>
  <si>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</si>
  <si>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</si>
  <si>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</si>
  <si>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</si>
  <si>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</si>
  <si>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</si>
  <si>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</si>
  <si>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</si>
  <si>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</si>
  <si>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</si>
  <si>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</si>
  <si>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</si>
  <si>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</si>
  <si>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</si>
  <si>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</si>
  <si>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</si>
  <si>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</si>
  <si>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</si>
  <si>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</si>
  <si>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</si>
  <si>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</si>
  <si>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</si>
  <si>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</si>
  <si>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</si>
  <si>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</si>
  <si>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</si>
  <si>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</si>
  <si>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</si>
  <si>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</si>
  <si>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</si>
  <si>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</si>
  <si>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</si>
  <si>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</si>
  <si>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</si>
  <si>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</si>
  <si>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</si>
  <si>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</si>
  <si>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</si>
  <si>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</si>
  <si>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</si>
  <si>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</si>
  <si>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</si>
  <si>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</si>
  <si>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</si>
  <si>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</si>
  <si>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</si>
  <si>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</si>
  <si>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</si>
  <si>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</si>
  <si>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</si>
  <si>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</si>
  <si>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</si>
  <si>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</si>
  <si>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</si>
  <si>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</si>
  <si>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</si>
  <si>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</si>
  <si>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</si>
  <si>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</si>
  <si>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</si>
  <si>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</si>
  <si>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</si>
  <si>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</si>
  <si>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</si>
  <si>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</si>
  <si>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</si>
  <si>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</si>
  <si>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</si>
  <si>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</si>
  <si>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</si>
  <si>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</si>
  <si>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</si>
  <si>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</si>
  <si>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</si>
  <si>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</si>
  <si>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</si>
  <si>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</si>
  <si>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</si>
  <si>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</si>
  <si>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</si>
  <si>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</si>
  <si>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</si>
  <si>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</si>
  <si>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</si>
  <si>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</si>
  <si>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</si>
  <si>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</si>
  <si>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</si>
  <si>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</si>
  <si>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</si>
  <si>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</si>
  <si>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</si>
  <si>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</si>
  <si>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</si>
  <si>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</si>
  <si>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</si>
  <si>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</si>
  <si>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</si>
  <si>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</si>
  <si>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</si>
  <si>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</si>
  <si>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</si>
  <si>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</si>
  <si>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</si>
  <si>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</si>
  <si>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</si>
  <si>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</si>
  <si>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</si>
  <si>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</si>
  <si>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</si>
  <si>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</si>
  <si>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</si>
  <si>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</si>
  <si>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</si>
  <si>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</si>
  <si>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</si>
  <si>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</si>
  <si>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</si>
  <si>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</si>
  <si>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</si>
  <si>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</si>
  <si>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</si>
  <si>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</si>
  <si>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</si>
  <si>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</si>
  <si>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</si>
  <si>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</si>
  <si>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</si>
  <si>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</si>
  <si>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</si>
  <si>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</si>
  <si>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</si>
  <si>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</si>
  <si>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</si>
  <si>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</si>
  <si>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</si>
  <si>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</si>
  <si>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</si>
  <si>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</si>
  <si>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</si>
  <si>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</si>
  <si>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</si>
  <si>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</si>
  <si>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</si>
  <si>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</si>
  <si>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</si>
  <si>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</si>
  <si>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</si>
  <si>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</si>
  <si>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</si>
  <si>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</si>
  <si>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</si>
  <si>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</si>
  <si>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</si>
  <si>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</si>
  <si>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</si>
  <si>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</si>
  <si>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</si>
  <si>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</si>
  <si>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</si>
  <si>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</si>
  <si>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</si>
  <si>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</si>
  <si>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</si>
  <si>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</si>
  <si>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</si>
  <si>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</si>
  <si>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</si>
  <si>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</si>
  <si>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</si>
  <si>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</si>
  <si>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</si>
  <si>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</si>
  <si>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</si>
  <si>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</si>
  <si>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</si>
  <si>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</si>
  <si>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</si>
  <si>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</si>
  <si>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</si>
  <si>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</si>
  <si>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</si>
  <si>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</si>
  <si>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</si>
  <si>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</si>
  <si>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</si>
  <si>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</si>
  <si>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</si>
  <si>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</si>
  <si>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</si>
  <si>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</si>
  <si>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</si>
  <si>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</si>
  <si>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</si>
  <si>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</si>
  <si>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</si>
  <si>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</si>
  <si>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</si>
  <si>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</si>
  <si>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</si>
  <si>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</si>
  <si>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</si>
  <si>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</si>
  <si>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</si>
  <si>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</si>
  <si>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</si>
  <si>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</si>
  <si>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</si>
  <si>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</si>
  <si>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</si>
  <si>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</si>
  <si>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</si>
  <si>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</si>
  <si>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</si>
  <si>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</si>
  <si>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</si>
  <si>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</si>
  <si>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</si>
  <si>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</si>
  <si>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</si>
  <si>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</si>
  <si>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</si>
  <si>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</si>
  <si>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</si>
  <si>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</si>
  <si>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</si>
  <si>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</si>
  <si>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</si>
  <si>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</si>
  <si>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</si>
  <si>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</si>
  <si>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</si>
  <si>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</si>
  <si>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</si>
  <si>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</si>
  <si>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</si>
  <si>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</si>
  <si>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</si>
  <si>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</si>
  <si>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</si>
  <si>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</si>
  <si>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</si>
  <si>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</si>
  <si>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</si>
  <si>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</si>
  <si>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</si>
  <si>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</si>
  <si>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</si>
  <si>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</si>
  <si>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</si>
  <si>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</si>
  <si>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</si>
  <si>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</si>
  <si>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</si>
  <si>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</si>
  <si>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</si>
  <si>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</si>
  <si>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</si>
  <si>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</si>
  <si>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</si>
  <si>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</si>
  <si>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</si>
  <si>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</si>
  <si>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</si>
  <si>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</si>
  <si>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</si>
  <si>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</si>
  <si>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</si>
  <si>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</si>
  <si>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</si>
  <si>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</si>
  <si>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</si>
  <si>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</si>
  <si>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</si>
  <si>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</si>
  <si>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</si>
  <si>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</si>
  <si>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</si>
  <si>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</si>
  <si>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</si>
  <si>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</si>
  <si>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</si>
  <si>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</si>
  <si>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</si>
  <si>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</si>
  <si>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</si>
  <si>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</si>
  <si>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</si>
  <si>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</si>
  <si>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</si>
  <si>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</si>
  <si>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</si>
  <si>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</si>
  <si>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</si>
  <si>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</si>
  <si>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</si>
  <si>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</si>
  <si>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</si>
  <si>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</si>
  <si>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</si>
  <si>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</si>
  <si>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</si>
  <si>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</si>
  <si>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</si>
  <si>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</si>
  <si>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</si>
  <si>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</si>
  <si>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</si>
  <si>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</si>
  <si>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</si>
  <si>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</si>
  <si>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</si>
  <si>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</si>
  <si>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</si>
  <si>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</si>
  <si>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</si>
  <si>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</si>
  <si>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</si>
  <si>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</si>
  <si>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</si>
  <si>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</si>
  <si>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</si>
  <si>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</si>
  <si>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</si>
  <si>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</si>
  <si>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</si>
  <si>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</si>
  <si>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</si>
  <si>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</si>
  <si>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</si>
  <si>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</si>
  <si>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</si>
  <si>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</si>
  <si>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</si>
  <si>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</si>
  <si>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</si>
  <si>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</si>
  <si>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</si>
  <si>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</si>
  <si>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</si>
  <si>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</si>
  <si>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</si>
  <si>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</si>
  <si>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</si>
  <si>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</si>
  <si>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</si>
  <si>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</si>
  <si>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</si>
  <si>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</si>
  <si>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</si>
  <si>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</si>
  <si>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</si>
  <si>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</si>
  <si>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</si>
  <si>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</si>
  <si>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</si>
  <si>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</si>
  <si>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</si>
  <si>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</si>
  <si>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</si>
  <si>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</si>
  <si>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</si>
  <si>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</si>
  <si>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</si>
  <si>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</si>
  <si>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</si>
  <si>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</si>
  <si>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</si>
  <si>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</si>
  <si>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</si>
  <si>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</si>
  <si>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</si>
  <si>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</si>
  <si>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</si>
  <si>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</si>
  <si>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</si>
  <si>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</si>
  <si>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</si>
  <si>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</si>
  <si>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</si>
  <si>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</si>
  <si>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</si>
  <si>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</si>
  <si>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</si>
  <si>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</si>
  <si>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</si>
  <si>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</si>
  <si>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</si>
  <si>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</si>
  <si>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</si>
  <si>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</si>
  <si>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</si>
  <si>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</si>
  <si>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</si>
  <si>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</si>
  <si>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</si>
  <si>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</si>
  <si>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</si>
  <si>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</si>
  <si>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</si>
  <si>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</si>
  <si>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</si>
  <si>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</si>
  <si>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</si>
  <si>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</si>
  <si>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</si>
  <si>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</si>
  <si>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</si>
  <si>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</si>
  <si>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</si>
  <si>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</si>
  <si>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</si>
  <si>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</si>
  <si>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</si>
  <si>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</si>
  <si>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</si>
  <si>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</si>
  <si>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</si>
  <si>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</si>
  <si>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</si>
  <si>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</si>
  <si>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</si>
  <si>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</si>
  <si>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</si>
  <si>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</si>
  <si>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</si>
  <si>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</si>
  <si>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</si>
  <si>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</si>
  <si>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</si>
  <si>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</si>
  <si>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</si>
  <si>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</si>
  <si>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</si>
  <si>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</si>
  <si>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</si>
  <si>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</si>
  <si>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</si>
  <si>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</si>
  <si>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</si>
  <si>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</si>
  <si>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</si>
  <si>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</si>
  <si>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</si>
  <si>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</si>
  <si>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</si>
  <si>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</si>
  <si>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</si>
  <si>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</si>
  <si>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</si>
  <si>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</si>
  <si>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</si>
  <si>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</si>
  <si>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</si>
  <si>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</si>
  <si>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</si>
  <si>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</si>
  <si>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</si>
  <si>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</si>
  <si>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</si>
  <si>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</si>
  <si>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</si>
  <si>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</si>
  <si>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</si>
  <si>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</si>
  <si>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</si>
  <si>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</si>
  <si>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</si>
  <si>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</si>
  <si>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</si>
  <si>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</si>
  <si>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</si>
  <si>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</si>
  <si>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</si>
  <si>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</si>
  <si>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</si>
  <si>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</si>
  <si>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</si>
  <si>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</si>
  <si>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</si>
  <si>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</si>
  <si>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</si>
  <si>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</si>
  <si>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</si>
  <si>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</si>
  <si>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</si>
  <si>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</si>
  <si>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</si>
  <si>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</si>
  <si>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</si>
  <si>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</si>
  <si>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</si>
  <si>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</si>
  <si>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</si>
  <si>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</si>
  <si>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</si>
  <si>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</si>
  <si>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</si>
  <si>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</si>
  <si>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</si>
  <si>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</si>
  <si>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</si>
  <si>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</si>
  <si>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</si>
  <si>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</si>
  <si>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</si>
  <si>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</si>
  <si>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</si>
  <si>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</si>
  <si>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</si>
  <si>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</si>
  <si>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</si>
  <si>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</si>
  <si>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</si>
  <si>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</si>
  <si>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</si>
  <si>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</si>
  <si>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</si>
  <si>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</si>
  <si>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</si>
  <si>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</si>
  <si>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</si>
  <si>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</si>
  <si>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</si>
  <si>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</si>
  <si>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</si>
  <si>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</si>
  <si>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</si>
  <si>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</si>
  <si>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</si>
  <si>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</si>
  <si>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</si>
  <si>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</si>
  <si>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</si>
  <si>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</si>
  <si>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</si>
  <si>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</si>
  <si>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</si>
  <si>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</si>
  <si>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</si>
  <si>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</si>
  <si>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</si>
  <si>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</si>
  <si>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</si>
  <si>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</si>
  <si>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</si>
  <si>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</si>
  <si>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</si>
  <si>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</si>
  <si>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</si>
  <si>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</si>
  <si>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</si>
  <si>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</si>
  <si>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</si>
  <si>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</si>
  <si>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</si>
  <si>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</si>
  <si>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</si>
  <si>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</si>
  <si>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</si>
  <si>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</si>
  <si>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</si>
  <si>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</si>
  <si>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</si>
  <si>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</si>
  <si>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</si>
  <si>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</si>
  <si>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</si>
  <si>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</si>
  <si>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</si>
  <si>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</si>
  <si>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</si>
  <si>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</si>
  <si>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</si>
  <si>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</si>
  <si>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</si>
  <si>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</si>
  <si>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</si>
  <si>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</si>
  <si>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</si>
  <si>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</si>
  <si>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</si>
  <si>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</si>
  <si>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</si>
  <si>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</si>
  <si>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</si>
  <si>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</si>
  <si>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</si>
  <si>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</si>
  <si>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</si>
  <si>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</si>
  <si>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</si>
  <si>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</si>
  <si>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</si>
  <si>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</si>
  <si>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</si>
  <si>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</si>
  <si>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</si>
  <si>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</si>
  <si>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</si>
  <si>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</si>
  <si>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</si>
  <si>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</si>
  <si>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</si>
  <si>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</si>
  <si>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</si>
  <si>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</si>
  <si>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</si>
  <si>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</si>
  <si>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</si>
  <si>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</si>
  <si>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</si>
  <si>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</si>
  <si>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</si>
  <si>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</si>
  <si>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</si>
  <si>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</si>
  <si>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</si>
  <si>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</si>
  <si>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</si>
  <si>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</si>
  <si>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</si>
  <si>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</si>
  <si>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</si>
  <si>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</si>
  <si>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</si>
  <si>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</si>
  <si>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</si>
  <si>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</si>
  <si>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</si>
  <si>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</si>
  <si>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</si>
  <si>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</si>
  <si>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</si>
  <si>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</si>
  <si>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</si>
  <si>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</si>
  <si>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</si>
  <si>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</si>
  <si>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</si>
  <si>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</si>
  <si>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</si>
  <si>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</si>
  <si>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</si>
  <si>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</si>
  <si>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</si>
  <si>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</si>
  <si>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</si>
  <si>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</si>
  <si>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</si>
  <si>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</si>
  <si>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</si>
  <si>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</si>
  <si>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</si>
  <si>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</si>
  <si>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</si>
  <si>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</si>
  <si>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</si>
  <si>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</si>
  <si>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</si>
  <si>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</si>
  <si>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</si>
  <si>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</si>
  <si>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</si>
  <si>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</si>
  <si>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</si>
  <si>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</si>
  <si>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</si>
  <si>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</si>
  <si>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</si>
  <si>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</si>
  <si>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</si>
  <si>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</si>
  <si>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</si>
  <si>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</si>
  <si>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</si>
  <si>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</si>
  <si>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</si>
  <si>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</si>
  <si>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</si>
  <si>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</si>
  <si>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</si>
  <si>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</si>
  <si>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</si>
  <si>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</si>
  <si>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</si>
  <si>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</si>
  <si>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</si>
  <si>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</si>
  <si>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</si>
  <si>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</si>
  <si>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</si>
  <si>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</si>
  <si>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</si>
  <si>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</si>
  <si>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</si>
  <si>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</si>
  <si>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</si>
  <si>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</si>
  <si>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</si>
  <si>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</si>
  <si>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</si>
  <si>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</si>
  <si>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</si>
  <si>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</si>
  <si>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</si>
  <si>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</si>
  <si>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</si>
  <si>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</si>
  <si>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</si>
  <si>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</si>
  <si>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</si>
  <si>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</si>
  <si>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</si>
  <si>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</si>
  <si>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</si>
  <si>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</si>
  <si>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</si>
  <si>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</si>
  <si>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</si>
  <si>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</si>
  <si>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</si>
  <si>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</si>
  <si>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</si>
  <si>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</si>
  <si>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</si>
  <si>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</si>
  <si>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</si>
  <si>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</si>
  <si>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</si>
  <si>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</si>
  <si>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</si>
  <si>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</si>
  <si>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</si>
  <si>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</si>
  <si>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</si>
  <si>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</si>
  <si>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</si>
  <si>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</si>
  <si>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</si>
  <si>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</si>
  <si>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</si>
  <si>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</si>
  <si>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</si>
  <si>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</si>
  <si>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</si>
  <si>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</si>
  <si>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</si>
  <si>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</si>
  <si>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</si>
  <si>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</si>
  <si>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</si>
  <si>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</si>
  <si>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</si>
  <si>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</si>
  <si>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</si>
  <si>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</si>
  <si>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</si>
  <si>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</si>
  <si>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</si>
  <si>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</si>
  <si>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</si>
  <si>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</si>
  <si>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</si>
  <si>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</si>
  <si>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</si>
  <si>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</si>
  <si>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</si>
  <si>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</si>
  <si>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</si>
  <si>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</si>
  <si>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</si>
  <si>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</si>
  <si>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</si>
  <si>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</si>
  <si>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</si>
  <si>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</si>
  <si>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</si>
  <si>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</si>
  <si>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</si>
  <si>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</si>
  <si>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</si>
  <si>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</si>
  <si>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</si>
  <si>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</si>
  <si>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</si>
  <si>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</si>
  <si>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</si>
  <si>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</si>
  <si>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</si>
  <si>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</si>
  <si>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</si>
  <si>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</si>
  <si>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</si>
  <si>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</si>
  <si>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</si>
  <si>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</si>
  <si>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</si>
  <si>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</si>
  <si>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</si>
  <si>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</si>
  <si>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</si>
  <si>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</si>
  <si>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</si>
  <si>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</si>
  <si>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</si>
  <si>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</si>
  <si>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</si>
  <si>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</si>
  <si>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</si>
  <si>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</si>
  <si>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</si>
  <si>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</si>
  <si>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</si>
  <si>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</si>
  <si>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</si>
  <si>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</si>
  <si>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</si>
  <si>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</si>
  <si>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</si>
  <si>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</si>
  <si>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</si>
  <si>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</si>
  <si>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</si>
  <si>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</si>
  <si>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</si>
  <si>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</si>
  <si>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</si>
  <si>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</si>
  <si>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</si>
  <si>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</si>
  <si>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</si>
  <si>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</si>
  <si>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</si>
  <si>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</si>
  <si>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</si>
  <si>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</si>
  <si>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</si>
  <si>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</si>
  <si>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</si>
  <si>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</si>
  <si>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</si>
  <si>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</si>
  <si>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</si>
  <si>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</si>
  <si>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</si>
  <si>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</si>
  <si>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</si>
  <si>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</si>
  <si>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</si>
  <si>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</si>
  <si>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</si>
  <si>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</si>
  <si>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</si>
  <si>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</si>
  <si>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</si>
  <si>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</si>
  <si>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</si>
  <si>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</si>
  <si>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</si>
  <si>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</si>
  <si>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</si>
  <si>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</si>
  <si>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</si>
  <si>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</si>
  <si>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</si>
  <si>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</si>
  <si>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</si>
  <si>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</si>
  <si>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</si>
  <si>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</si>
  <si>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</si>
  <si>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</si>
  <si>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</si>
  <si>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</si>
  <si>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</si>
  <si>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</si>
  <si>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</si>
  <si>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</si>
  <si>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</si>
  <si>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</si>
  <si>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</si>
  <si>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</si>
  <si>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</si>
  <si>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</si>
  <si>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</si>
  <si>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</si>
  <si>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</si>
  <si>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</si>
  <si>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</si>
  <si>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</si>
  <si>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</si>
  <si>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</si>
  <si>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</si>
  <si>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</si>
  <si>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</si>
  <si>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</si>
  <si>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</si>
  <si>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</si>
  <si>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</si>
  <si>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</si>
  <si>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</si>
  <si>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</si>
  <si>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</si>
  <si>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</si>
  <si>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</si>
  <si>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</si>
  <si>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</si>
  <si>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</si>
  <si>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</si>
  <si>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</si>
  <si>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</si>
  <si>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</si>
  <si>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</si>
  <si>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</si>
  <si>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</si>
  <si>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</si>
  <si>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</si>
  <si>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</si>
  <si>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</si>
  <si>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</si>
  <si>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</si>
  <si>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</si>
  <si>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</si>
  <si>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</si>
  <si>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</si>
  <si>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</si>
  <si>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</si>
  <si>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</si>
  <si>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</si>
  <si>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</si>
  <si>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</si>
  <si>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</si>
  <si>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</si>
  <si>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</si>
  <si>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</si>
  <si>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</si>
  <si>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</si>
  <si>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</si>
  <si>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</si>
  <si>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</si>
  <si>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</si>
  <si>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</si>
  <si>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</si>
  <si>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</si>
  <si>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</si>
  <si>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</si>
  <si>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</si>
  <si>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</si>
  <si>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</si>
  <si>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</si>
  <si>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</si>
  <si>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</si>
  <si>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</si>
  <si>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</si>
  <si>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</si>
  <si>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</si>
  <si>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</si>
  <si>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</si>
  <si>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</si>
  <si>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</si>
  <si>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</si>
  <si>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</si>
  <si>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</si>
  <si>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</si>
  <si>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</si>
  <si>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</si>
  <si>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</si>
  <si>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</si>
  <si>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</si>
  <si>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</si>
  <si>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</si>
  <si>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</si>
  <si>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</si>
  <si>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</si>
  <si>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</si>
  <si>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</si>
  <si>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</si>
  <si>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</si>
  <si>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</si>
  <si>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</si>
  <si>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</si>
  <si>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</si>
  <si>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</si>
  <si>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</si>
  <si>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</si>
  <si>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</si>
  <si>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</si>
  <si>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</si>
  <si>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</si>
  <si>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</si>
  <si>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</si>
  <si>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</si>
  <si>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</si>
  <si>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</si>
  <si>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</si>
  <si>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</si>
  <si>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</si>
  <si>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</si>
  <si>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</si>
  <si>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</si>
  <si>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</si>
  <si>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</si>
  <si>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</si>
  <si>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</si>
  <si>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</si>
  <si>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</si>
  <si>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</si>
  <si>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</si>
  <si>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</si>
  <si>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</si>
  <si>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</si>
  <si>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</si>
  <si>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</si>
  <si>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</si>
  <si>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</si>
  <si>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</si>
  <si>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</si>
  <si>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</si>
  <si>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</si>
  <si>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</si>
  <si>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</si>
  <si>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</si>
  <si>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</si>
  <si>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</si>
  <si>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</si>
  <si>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</si>
  <si>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</si>
  <si>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</si>
  <si>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</si>
  <si>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</si>
  <si>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</si>
  <si>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</si>
  <si>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</si>
  <si>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</si>
  <si>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</si>
  <si>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</si>
  <si>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</si>
  <si>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</si>
  <si>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</si>
  <si>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</si>
  <si>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</si>
  <si>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</si>
  <si>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</si>
  <si>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</si>
  <si>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</si>
  <si>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</si>
  <si>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</si>
  <si>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</si>
  <si>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</si>
  <si>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</si>
  <si>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</si>
  <si>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</si>
  <si>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</si>
  <si>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</si>
  <si>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</si>
  <si>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</si>
  <si>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</si>
  <si>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</si>
  <si>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</si>
  <si>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</si>
  <si>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</si>
  <si>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</si>
  <si>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</si>
  <si>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</si>
  <si>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</si>
  <si>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</si>
  <si>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</si>
  <si>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</si>
  <si>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</si>
  <si>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</si>
  <si>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</si>
  <si>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</si>
  <si>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</si>
  <si>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</si>
  <si>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</si>
  <si>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</si>
  <si>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</si>
  <si>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</si>
  <si>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</si>
  <si>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</si>
  <si>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</si>
  <si>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</si>
  <si>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</si>
  <si>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</si>
  <si>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</si>
  <si>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</si>
  <si>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</si>
  <si>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</si>
  <si>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</si>
  <si>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</si>
  <si>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</si>
  <si>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</si>
  <si>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</si>
  <si>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</si>
  <si>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</si>
  <si>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</si>
  <si>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</si>
  <si>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</si>
  <si>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</si>
  <si>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</si>
  <si>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</si>
  <si>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</si>
  <si>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</si>
  <si>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</si>
  <si>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</si>
  <si>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</si>
  <si>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</si>
  <si>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</si>
  <si>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</si>
  <si>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</si>
  <si>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</si>
  <si>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</si>
  <si>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</si>
  <si>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</si>
  <si>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</si>
  <si>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</si>
  <si>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</si>
  <si>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</si>
  <si>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</si>
  <si>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</si>
  <si>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</si>
  <si>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</si>
  <si>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</si>
  <si>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</si>
  <si>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</si>
  <si>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</si>
  <si>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</si>
  <si>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</si>
  <si>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</si>
  <si>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</si>
  <si>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</si>
  <si>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</si>
  <si>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</si>
  <si>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</si>
  <si>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</si>
  <si>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</si>
  <si>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</si>
  <si>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</si>
  <si>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</si>
  <si>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</si>
  <si>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</si>
  <si>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</si>
  <si>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</si>
  <si>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</si>
  <si>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</si>
  <si>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</si>
  <si>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</si>
  <si>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</si>
  <si>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</si>
  <si>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</si>
  <si>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</si>
  <si>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</si>
  <si>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</si>
  <si>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</si>
  <si>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</si>
  <si>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</si>
  <si>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</si>
  <si>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</si>
  <si>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</si>
  <si>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</si>
  <si>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</si>
  <si>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</si>
  <si>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</si>
  <si>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</si>
  <si>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</si>
  <si>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</si>
  <si>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</si>
  <si>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</si>
  <si>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</si>
  <si>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</si>
  <si>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</si>
  <si>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</si>
  <si>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</si>
  <si>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</si>
  <si>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</si>
  <si>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</si>
  <si>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</si>
  <si>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</si>
  <si>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</si>
  <si>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</si>
  <si>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</si>
  <si>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</si>
  <si>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</si>
  <si>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</si>
  <si>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</si>
  <si>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</si>
  <si>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</si>
  <si>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</si>
  <si>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</si>
  <si>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</si>
  <si>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</si>
  <si>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</si>
  <si>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</si>
  <si>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</si>
  <si>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</si>
  <si>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</si>
  <si>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</si>
  <si>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</si>
  <si>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</si>
  <si>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</si>
  <si>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</si>
  <si>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</si>
  <si>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</si>
  <si>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</si>
  <si>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</si>
  <si>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</si>
  <si>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</si>
  <si>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</si>
  <si>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</si>
  <si>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</si>
  <si>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</si>
  <si>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</si>
  <si>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</si>
  <si>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</si>
  <si>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</si>
  <si>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</si>
  <si>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</si>
  <si>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</si>
  <si>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</si>
  <si>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</si>
  <si>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</si>
  <si>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</si>
  <si>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</si>
  <si>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</si>
  <si>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</si>
  <si>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</si>
  <si>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</si>
  <si>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</si>
  <si>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</si>
  <si>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</si>
  <si>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</si>
  <si>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</si>
  <si>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</si>
  <si>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</si>
  <si>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</si>
  <si>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</si>
  <si>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</si>
  <si>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</si>
  <si>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</si>
  <si>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</si>
  <si>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</si>
  <si>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</si>
  <si>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</si>
  <si>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</si>
  <si>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</si>
  <si>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</si>
  <si>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</si>
  <si>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</si>
  <si>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</si>
  <si>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</si>
  <si>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</si>
  <si>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</si>
  <si>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</si>
  <si>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</si>
  <si>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</si>
  <si>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</si>
  <si>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</si>
  <si>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</si>
  <si>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</si>
  <si>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</si>
  <si>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</si>
  <si>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</si>
  <si>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</si>
  <si>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</si>
  <si>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</si>
  <si>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</si>
  <si>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</si>
  <si>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</si>
  <si>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</si>
  <si>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</si>
  <si>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</si>
  <si>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</si>
  <si>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</si>
  <si>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</si>
  <si>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</si>
  <si>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</si>
  <si>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</si>
  <si>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</si>
  <si>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</si>
  <si>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</si>
  <si>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</si>
  <si>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</si>
  <si>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</si>
  <si>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</si>
  <si>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</si>
  <si>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</si>
  <si>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</si>
  <si>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</si>
  <si>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</si>
  <si>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</si>
  <si>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</si>
  <si>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</si>
  <si>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</si>
  <si>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</si>
  <si>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</si>
  <si>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</si>
  <si>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</si>
  <si>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</si>
  <si>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</si>
  <si>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</si>
  <si>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</si>
  <si>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</si>
  <si>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</si>
  <si>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</si>
  <si>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</si>
  <si>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</si>
  <si>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</si>
  <si>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</si>
  <si>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</si>
  <si>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</si>
  <si>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</si>
  <si>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</si>
  <si>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</si>
  <si>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</si>
  <si>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</si>
  <si>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</si>
  <si>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</si>
  <si>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</si>
  <si>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</si>
  <si>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</si>
  <si>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</si>
  <si>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</si>
  <si>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</si>
  <si>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</si>
  <si>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</si>
  <si>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</si>
  <si>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</si>
  <si>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</si>
  <si>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</si>
  <si>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</si>
  <si>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</si>
  <si>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</si>
  <si>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</si>
  <si>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</si>
  <si>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</si>
  <si>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</si>
  <si>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</si>
  <si>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</si>
  <si>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</si>
  <si>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</si>
  <si>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</si>
  <si>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</si>
  <si>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</si>
  <si>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</si>
  <si>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</si>
  <si>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</si>
  <si>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</si>
  <si>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</si>
  <si>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</si>
  <si>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</si>
  <si>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</si>
  <si>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</si>
  <si>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</si>
  <si>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</si>
  <si>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</si>
  <si>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</si>
  <si>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</si>
  <si>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</si>
  <si>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</si>
  <si>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</si>
  <si>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</si>
  <si>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</si>
  <si>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</si>
  <si>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</si>
  <si>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</si>
  <si>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</si>
  <si>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</si>
  <si>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</si>
  <si>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</si>
  <si>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</si>
  <si>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</si>
  <si>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</si>
  <si>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</si>
  <si>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</si>
  <si>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</si>
  <si>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</si>
  <si>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</si>
  <si>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</si>
  <si>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</si>
  <si>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</si>
  <si>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</si>
  <si>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</si>
  <si>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</si>
  <si>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</si>
  <si>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</si>
  <si>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</si>
  <si>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</si>
  <si>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</si>
  <si>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</si>
  <si>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</si>
  <si>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</si>
  <si>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</si>
  <si>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</si>
  <si>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</si>
  <si>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</si>
  <si>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</si>
  <si>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</si>
  <si>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</si>
  <si>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</si>
  <si>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</si>
  <si>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</si>
  <si>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</si>
  <si>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</si>
  <si>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</si>
  <si>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</si>
  <si>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</si>
  <si>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</si>
  <si>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</si>
  <si>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</si>
  <si>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</si>
  <si>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</si>
  <si>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</si>
  <si>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</si>
  <si>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</si>
  <si>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</si>
  <si>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</si>
  <si>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</si>
  <si>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</si>
  <si>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</si>
  <si>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</si>
  <si>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</si>
  <si>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</si>
  <si>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</si>
  <si>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</si>
  <si>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</si>
  <si>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</si>
  <si>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</si>
  <si>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</si>
  <si>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</si>
  <si>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</si>
  <si>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</si>
  <si>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</si>
  <si>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</si>
  <si>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</si>
  <si>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</si>
  <si>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</si>
  <si>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</si>
  <si>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</si>
  <si>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</si>
  <si>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</si>
  <si>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</si>
  <si>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</si>
  <si>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</si>
  <si>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</si>
  <si>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</si>
  <si>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</si>
  <si>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</si>
  <si>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</si>
  <si>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</si>
  <si>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</si>
  <si>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</si>
  <si>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</si>
  <si>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</si>
  <si>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</si>
  <si>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</si>
  <si>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</si>
  <si>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</si>
  <si>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</si>
  <si>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</si>
  <si>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</si>
  <si>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</si>
  <si>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</si>
  <si>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</si>
  <si>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</si>
  <si>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</si>
  <si>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</si>
  <si>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</si>
  <si>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</si>
  <si>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</si>
  <si>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</si>
  <si>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</si>
  <si>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</si>
  <si>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</si>
  <si>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</si>
  <si>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</si>
  <si>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</si>
  <si>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</si>
  <si>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</si>
  <si>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</si>
  <si>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</si>
  <si>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</si>
  <si>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</si>
  <si>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</si>
  <si>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</si>
  <si>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</si>
  <si>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</si>
  <si>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</si>
  <si>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</si>
  <si>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</si>
  <si>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</si>
  <si>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</si>
  <si>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</si>
  <si>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</si>
  <si>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</si>
  <si>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</si>
  <si>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</si>
  <si>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</si>
  <si>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</si>
  <si>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</si>
  <si>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</si>
  <si>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</si>
  <si>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</si>
  <si>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</si>
  <si>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</si>
  <si>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</si>
  <si>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</si>
  <si>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</si>
  <si>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</si>
  <si>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</si>
  <si>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</si>
  <si>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</si>
  <si>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</si>
  <si>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</si>
  <si>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</si>
  <si>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</si>
  <si>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</si>
  <si>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</si>
  <si>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</si>
  <si>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</si>
  <si>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</si>
  <si>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</si>
  <si>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</si>
  <si>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</si>
  <si>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</si>
  <si>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</si>
  <si>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</si>
  <si>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</si>
  <si>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</si>
  <si>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</si>
  <si>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</si>
  <si>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</si>
  <si>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</si>
  <si>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</si>
  <si>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</si>
  <si>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</si>
  <si>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</si>
  <si>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</si>
  <si>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</si>
  <si>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</si>
  <si>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</si>
  <si>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</si>
  <si>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</si>
  <si>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</si>
  <si>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</si>
  <si>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</si>
  <si>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</si>
  <si>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</si>
  <si>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</si>
  <si>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</si>
  <si>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</si>
  <si>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</si>
  <si>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</si>
  <si>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</si>
  <si>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</si>
  <si>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</si>
  <si>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</si>
  <si>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</si>
  <si>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</si>
  <si>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</si>
  <si>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</si>
  <si>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</si>
  <si>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</si>
  <si>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</si>
  <si>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</si>
  <si>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</si>
  <si>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</si>
  <si>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</si>
  <si>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</si>
  <si>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</si>
  <si>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</si>
  <si>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</si>
  <si>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</si>
  <si>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</si>
  <si>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</si>
  <si>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</si>
  <si>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</si>
  <si>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</si>
  <si>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</si>
  <si>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</si>
  <si>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</si>
  <si>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</si>
  <si>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</si>
  <si>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</si>
  <si>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</si>
  <si>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</si>
  <si>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</si>
  <si>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</si>
  <si>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</si>
  <si>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</si>
  <si>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</si>
  <si>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</si>
  <si>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</si>
  <si>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</si>
  <si>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</si>
  <si>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</si>
  <si>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</si>
  <si>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</si>
  <si>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</si>
  <si>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</si>
  <si>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</si>
  <si>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</si>
  <si>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</si>
  <si>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</si>
  <si>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</si>
  <si>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</si>
  <si>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</si>
  <si>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</si>
  <si>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</si>
  <si>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</si>
  <si>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</si>
  <si>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</si>
  <si>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</si>
  <si>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</si>
  <si>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</si>
  <si>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</si>
  <si>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</si>
  <si>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</si>
  <si>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</si>
  <si>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</si>
  <si>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</si>
  <si>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</si>
  <si>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</si>
  <si>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</si>
  <si>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</si>
  <si>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</si>
  <si>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</si>
  <si>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</si>
  <si>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</si>
  <si>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</si>
  <si>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</si>
  <si>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</si>
  <si>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</si>
  <si>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</si>
  <si>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</si>
  <si>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</si>
  <si>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</si>
  <si>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</si>
  <si>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</si>
  <si>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</si>
  <si>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</si>
  <si>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</si>
  <si>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</si>
  <si>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</si>
  <si>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</si>
  <si>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</si>
  <si>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</si>
  <si>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</si>
  <si>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</si>
  <si>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</si>
  <si>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</si>
  <si>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</si>
  <si>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</si>
  <si>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</si>
  <si>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</si>
  <si>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</si>
  <si>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</si>
  <si>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</si>
  <si>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</si>
  <si>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</si>
  <si>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</si>
  <si>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</si>
  <si>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</si>
  <si>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</si>
  <si>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</si>
  <si>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</si>
  <si>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</si>
  <si>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</si>
  <si>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</si>
  <si>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</si>
  <si>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</si>
  <si>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</si>
  <si>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</si>
  <si>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</si>
  <si>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</si>
  <si>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</si>
  <si>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</si>
  <si>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</si>
  <si>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</si>
  <si>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</si>
  <si>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</si>
  <si>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</si>
  <si>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</si>
  <si>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</si>
  <si>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</si>
  <si>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</si>
  <si>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</si>
  <si>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</si>
  <si>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</si>
  <si>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</si>
  <si>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</si>
  <si>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</si>
  <si>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</si>
  <si>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</si>
  <si>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</si>
  <si>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</si>
  <si>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</si>
  <si>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</si>
  <si>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</si>
  <si>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</si>
  <si>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</si>
  <si>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</si>
  <si>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</si>
  <si>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</si>
  <si>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</si>
  <si>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</si>
  <si>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</si>
  <si>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</si>
  <si>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</si>
  <si>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</si>
  <si>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</si>
  <si>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</si>
  <si>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</si>
  <si>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</si>
  <si>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</si>
  <si>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</si>
  <si>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</si>
  <si>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</si>
  <si>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</si>
  <si>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</si>
  <si>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</si>
  <si>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</si>
  <si>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</si>
  <si>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</si>
  <si>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</si>
  <si>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</si>
  <si>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</si>
  <si>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</si>
  <si>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</si>
  <si>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</si>
  <si>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</si>
  <si>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</si>
  <si>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</si>
  <si>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</si>
  <si>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</si>
  <si>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</si>
  <si>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</si>
  <si>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</si>
  <si>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</si>
  <si>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</si>
  <si>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</si>
  <si>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</si>
  <si>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</si>
  <si>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</si>
  <si>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</si>
  <si>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</si>
  <si>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</si>
  <si>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</si>
  <si>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</si>
  <si>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</si>
  <si>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</si>
  <si>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</si>
  <si>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</si>
  <si>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</si>
  <si>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</si>
  <si>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</si>
  <si>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</si>
  <si>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</si>
  <si>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</si>
  <si>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</si>
  <si>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</si>
  <si>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</si>
  <si>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</si>
  <si>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</si>
  <si>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</si>
  <si>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</si>
  <si>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</si>
  <si>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</si>
  <si>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</si>
  <si>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</si>
  <si>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</si>
  <si>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</si>
  <si>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</si>
  <si>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</si>
  <si>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</si>
  <si>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</si>
  <si>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</si>
  <si>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</si>
  <si>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</si>
  <si>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</si>
  <si>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</si>
  <si>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</si>
  <si>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</si>
  <si>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</si>
  <si>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</si>
  <si>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</si>
  <si>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</si>
  <si>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</si>
  <si>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</si>
  <si>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</si>
  <si>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</si>
  <si>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</si>
  <si>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</si>
  <si>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</si>
  <si>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</si>
  <si>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</si>
  <si>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</si>
  <si>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</si>
  <si>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</si>
  <si>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</si>
  <si>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</si>
  <si>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</si>
  <si>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</si>
  <si>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</si>
  <si>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</si>
  <si>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</si>
  <si>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</si>
  <si>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</si>
  <si>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</si>
  <si>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</si>
  <si>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</si>
  <si>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</si>
  <si>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</si>
  <si>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</si>
  <si>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</si>
  <si>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</si>
  <si>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</si>
  <si>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</si>
  <si>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</si>
  <si>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</si>
  <si>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</si>
  <si>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</si>
  <si>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</si>
  <si>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</si>
  <si>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</si>
  <si>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</si>
  <si>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</si>
  <si>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</si>
  <si>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</si>
  <si>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</si>
  <si>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</si>
  <si>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</si>
  <si>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</si>
  <si>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</si>
  <si>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</si>
  <si>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</si>
  <si>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</si>
  <si>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</si>
  <si>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</si>
  <si>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</si>
  <si>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</si>
  <si>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</si>
  <si>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</si>
  <si>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</si>
  <si>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</si>
  <si>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</si>
  <si>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</si>
  <si>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</si>
  <si>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</si>
  <si>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</si>
  <si>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</si>
  <si>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</si>
  <si>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</si>
  <si>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</si>
  <si>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</si>
  <si>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</si>
  <si>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</si>
  <si>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</si>
  <si>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</si>
  <si>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</si>
  <si>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</si>
  <si>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</si>
  <si>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</si>
  <si>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</si>
  <si>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</si>
  <si>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</si>
  <si>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</si>
  <si>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</si>
  <si>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</si>
  <si>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</si>
  <si>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</si>
  <si>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</si>
  <si>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</si>
  <si>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</si>
  <si>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</si>
  <si>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</si>
  <si>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</si>
  <si>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</si>
  <si>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</si>
  <si>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</si>
  <si>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</si>
  <si>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</si>
  <si>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</si>
  <si>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</si>
  <si>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</si>
  <si>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</si>
  <si>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</si>
  <si>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</si>
  <si>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</si>
  <si>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</si>
  <si>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</si>
  <si>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</si>
  <si>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</si>
  <si>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</si>
  <si>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</si>
  <si>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</si>
  <si>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</si>
  <si>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</si>
  <si>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</si>
  <si>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</si>
  <si>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</si>
  <si>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</si>
  <si>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</si>
  <si>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</si>
  <si>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</si>
  <si>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</si>
  <si>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</si>
  <si>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</si>
  <si>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</si>
  <si>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</si>
  <si>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</si>
  <si>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</si>
  <si>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</si>
  <si>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</si>
  <si>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</si>
  <si>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</si>
  <si>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</si>
  <si>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</si>
  <si>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</si>
  <si>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</si>
  <si>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</si>
  <si>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</si>
  <si>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</si>
  <si>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</si>
  <si>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</si>
  <si>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</si>
  <si>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</si>
  <si>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</si>
  <si>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</si>
  <si>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</si>
  <si>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</si>
  <si>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</si>
  <si>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</si>
  <si>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</si>
  <si>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</si>
  <si>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</si>
  <si>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</si>
  <si>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</si>
  <si>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</si>
  <si>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</si>
  <si>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</si>
  <si>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</si>
  <si>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</si>
  <si>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</si>
  <si>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</si>
  <si>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</si>
  <si>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</si>
  <si>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</si>
  <si>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</si>
  <si>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</si>
  <si>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</si>
  <si>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</si>
  <si>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</si>
  <si>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</si>
  <si>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</si>
  <si>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</si>
  <si>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</si>
  <si>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</si>
  <si>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</si>
  <si>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</si>
  <si>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</si>
  <si>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</si>
  <si>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</si>
  <si>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</si>
  <si>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</si>
  <si>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</si>
  <si>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</si>
  <si>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</si>
  <si>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</si>
  <si>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</si>
  <si>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</si>
  <si>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</si>
  <si>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</si>
  <si>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</si>
  <si>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</si>
  <si>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</si>
  <si>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</si>
  <si>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</si>
  <si>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</si>
  <si>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</si>
  <si>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</si>
  <si>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</si>
  <si>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</si>
  <si>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</si>
  <si>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</si>
  <si>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</si>
  <si>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</si>
  <si>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</si>
  <si>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</si>
  <si>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</si>
  <si>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</si>
  <si>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</si>
  <si>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</si>
  <si>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</si>
  <si>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</si>
  <si>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</si>
  <si>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</si>
  <si>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</si>
  <si>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</si>
  <si>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</si>
  <si>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</si>
  <si>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</si>
  <si>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</si>
  <si>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</si>
  <si>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</si>
  <si>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</si>
  <si>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</si>
  <si>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</si>
  <si>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</si>
  <si>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</si>
  <si>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</si>
  <si>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</si>
  <si>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</si>
  <si>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</si>
  <si>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</si>
  <si>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</si>
  <si>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</si>
  <si>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</si>
  <si>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</si>
  <si>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</si>
  <si>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</si>
  <si>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</si>
  <si>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</si>
  <si>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</si>
  <si>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</si>
  <si>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</si>
  <si>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</si>
  <si>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</si>
  <si>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</si>
  <si>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</si>
  <si>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</si>
  <si>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</si>
  <si>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</si>
  <si>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</si>
  <si>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</si>
  <si>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</si>
  <si>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</si>
  <si>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</si>
  <si>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</si>
  <si>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</si>
  <si>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</si>
  <si>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</si>
  <si>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</si>
  <si>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</si>
  <si>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</si>
  <si>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</si>
  <si>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</si>
  <si>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</si>
  <si>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</si>
  <si>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</si>
  <si>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</si>
  <si>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</si>
  <si>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</si>
  <si>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</si>
  <si>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</si>
  <si>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</si>
  <si>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</si>
  <si>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</si>
  <si>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</si>
  <si>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</si>
  <si>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</si>
  <si>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</si>
  <si>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</si>
  <si>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</si>
  <si>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</si>
  <si>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</si>
  <si>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</si>
  <si>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</si>
  <si>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</si>
  <si>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</si>
  <si>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</si>
  <si>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</si>
  <si>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</si>
  <si>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</si>
  <si>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</si>
  <si>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</si>
  <si>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</si>
  <si>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</si>
  <si>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</si>
  <si>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</si>
  <si>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</si>
  <si>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</si>
  <si>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</si>
  <si>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</si>
  <si>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</si>
  <si>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</si>
  <si>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</si>
  <si>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</si>
  <si>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</si>
  <si>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</si>
  <si>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</si>
  <si>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</si>
  <si>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</si>
  <si>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</si>
  <si>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</si>
  <si>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</si>
  <si>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</si>
  <si>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</si>
  <si>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</si>
  <si>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</si>
  <si>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</si>
  <si>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</si>
  <si>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</si>
  <si>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</si>
  <si>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</si>
  <si>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</si>
  <si>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</si>
  <si>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</si>
  <si>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</si>
  <si>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</si>
  <si>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</si>
  <si>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</si>
  <si>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</si>
  <si>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</si>
  <si>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</si>
  <si>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</si>
  <si>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</si>
  <si>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</si>
  <si>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</si>
  <si>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</si>
  <si>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</si>
  <si>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</si>
  <si>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</si>
  <si>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</si>
  <si>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</si>
  <si>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</si>
  <si>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</si>
  <si>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</si>
  <si>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</si>
  <si>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</si>
  <si>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</si>
  <si>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</si>
  <si>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</si>
  <si>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</si>
  <si>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</si>
  <si>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</si>
  <si>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</si>
  <si>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</si>
  <si>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</si>
  <si>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</si>
  <si>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</si>
  <si>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</si>
  <si>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</si>
  <si>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</si>
  <si>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</si>
  <si>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</si>
  <si>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</si>
  <si>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</si>
  <si>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</si>
  <si>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</si>
  <si>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</si>
  <si>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</si>
  <si>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</si>
  <si>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</si>
  <si>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</si>
  <si>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</si>
  <si>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</si>
  <si>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</si>
  <si>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</si>
  <si>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</si>
  <si>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</si>
  <si>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</si>
  <si>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</si>
  <si>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</si>
  <si>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</si>
  <si>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</si>
  <si>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</si>
  <si>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</si>
  <si>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</si>
  <si>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</si>
  <si>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</si>
  <si>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</si>
  <si>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</si>
  <si>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</si>
  <si>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</si>
  <si>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</si>
  <si>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</si>
  <si>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</si>
  <si>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</si>
  <si>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</si>
  <si>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</si>
  <si>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</si>
  <si>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</si>
  <si>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</si>
  <si>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</si>
  <si>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</si>
  <si>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</si>
  <si>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</si>
  <si>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</si>
  <si>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</si>
  <si>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</si>
  <si>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</si>
  <si>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</si>
  <si>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</si>
  <si>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</si>
  <si>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</si>
  <si>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</si>
  <si>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</si>
  <si>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</si>
  <si>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</si>
  <si>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</si>
  <si>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</si>
  <si>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</si>
  <si>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</si>
  <si>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</si>
  <si>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</si>
  <si>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</si>
  <si>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</si>
  <si>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</si>
  <si>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</si>
  <si>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</si>
  <si>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</si>
  <si>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</si>
  <si>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</si>
  <si>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</si>
  <si>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</si>
  <si>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</si>
  <si>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</si>
  <si>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</si>
  <si>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</si>
  <si>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</si>
  <si>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</si>
  <si>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</si>
  <si>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</si>
  <si>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</si>
  <si>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</si>
  <si>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</si>
  <si>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</si>
  <si>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</si>
  <si>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</si>
  <si>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</si>
  <si>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</si>
  <si>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</si>
  <si>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</si>
  <si>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</si>
  <si>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</si>
  <si>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</si>
  <si>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</si>
  <si>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</si>
  <si>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</si>
  <si>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</si>
  <si>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</si>
  <si>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</si>
  <si>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</si>
  <si>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</si>
  <si>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</si>
  <si>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</si>
  <si>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</si>
  <si>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</si>
  <si>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</si>
  <si>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</si>
  <si>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</si>
  <si>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</si>
  <si>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</si>
  <si>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</si>
  <si>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</si>
  <si>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</si>
  <si>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</si>
  <si>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</si>
  <si>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</si>
  <si>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</si>
  <si>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</si>
  <si>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</si>
  <si>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</si>
  <si>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</si>
  <si>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</si>
  <si>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</si>
  <si>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</si>
  <si>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</si>
  <si>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</si>
  <si>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</si>
  <si>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</si>
  <si>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</si>
  <si>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</si>
  <si>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</si>
  <si>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</si>
  <si>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</si>
  <si>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</si>
  <si>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</si>
  <si>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</si>
  <si>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</si>
  <si>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</si>
  <si>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</si>
  <si>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</si>
  <si>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</si>
  <si>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</si>
  <si>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</si>
  <si>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</si>
  <si>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</si>
  <si>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</si>
  <si>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</si>
  <si>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</si>
  <si>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</si>
  <si>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</si>
  <si>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</si>
  <si>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</si>
  <si>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</si>
  <si>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</si>
  <si>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</si>
  <si>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</si>
  <si>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</si>
  <si>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</si>
  <si>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</si>
  <si>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</si>
  <si>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</si>
  <si>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</si>
  <si>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</si>
  <si>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</si>
  <si>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</si>
  <si>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</si>
  <si>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</si>
  <si>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</si>
  <si>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</si>
  <si>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</si>
  <si>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</si>
  <si>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</si>
  <si>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</si>
  <si>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</si>
  <si>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</si>
  <si>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</si>
  <si>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</si>
  <si>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</si>
  <si>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</si>
  <si>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</si>
  <si>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</si>
  <si>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</si>
  <si>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</si>
  <si>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</si>
  <si>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</si>
  <si>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</si>
  <si>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</si>
  <si>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</si>
  <si>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</si>
  <si>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</si>
  <si>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</si>
  <si>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</si>
  <si>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</si>
  <si>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</si>
  <si>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</si>
  <si>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</si>
  <si>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</si>
  <si>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</si>
  <si>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</si>
  <si>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</si>
  <si>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</si>
  <si>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</si>
  <si>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</si>
  <si>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</si>
  <si>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</si>
  <si>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</si>
  <si>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</si>
  <si>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</si>
  <si>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</si>
  <si>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</si>
  <si>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</si>
  <si>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</si>
  <si>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</si>
  <si>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</si>
  <si>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</si>
  <si>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</si>
  <si>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</si>
  <si>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</si>
  <si>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</si>
  <si>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</si>
  <si>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</si>
  <si>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</si>
  <si>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</si>
  <si>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</si>
  <si>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</si>
  <si>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</si>
  <si>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</si>
  <si>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</si>
  <si>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</si>
  <si>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</si>
  <si>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</si>
  <si>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</si>
  <si>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</si>
  <si>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</si>
  <si>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</si>
  <si>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</si>
  <si>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</si>
  <si>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</si>
  <si>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</si>
  <si>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</si>
  <si>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</si>
  <si>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</si>
  <si>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</si>
  <si>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</si>
  <si>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</si>
  <si>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</si>
  <si>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</si>
  <si>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</si>
  <si>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</si>
  <si>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</si>
  <si>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</si>
  <si>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</si>
  <si>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</si>
  <si>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</si>
  <si>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</si>
  <si>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</si>
  <si>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</si>
  <si>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</si>
  <si>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</si>
  <si>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</si>
  <si>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</si>
  <si>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</si>
  <si>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</si>
  <si>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</si>
  <si>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</si>
  <si>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</si>
  <si>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</si>
  <si>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</si>
  <si>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</si>
  <si>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</si>
  <si>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</si>
  <si>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</si>
  <si>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</si>
  <si>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</si>
  <si>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</si>
  <si>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</si>
  <si>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</si>
  <si>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</si>
  <si>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</si>
  <si>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</si>
  <si>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</si>
  <si>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</si>
  <si>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</si>
  <si>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</si>
  <si>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</si>
  <si>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</si>
  <si>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</si>
  <si>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</si>
  <si>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</si>
  <si>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</si>
  <si>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</si>
  <si>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</si>
  <si>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</si>
  <si>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</si>
  <si>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</si>
  <si>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</si>
  <si>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</si>
  <si>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</si>
  <si>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</si>
  <si>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</si>
  <si>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</si>
  <si>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</si>
  <si>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</si>
  <si>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</si>
  <si>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</si>
  <si>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</si>
  <si>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</si>
  <si>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</si>
  <si>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</si>
  <si>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</si>
  <si>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</si>
  <si>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</si>
  <si>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</si>
  <si>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</si>
  <si>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</si>
  <si>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</si>
  <si>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</si>
  <si>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</si>
  <si>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</si>
  <si>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</si>
  <si>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</si>
  <si>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</si>
  <si>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</si>
  <si>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</si>
  <si>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</si>
  <si>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</si>
  <si>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</si>
  <si>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</si>
  <si>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</si>
  <si>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</si>
  <si>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</si>
  <si>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</si>
  <si>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</si>
  <si>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</si>
  <si>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</si>
  <si>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</si>
  <si>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</si>
  <si>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</si>
  <si>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</si>
  <si>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</si>
  <si>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</si>
  <si>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</si>
  <si>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</si>
  <si>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</si>
  <si>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</si>
  <si>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</si>
  <si>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</si>
  <si>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</si>
  <si>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</si>
  <si>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</si>
  <si>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</si>
  <si>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</si>
  <si>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</si>
  <si>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</si>
  <si>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</si>
  <si>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</si>
  <si>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</si>
  <si>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</si>
  <si>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</si>
  <si>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</si>
  <si>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</si>
  <si>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</si>
  <si>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</si>
  <si>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</si>
  <si>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</si>
  <si>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</si>
  <si>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</si>
  <si>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</si>
  <si>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</si>
  <si>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</si>
  <si>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</si>
  <si>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</si>
  <si>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</si>
  <si>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</si>
  <si>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</si>
  <si>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</si>
  <si>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</si>
  <si>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</si>
  <si>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</si>
  <si>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</si>
  <si>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</si>
  <si>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</si>
  <si>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</si>
  <si>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</si>
  <si>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</si>
  <si>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</si>
  <si>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</si>
  <si>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</si>
  <si>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</si>
  <si>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</si>
  <si>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</si>
  <si>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</si>
  <si>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</si>
  <si>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</si>
  <si>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</si>
  <si>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</si>
  <si>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</si>
  <si>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</si>
  <si>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</si>
  <si>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</si>
  <si>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</si>
  <si>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</si>
  <si>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</si>
  <si>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</si>
  <si>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</si>
  <si>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</si>
  <si>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</si>
  <si>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</si>
  <si>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</si>
  <si>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</si>
  <si>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</si>
  <si>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</si>
  <si>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</si>
  <si>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</si>
  <si>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</si>
  <si>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</si>
  <si>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</si>
  <si>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</si>
  <si>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</si>
  <si>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</si>
  <si>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</si>
  <si>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</si>
  <si>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</si>
  <si>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</si>
  <si>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</si>
  <si>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</si>
  <si>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</si>
  <si>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</si>
  <si>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</si>
  <si>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</si>
  <si>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</si>
  <si>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</si>
  <si>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</si>
  <si>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</si>
  <si>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</si>
  <si>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</si>
  <si>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</si>
  <si>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</si>
  <si>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</si>
  <si>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</si>
  <si>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</si>
  <si>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</si>
  <si>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</si>
  <si>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</si>
  <si>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</si>
  <si>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</si>
  <si>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</si>
  <si>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</si>
  <si>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</si>
  <si>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</si>
  <si>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</si>
  <si>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</si>
  <si>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</si>
  <si>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</si>
  <si>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</si>
  <si>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</si>
  <si>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</si>
  <si>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</si>
  <si>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</si>
  <si>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</si>
  <si>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</si>
  <si>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</si>
  <si>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</si>
  <si>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</si>
  <si>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</si>
  <si>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</si>
  <si>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</si>
  <si>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</si>
  <si>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</si>
  <si>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</si>
  <si>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</si>
  <si>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</si>
  <si>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</si>
  <si>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</si>
  <si>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</si>
  <si>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</si>
  <si>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</si>
  <si>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</si>
  <si>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</si>
  <si>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</si>
  <si>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</si>
  <si>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</si>
  <si>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</si>
  <si>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</si>
  <si>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</si>
  <si>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</si>
  <si>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</si>
  <si>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</si>
  <si>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</si>
  <si>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</si>
  <si>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</si>
  <si>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</si>
  <si>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</si>
  <si>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</si>
  <si>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</si>
  <si>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</si>
  <si>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</si>
  <si>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</si>
  <si>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</si>
  <si>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</si>
  <si>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</si>
  <si>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</si>
  <si>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</si>
  <si>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</si>
  <si>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</si>
  <si>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</si>
  <si>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</si>
  <si>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</si>
  <si>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</si>
  <si>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</si>
  <si>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</si>
  <si>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</si>
  <si>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</si>
  <si>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</si>
  <si>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</si>
  <si>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</si>
  <si>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</si>
  <si>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</si>
  <si>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</si>
  <si>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</si>
  <si>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</si>
  <si>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</si>
  <si>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</si>
  <si>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</si>
  <si>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</si>
  <si>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</si>
  <si>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</si>
  <si>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</si>
  <si>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</si>
  <si>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</si>
  <si>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</si>
  <si>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</si>
  <si>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</si>
  <si>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</si>
  <si>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</si>
  <si>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</si>
  <si>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</si>
  <si>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</si>
  <si>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</si>
  <si>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</si>
  <si>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</si>
  <si>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</si>
  <si>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</si>
  <si>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</si>
  <si>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</si>
  <si>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</si>
  <si>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</si>
  <si>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</si>
  <si>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</si>
  <si>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</si>
  <si>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</si>
  <si>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</si>
  <si>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</si>
  <si>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</si>
  <si>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</si>
  <si>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</si>
  <si>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</si>
  <si>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</si>
  <si>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</si>
  <si>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</si>
  <si>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</si>
  <si>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</si>
  <si>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</si>
  <si>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</si>
  <si>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</si>
  <si>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</si>
  <si>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</si>
  <si>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</si>
  <si>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</si>
  <si>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</si>
  <si>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</si>
  <si>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</si>
  <si>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</si>
  <si>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</si>
  <si>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</si>
  <si>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</si>
  <si>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</si>
  <si>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</si>
  <si>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</si>
  <si>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</si>
  <si>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</si>
  <si>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</si>
  <si>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</si>
  <si>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</si>
  <si>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</si>
  <si>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</si>
  <si>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</si>
  <si>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</si>
  <si>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</si>
  <si>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</si>
  <si>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</si>
  <si>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</si>
  <si>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</si>
  <si>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</si>
  <si>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</si>
  <si>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</si>
  <si>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</si>
  <si>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</si>
  <si>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</si>
  <si>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</si>
  <si>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</si>
  <si>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</si>
  <si>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</si>
  <si>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</si>
  <si>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</si>
  <si>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</si>
  <si>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</si>
  <si>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</si>
  <si>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</si>
  <si>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</si>
  <si>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</si>
  <si>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</si>
  <si>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</si>
  <si>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</si>
  <si>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</si>
  <si>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</si>
  <si>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</si>
  <si>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</si>
  <si>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</si>
  <si>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</si>
  <si>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</si>
  <si>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</si>
  <si>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</si>
  <si>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</si>
  <si>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</si>
  <si>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</si>
  <si>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</si>
  <si>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</si>
  <si>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</si>
  <si>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</si>
  <si>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</si>
  <si>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</si>
  <si>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</si>
  <si>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</si>
  <si>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</si>
  <si>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</si>
  <si>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</si>
  <si>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</si>
  <si>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</si>
  <si>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</si>
  <si>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</si>
  <si>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</si>
  <si>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</si>
  <si>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</si>
  <si>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</si>
  <si>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</si>
  <si>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</si>
  <si>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</si>
  <si>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</si>
  <si>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</si>
  <si>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</si>
  <si>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</si>
  <si>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</si>
  <si>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</si>
  <si>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</si>
  <si>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</si>
  <si>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</si>
  <si>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</si>
  <si>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</si>
  <si>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</si>
  <si>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</si>
  <si>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</si>
  <si>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</si>
  <si>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</si>
  <si>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</si>
  <si>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</si>
  <si>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</si>
  <si>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</si>
  <si>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</si>
  <si>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</si>
  <si>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</si>
  <si>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</si>
  <si>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</si>
  <si>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</si>
  <si>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</si>
  <si>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</si>
  <si>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</si>
  <si>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</si>
  <si>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</si>
  <si>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</si>
  <si>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</si>
  <si>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</si>
  <si>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</si>
  <si>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</si>
  <si>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</si>
  <si>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</si>
  <si>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</si>
  <si>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</si>
  <si>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</si>
  <si>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</si>
  <si>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</si>
  <si>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</si>
  <si>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</si>
  <si>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</si>
  <si>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</si>
  <si>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</si>
  <si>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</si>
  <si>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</si>
  <si>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</si>
  <si>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</si>
  <si>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</si>
  <si>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</si>
  <si>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</si>
  <si>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</si>
  <si>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</si>
  <si>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</si>
  <si>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</si>
  <si>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</si>
  <si>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</si>
  <si>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</si>
  <si>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</si>
  <si>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</si>
  <si>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</si>
  <si>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</si>
  <si>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</si>
  <si>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</si>
  <si>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</si>
  <si>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</si>
  <si>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</si>
  <si>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</si>
  <si>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</si>
  <si>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</si>
  <si>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</si>
  <si>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</si>
  <si>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</si>
  <si>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</si>
  <si>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</si>
  <si>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</si>
  <si>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</si>
  <si>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</si>
  <si>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</si>
  <si>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</si>
  <si>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</si>
  <si>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</si>
  <si>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</si>
  <si>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</si>
  <si>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</si>
  <si>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</si>
  <si>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</si>
  <si>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</si>
  <si>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</si>
  <si>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</si>
  <si>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</si>
  <si>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</si>
  <si>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</si>
  <si>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</si>
  <si>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</si>
  <si>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</si>
  <si>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</si>
  <si>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</si>
  <si>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</si>
  <si>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</si>
  <si>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</si>
  <si>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</si>
  <si>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</si>
  <si>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</si>
  <si>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</si>
  <si>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</si>
  <si>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</si>
  <si>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</si>
  <si>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</si>
  <si>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</si>
  <si>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</si>
  <si>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</si>
  <si>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</si>
  <si>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</si>
  <si>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</si>
  <si>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</si>
  <si>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</si>
  <si>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</si>
  <si>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</si>
  <si>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</si>
  <si>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</si>
  <si>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</si>
  <si>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</si>
  <si>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</si>
  <si>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</si>
  <si>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</si>
  <si>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</si>
  <si>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</si>
  <si>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</si>
  <si>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</si>
  <si>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</si>
  <si>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</si>
  <si>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</si>
  <si>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</si>
  <si>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</si>
  <si>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</si>
  <si>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</si>
  <si>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</si>
  <si>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</si>
  <si>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</si>
  <si>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</si>
  <si>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</si>
  <si>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</si>
  <si>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</si>
  <si>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</si>
  <si>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</si>
  <si>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</si>
  <si>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</si>
  <si>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</si>
  <si>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</si>
  <si>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</si>
  <si>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</si>
  <si>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</si>
  <si>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</si>
  <si>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</si>
  <si>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</si>
  <si>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</si>
  <si>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</si>
  <si>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</si>
  <si>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</si>
  <si>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</si>
  <si>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</si>
  <si>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</si>
  <si>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</si>
  <si>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</si>
  <si>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</si>
  <si>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</si>
  <si>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</si>
  <si>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</si>
  <si>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</si>
  <si>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</si>
  <si>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</si>
  <si>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</si>
  <si>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</si>
  <si>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</si>
  <si>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</si>
  <si>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</si>
  <si>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</si>
  <si>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</si>
  <si>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</si>
  <si>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</si>
  <si>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</si>
  <si>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</si>
  <si>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</si>
  <si>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</si>
  <si>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</si>
  <si>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</si>
  <si>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</si>
  <si>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</si>
  <si>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</si>
  <si>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</si>
  <si>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</si>
  <si>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</si>
  <si>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</si>
  <si>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</si>
  <si>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</si>
  <si>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</si>
  <si>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</si>
  <si>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</si>
  <si>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</si>
  <si>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</si>
  <si>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</si>
  <si>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</si>
  <si>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</si>
  <si>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</si>
  <si>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</si>
  <si>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</si>
  <si>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</si>
  <si>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</si>
  <si>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</si>
  <si>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</si>
  <si>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</si>
  <si>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</si>
  <si>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</si>
  <si>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</si>
  <si>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</si>
  <si>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</si>
  <si>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</si>
  <si>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</si>
  <si>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</si>
  <si>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</si>
  <si>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</si>
  <si>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</si>
  <si>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</si>
  <si>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</si>
  <si>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</si>
  <si>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</si>
  <si>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</si>
  <si>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</si>
  <si>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</si>
  <si>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</si>
  <si>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</si>
  <si>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</si>
  <si>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</si>
  <si>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</si>
  <si>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</si>
  <si>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</si>
  <si>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</si>
  <si>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</si>
  <si>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</si>
  <si>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</si>
  <si>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</si>
  <si>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</si>
  <si>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</si>
  <si>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</si>
  <si>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</si>
  <si>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</si>
  <si>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</si>
  <si>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</si>
  <si>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</si>
  <si>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</si>
  <si>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</si>
  <si>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</si>
  <si>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</si>
  <si>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</si>
  <si>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</si>
  <si>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</si>
  <si>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</si>
  <si>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</si>
  <si>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</si>
  <si>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</si>
  <si>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</si>
  <si>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</si>
  <si>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</si>
  <si>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</si>
  <si>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</si>
  <si>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</si>
  <si>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</si>
  <si>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</si>
  <si>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</si>
  <si>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</si>
  <si>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</si>
  <si>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</si>
  <si>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</si>
  <si>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</si>
  <si>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</si>
  <si>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</si>
  <si>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</si>
  <si>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</si>
  <si>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</si>
  <si>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</si>
  <si>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</si>
  <si>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</si>
  <si>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</si>
  <si>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</si>
  <si>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</si>
  <si>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</si>
  <si>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</si>
  <si>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</si>
  <si>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</si>
  <si>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</si>
  <si>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</si>
  <si>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</si>
  <si>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</si>
  <si>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</si>
  <si>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</si>
  <si>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</si>
  <si>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</si>
  <si>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</si>
  <si>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</si>
  <si>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</si>
  <si>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</si>
  <si>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</si>
  <si>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</si>
  <si>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</si>
  <si>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</si>
  <si>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</si>
  <si>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</si>
  <si>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</si>
  <si>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</si>
  <si>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</si>
  <si>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</si>
  <si>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</si>
  <si>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</si>
  <si>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</si>
  <si>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</si>
  <si>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</si>
  <si>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</si>
  <si>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</si>
  <si>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</si>
  <si>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</si>
  <si>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</si>
  <si>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</si>
  <si>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</si>
  <si>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</si>
  <si>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</si>
  <si>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</si>
  <si>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</si>
  <si>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</si>
  <si>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</si>
  <si>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</si>
  <si>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</si>
  <si>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</si>
  <si>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</si>
  <si>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</si>
  <si>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</si>
  <si>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</si>
  <si>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</si>
  <si>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</si>
  <si>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</si>
  <si>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</si>
  <si>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</si>
  <si>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</si>
  <si>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</si>
  <si>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</si>
  <si>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</si>
  <si>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</si>
  <si>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</si>
  <si>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</si>
  <si>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</si>
  <si>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</si>
  <si>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</si>
  <si>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</si>
  <si>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</si>
  <si>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</si>
  <si>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</si>
  <si>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</si>
  <si>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</si>
  <si>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</si>
  <si>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</si>
  <si>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</si>
  <si>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</si>
  <si>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</si>
  <si>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</si>
  <si>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</si>
  <si>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</si>
  <si>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</si>
  <si>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</si>
  <si>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</si>
  <si>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</si>
  <si>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</si>
  <si>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</si>
  <si>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</si>
  <si>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</si>
  <si>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</si>
  <si>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</si>
  <si>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</si>
  <si>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</si>
  <si>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</si>
  <si>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</si>
  <si>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</si>
  <si>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</si>
  <si>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</si>
  <si>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</si>
  <si>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</si>
  <si>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</si>
  <si>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</si>
  <si>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</si>
  <si>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</si>
  <si>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</si>
  <si>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</si>
  <si>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</si>
  <si>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</si>
  <si>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</si>
  <si>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</si>
  <si>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</si>
  <si>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</si>
  <si>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</si>
  <si>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</si>
  <si>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</si>
  <si>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</si>
  <si>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</si>
  <si>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</si>
  <si>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</si>
  <si>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</si>
  <si>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</si>
  <si>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</si>
  <si>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</si>
  <si>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</si>
  <si>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</si>
  <si>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</si>
  <si>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</si>
  <si>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</si>
  <si>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</si>
  <si>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</si>
  <si>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</si>
  <si>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</si>
  <si>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</si>
  <si>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</si>
  <si>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</si>
  <si>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</si>
  <si>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</si>
  <si>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</si>
  <si>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</si>
  <si>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</si>
  <si>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</si>
  <si>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</si>
  <si>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</si>
  <si>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</si>
  <si>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</si>
  <si>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</si>
  <si>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</si>
  <si>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</si>
  <si>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</si>
  <si>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</si>
  <si>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</si>
  <si>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</si>
  <si>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</si>
  <si>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</si>
  <si>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</si>
  <si>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</si>
  <si>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</si>
  <si>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</si>
  <si>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</si>
  <si>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</si>
  <si>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</si>
  <si>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</si>
  <si>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</si>
  <si>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</si>
  <si>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</si>
  <si>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</si>
  <si>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</si>
  <si>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</si>
  <si>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</si>
  <si>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</si>
  <si>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</si>
  <si>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</si>
  <si>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</si>
  <si>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</si>
  <si>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</si>
  <si>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</si>
  <si>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</si>
  <si>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</si>
  <si>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</si>
  <si>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</si>
  <si>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</si>
  <si>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</si>
  <si>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</si>
  <si>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</si>
  <si>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</si>
  <si>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</si>
  <si>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</si>
  <si>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</si>
  <si>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</si>
  <si>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</si>
  <si>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</si>
  <si>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</si>
  <si>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</si>
  <si>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</si>
  <si>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</si>
  <si>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</si>
  <si>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</si>
  <si>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</si>
  <si>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</si>
  <si>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</si>
  <si>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</si>
  <si>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</si>
  <si>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</si>
  <si>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</si>
  <si>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</si>
  <si>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</si>
  <si>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</si>
  <si>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</si>
  <si>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</si>
  <si>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</si>
  <si>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</si>
  <si>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</si>
  <si>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</si>
  <si>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</si>
  <si>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</si>
  <si>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</si>
  <si>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</si>
  <si>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</si>
  <si>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</si>
  <si>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</si>
  <si>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</si>
  <si>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</si>
  <si>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</si>
  <si>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</si>
  <si>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</si>
  <si>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</si>
  <si>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</si>
  <si>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</si>
  <si>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</si>
  <si>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</si>
  <si>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</si>
  <si>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</si>
  <si>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</si>
  <si>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</si>
  <si>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</si>
  <si>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</si>
  <si>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</si>
  <si>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</si>
  <si>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</si>
  <si>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</si>
  <si>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</si>
  <si>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</si>
  <si>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</si>
  <si>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</si>
  <si>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</si>
  <si>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</si>
  <si>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</si>
  <si>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</si>
  <si>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</si>
  <si>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</si>
  <si>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</si>
  <si>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</si>
  <si>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</si>
  <si>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</si>
  <si>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</si>
  <si>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</si>
  <si>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</si>
  <si>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</si>
  <si>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</si>
  <si>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</si>
  <si>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</si>
  <si>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</si>
  <si>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</si>
  <si>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</si>
  <si>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</si>
  <si>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</si>
  <si>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</si>
  <si>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</si>
  <si>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</si>
  <si>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</si>
  <si>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</si>
  <si>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</si>
  <si>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</si>
  <si>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</si>
  <si>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</si>
  <si>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</si>
  <si>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</si>
  <si>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</si>
  <si>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</si>
  <si>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</si>
  <si>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</si>
  <si>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</si>
  <si>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</si>
  <si>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</si>
  <si>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</si>
  <si>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</si>
  <si>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</si>
  <si>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</si>
  <si>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</si>
  <si>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</si>
  <si>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</si>
  <si>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</si>
  <si>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</si>
  <si>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</si>
  <si>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</si>
  <si>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</si>
  <si>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</si>
  <si>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</si>
  <si>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</si>
  <si>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</si>
  <si>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</si>
  <si>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</si>
  <si>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</si>
  <si>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</si>
  <si>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</si>
  <si>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</si>
  <si>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</si>
  <si>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</si>
  <si>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</si>
  <si>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</si>
  <si>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</si>
  <si>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</si>
  <si>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</si>
  <si>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</si>
  <si>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</si>
  <si>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</si>
  <si>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</si>
  <si>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</si>
  <si>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</si>
  <si>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</si>
  <si>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</si>
  <si>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</si>
  <si>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</si>
  <si>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</si>
  <si>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</si>
  <si>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</si>
  <si>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</si>
  <si>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</si>
  <si>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</si>
  <si>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</si>
  <si>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</si>
  <si>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</si>
  <si>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</si>
  <si>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</si>
  <si>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</si>
  <si>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</si>
  <si>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</si>
  <si>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</si>
  <si>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</si>
  <si>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</si>
  <si>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</si>
  <si>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</si>
  <si>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</si>
  <si>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</si>
  <si>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</si>
  <si>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</si>
  <si>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</si>
  <si>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</si>
  <si>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</si>
  <si>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</si>
  <si>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</si>
  <si>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</si>
  <si>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</si>
  <si>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</si>
  <si>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</si>
  <si>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</si>
  <si>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</si>
  <si>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</si>
  <si>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</si>
  <si>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</si>
  <si>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</si>
  <si>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</si>
  <si>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</si>
  <si>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</si>
  <si>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</si>
  <si>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</si>
  <si>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</si>
  <si>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</si>
  <si>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</si>
  <si>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</si>
  <si>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</si>
  <si>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</si>
  <si>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</si>
  <si>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</si>
  <si>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</si>
  <si>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</si>
  <si>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</si>
  <si>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</si>
  <si>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</si>
  <si>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</si>
  <si>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</si>
  <si>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</si>
  <si>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</si>
  <si>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</si>
  <si>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</si>
  <si>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</si>
  <si>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</si>
  <si>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</si>
  <si>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</si>
  <si>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</si>
  <si>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</si>
  <si>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</si>
  <si>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</si>
  <si>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</si>
  <si>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</si>
  <si>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</si>
  <si>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</si>
  <si>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</si>
  <si>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</si>
  <si>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</si>
  <si>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</si>
  <si>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</si>
  <si>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</si>
  <si>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</si>
  <si>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</si>
  <si>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</si>
  <si>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</si>
  <si>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</si>
  <si>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</si>
  <si>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</si>
  <si>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</si>
  <si>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</si>
  <si>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</si>
  <si>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</si>
  <si>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</si>
  <si>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</si>
  <si>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</si>
  <si>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</si>
  <si>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</si>
  <si>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</si>
  <si>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</si>
  <si>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</si>
  <si>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</si>
  <si>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</si>
  <si>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</si>
  <si>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</si>
  <si>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</si>
  <si>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</si>
  <si>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</si>
  <si>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</si>
  <si>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</si>
  <si>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</si>
  <si>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</si>
  <si>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</si>
  <si>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</si>
  <si>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</si>
  <si>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</si>
  <si>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</si>
  <si>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</si>
  <si>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</si>
  <si>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</si>
  <si>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</si>
  <si>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</si>
  <si>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</si>
  <si>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</si>
  <si>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</si>
  <si>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</si>
  <si>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</si>
  <si>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</si>
  <si>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</si>
  <si>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</si>
  <si>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</si>
  <si>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</si>
  <si>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</si>
  <si>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</si>
  <si>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</si>
  <si>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</si>
  <si>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</si>
  <si>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</si>
  <si>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</si>
  <si>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</si>
  <si>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</si>
  <si>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</si>
  <si>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</si>
  <si>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</si>
  <si>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</si>
  <si>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</si>
  <si>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</si>
  <si>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</si>
  <si>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</si>
  <si>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</si>
  <si>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</si>
  <si>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</si>
  <si>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</si>
  <si>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</si>
  <si>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</si>
  <si>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</si>
  <si>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</si>
  <si>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</si>
  <si>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</si>
  <si>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</si>
  <si>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</si>
  <si>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</si>
  <si>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</si>
  <si>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</si>
  <si>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</si>
  <si>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</si>
  <si>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</si>
  <si>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</si>
  <si>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</si>
  <si>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</si>
  <si>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</si>
  <si>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</si>
  <si>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</si>
  <si>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</si>
  <si>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</si>
  <si>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</si>
  <si>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</si>
  <si>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</si>
  <si>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</si>
  <si>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</si>
  <si>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</si>
  <si>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</si>
  <si>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</si>
  <si>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</si>
  <si>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</si>
  <si>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</si>
  <si>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</si>
  <si>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</si>
  <si>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</si>
  <si>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</si>
  <si>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</si>
  <si>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</si>
  <si>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</si>
  <si>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</si>
  <si>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</si>
  <si>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</si>
  <si>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</si>
  <si>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</si>
  <si>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</si>
  <si>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</si>
  <si>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</si>
  <si>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</si>
  <si>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</si>
  <si>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</si>
  <si>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</si>
  <si>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</si>
  <si>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</si>
  <si>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</si>
  <si>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</si>
  <si>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</si>
  <si>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</si>
  <si>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</si>
  <si>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</si>
  <si>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</si>
  <si>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</si>
  <si>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</si>
  <si>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</si>
  <si>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</si>
  <si>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</si>
  <si>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</si>
  <si>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</si>
  <si>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</si>
  <si>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</si>
  <si>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</si>
  <si>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</si>
  <si>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</si>
  <si>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</si>
  <si>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</si>
  <si>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</si>
  <si>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</si>
  <si>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</si>
  <si>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</si>
  <si>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</si>
  <si>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</si>
  <si>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</si>
  <si>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</si>
  <si>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</si>
  <si>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</si>
  <si>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</si>
  <si>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</si>
  <si>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</si>
  <si>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</si>
  <si>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</si>
  <si>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</si>
  <si>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</si>
  <si>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</si>
  <si>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</si>
  <si>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</si>
  <si>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</si>
  <si>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</si>
  <si>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</si>
  <si>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</si>
  <si>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</si>
  <si>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</si>
  <si>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</si>
  <si>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</si>
  <si>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</si>
  <si>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</si>
  <si>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</si>
  <si>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</si>
  <si>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</si>
  <si>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</si>
  <si>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</si>
  <si>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</si>
  <si>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</si>
  <si>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</si>
  <si>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</si>
  <si>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</si>
  <si>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</si>
  <si>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</si>
  <si>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</si>
  <si>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</si>
  <si>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</si>
  <si>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</si>
  <si>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</si>
  <si>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</si>
  <si>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</si>
  <si>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</si>
  <si>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</si>
  <si>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</si>
  <si>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</si>
  <si>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</si>
  <si>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</si>
  <si>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</si>
  <si>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</si>
  <si>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</si>
  <si>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</si>
  <si>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</si>
  <si>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</si>
  <si>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</si>
  <si>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</si>
  <si>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</si>
  <si>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</si>
  <si>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</si>
  <si>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</si>
  <si>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</si>
  <si>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</si>
  <si>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</si>
  <si>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</si>
  <si>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</si>
  <si>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</si>
  <si>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</si>
  <si>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</si>
  <si>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</si>
  <si>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</si>
  <si>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</si>
  <si>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</si>
  <si>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</si>
  <si>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</si>
  <si>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</si>
  <si>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</si>
  <si>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</si>
  <si>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</si>
  <si>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</si>
  <si>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</si>
  <si>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</si>
  <si>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</si>
  <si>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</si>
  <si>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</si>
  <si>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</si>
  <si>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</si>
  <si>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</si>
  <si>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</si>
  <si>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</si>
  <si>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</si>
  <si>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</si>
  <si>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</si>
  <si>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</si>
  <si>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</si>
  <si>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</si>
  <si>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</si>
  <si>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</si>
  <si>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</si>
  <si>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</si>
  <si>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</si>
  <si>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</si>
  <si>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</si>
  <si>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</si>
  <si>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</si>
  <si>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</si>
  <si>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</si>
  <si>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</si>
  <si>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</si>
  <si>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</si>
  <si>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</si>
  <si>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</si>
  <si>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</si>
  <si>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</si>
  <si>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</si>
  <si>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</si>
  <si>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</si>
  <si>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</si>
  <si>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</si>
  <si>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</si>
  <si>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</si>
  <si>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</si>
  <si>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</si>
  <si>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</si>
  <si>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</si>
  <si>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</si>
  <si>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</si>
  <si>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</si>
  <si>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</si>
  <si>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</si>
  <si>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</si>
  <si>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</si>
  <si>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</si>
  <si>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</si>
  <si>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</si>
  <si>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</si>
  <si>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</si>
  <si>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</si>
  <si>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</si>
  <si>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</si>
  <si>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</si>
  <si>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</si>
  <si>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</si>
  <si>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</si>
  <si>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</si>
  <si>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</si>
  <si>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</si>
  <si>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</si>
  <si>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</si>
  <si>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</si>
  <si>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</si>
  <si>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</si>
  <si>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</si>
  <si>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</si>
  <si>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</si>
  <si>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</si>
  <si>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</si>
  <si>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</si>
  <si>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</si>
  <si>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</si>
  <si>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</si>
  <si>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</si>
  <si>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</si>
  <si>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</si>
  <si>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</si>
  <si>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</si>
  <si>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</si>
  <si>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</si>
  <si>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</si>
  <si>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</si>
  <si>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</si>
  <si>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</si>
  <si>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</si>
  <si>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</si>
  <si>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</si>
  <si>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</si>
  <si>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</si>
  <si>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</si>
  <si>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</si>
  <si>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</si>
  <si>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</si>
  <si>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</si>
  <si>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</si>
  <si>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</si>
  <si>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</si>
  <si>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</si>
  <si>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</si>
  <si>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</si>
  <si>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</si>
  <si>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</si>
  <si>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</si>
  <si>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</si>
  <si>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</si>
  <si>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</si>
  <si>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</si>
  <si>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</si>
  <si>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</si>
  <si>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</si>
  <si>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</si>
  <si>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</si>
  <si>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</si>
  <si>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</si>
  <si>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</si>
  <si>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</si>
  <si>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</si>
  <si>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</si>
  <si>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</si>
  <si>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</si>
  <si>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</si>
  <si>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</si>
  <si>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</si>
  <si>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</si>
  <si>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</si>
  <si>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</si>
  <si>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</si>
  <si>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</si>
  <si>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</si>
  <si>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</si>
  <si>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</si>
  <si>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</si>
  <si>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</si>
  <si>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</si>
  <si>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</si>
  <si>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</si>
  <si>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</si>
  <si>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</si>
  <si>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</si>
  <si>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</si>
  <si>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</si>
  <si>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</si>
  <si>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</si>
  <si>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</si>
  <si>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</si>
  <si>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</si>
  <si>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</si>
  <si>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</si>
  <si>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</si>
  <si>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</si>
  <si>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</si>
  <si>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</si>
  <si>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</si>
  <si>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</si>
  <si>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</si>
  <si>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</si>
  <si>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</si>
  <si>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</si>
  <si>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</si>
  <si>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</si>
  <si>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</si>
  <si>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</si>
  <si>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</si>
  <si>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</si>
  <si>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</si>
  <si>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</si>
  <si>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</si>
  <si>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</si>
  <si>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</si>
  <si>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</si>
  <si>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</si>
  <si>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</si>
  <si>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</si>
  <si>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</si>
  <si>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</si>
  <si>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</si>
  <si>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</si>
  <si>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</si>
  <si>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</si>
  <si>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</si>
  <si>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</si>
  <si>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</si>
  <si>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</si>
  <si>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</si>
  <si>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</si>
  <si>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</si>
  <si>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</si>
  <si>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</si>
  <si>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</si>
  <si>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</si>
  <si>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</si>
  <si>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</si>
  <si>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</si>
  <si>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</si>
  <si>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</si>
  <si>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</si>
  <si>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</si>
  <si>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</si>
  <si>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</si>
  <si>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</si>
  <si>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</si>
  <si>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</si>
  <si>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</si>
  <si>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</si>
  <si>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</si>
  <si>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</si>
  <si>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</si>
  <si>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</si>
  <si>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</si>
  <si>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</si>
  <si>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</si>
  <si>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</si>
  <si>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</si>
  <si>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</si>
  <si>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</si>
  <si>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</si>
  <si>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</si>
  <si>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</si>
  <si>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</si>
  <si>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</si>
  <si>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</si>
  <si>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</si>
  <si>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</si>
  <si>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</si>
  <si>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</si>
  <si>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</si>
  <si>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</si>
  <si>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</si>
  <si>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</si>
  <si>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</si>
  <si>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</si>
  <si>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</si>
  <si>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</si>
  <si>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</si>
  <si>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</si>
  <si>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</si>
  <si>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</si>
  <si>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</si>
  <si>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</si>
  <si>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</si>
  <si>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</si>
  <si>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</si>
  <si>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</si>
  <si>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</si>
  <si>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</si>
  <si>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</si>
  <si>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</si>
  <si>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</si>
  <si>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</si>
  <si>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</si>
  <si>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</si>
  <si>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</si>
  <si>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</si>
  <si>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</si>
  <si>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</si>
  <si>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</si>
  <si>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</si>
  <si>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</si>
  <si>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</si>
  <si>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</si>
  <si>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</si>
  <si>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</si>
  <si>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</si>
  <si>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</si>
  <si>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</si>
  <si>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</si>
  <si>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</si>
  <si>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</si>
  <si>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</si>
  <si>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</si>
  <si>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</si>
  <si>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</si>
  <si>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</si>
  <si>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</si>
  <si>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</si>
  <si>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</si>
  <si>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</si>
  <si>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</si>
  <si>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</si>
  <si>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</si>
  <si>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</si>
  <si>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</si>
  <si>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</si>
  <si>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</si>
  <si>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</si>
  <si>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</si>
  <si>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</si>
  <si>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</si>
  <si>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</si>
  <si>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</si>
  <si>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</si>
  <si>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</si>
  <si>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</si>
  <si>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</si>
  <si>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</si>
  <si>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</si>
  <si>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</si>
  <si>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</si>
  <si>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</si>
  <si>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</si>
  <si>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</si>
  <si>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</si>
  <si>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</si>
  <si>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</si>
  <si>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</si>
  <si>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</si>
  <si>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</si>
  <si>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</si>
  <si>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</si>
  <si>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</si>
  <si>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</si>
  <si>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</si>
  <si>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</si>
  <si>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</si>
  <si>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</si>
  <si>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</si>
  <si>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</si>
  <si>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</si>
  <si>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</si>
  <si>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</si>
  <si>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</si>
  <si>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</si>
  <si>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</si>
  <si>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</si>
  <si>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</si>
  <si>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</si>
  <si>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</si>
  <si>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</si>
  <si>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</si>
  <si>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</si>
  <si>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</si>
  <si>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</si>
  <si>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</si>
  <si>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</si>
  <si>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</si>
  <si>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</si>
  <si>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</si>
  <si>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</si>
  <si>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</si>
  <si>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</si>
  <si>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</si>
  <si>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</si>
  <si>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</si>
  <si>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</si>
  <si>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</si>
  <si>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</si>
  <si>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</si>
  <si>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</si>
  <si>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</si>
  <si>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</si>
  <si>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</si>
  <si>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</si>
  <si>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</si>
  <si>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</si>
  <si>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</si>
  <si>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</si>
  <si>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</si>
  <si>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</si>
  <si>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</si>
  <si>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</si>
  <si>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</si>
  <si>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</si>
  <si>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</si>
  <si>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</si>
  <si>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</si>
  <si>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</si>
  <si>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</si>
  <si>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</si>
  <si>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</si>
  <si>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</si>
  <si>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</si>
  <si>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</si>
  <si>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</si>
  <si>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</si>
  <si>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</si>
  <si>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</si>
  <si>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</si>
  <si>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</si>
  <si>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</si>
  <si>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</si>
  <si>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</si>
  <si>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</si>
  <si>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</si>
  <si>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</si>
  <si>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</si>
  <si>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</si>
  <si>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</si>
  <si>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</si>
  <si>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</si>
  <si>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</si>
  <si>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</si>
  <si>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</si>
  <si>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</si>
  <si>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</si>
  <si>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</si>
  <si>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</si>
  <si>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</si>
  <si>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</si>
  <si>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</si>
  <si>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</si>
  <si>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</si>
  <si>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</si>
  <si>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</si>
  <si>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</si>
  <si>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</si>
  <si>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</si>
  <si>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</si>
  <si>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</si>
  <si>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</si>
  <si>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</si>
  <si>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</si>
  <si>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</si>
  <si>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</si>
  <si>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</si>
  <si>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</si>
  <si>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</si>
  <si>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</si>
  <si>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</si>
  <si>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</si>
  <si>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</si>
  <si>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</si>
  <si>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</si>
  <si>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</si>
  <si>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</si>
  <si>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</si>
  <si>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</si>
  <si>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</si>
  <si>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</si>
  <si>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</si>
  <si>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</si>
  <si>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</si>
  <si>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</si>
  <si>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</si>
  <si>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</si>
  <si>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</si>
  <si>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</si>
  <si>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</si>
  <si>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</si>
  <si>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</si>
  <si>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</si>
  <si>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</si>
  <si>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</si>
  <si>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</si>
  <si>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</si>
  <si>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</si>
  <si>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</si>
  <si>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</si>
  <si>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</si>
  <si>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</si>
  <si>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</si>
  <si>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</si>
  <si>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</si>
  <si>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</si>
  <si>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</si>
  <si>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</si>
  <si>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</si>
  <si>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</si>
  <si>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</si>
  <si>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</si>
  <si>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</si>
  <si>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</si>
  <si>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</si>
  <si>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</si>
  <si>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</si>
  <si>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</si>
  <si>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</si>
  <si>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</si>
  <si>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</si>
  <si>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</si>
  <si>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</si>
  <si>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</si>
  <si>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</si>
  <si>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</si>
  <si>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</si>
  <si>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</si>
  <si>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</si>
  <si>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</si>
  <si>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</si>
  <si>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</si>
  <si>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</si>
  <si>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</si>
  <si>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</si>
  <si>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</si>
  <si>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</si>
  <si>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</si>
  <si>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</si>
  <si>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</si>
  <si>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</si>
  <si>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</si>
  <si>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</si>
  <si>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</si>
  <si>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</si>
  <si>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</si>
  <si>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</si>
  <si>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</si>
  <si>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</si>
  <si>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</si>
  <si>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</si>
  <si>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</si>
  <si>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</si>
  <si>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</si>
  <si>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</si>
  <si>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</si>
  <si>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</si>
  <si>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</si>
  <si>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</si>
  <si>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</si>
  <si>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</si>
  <si>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</si>
  <si>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</si>
  <si>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</si>
  <si>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</si>
  <si>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</si>
  <si>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</si>
  <si>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</si>
  <si>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</si>
  <si>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</si>
  <si>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</si>
  <si>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</si>
  <si>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</si>
  <si>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</si>
  <si>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</si>
  <si>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</si>
  <si>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</si>
  <si>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</si>
  <si>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</si>
  <si>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</si>
  <si>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</si>
  <si>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</si>
  <si>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</si>
  <si>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</si>
  <si>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</si>
  <si>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</si>
  <si>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</si>
  <si>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</si>
  <si>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</si>
  <si>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</si>
  <si>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</si>
  <si>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</si>
  <si>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</si>
  <si>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</si>
  <si>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</si>
  <si>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</si>
  <si>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</si>
  <si>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</si>
  <si>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</si>
  <si>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</si>
  <si>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</si>
  <si>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</si>
  <si>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</si>
  <si>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</si>
  <si>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</si>
  <si>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</si>
  <si>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</si>
  <si>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</si>
  <si>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</si>
  <si>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</si>
  <si>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</si>
  <si>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</si>
  <si>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</si>
  <si>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</si>
  <si>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</si>
  <si>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</si>
  <si>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</si>
  <si>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</si>
  <si>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</si>
  <si>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</si>
  <si>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</si>
  <si>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</si>
  <si>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</si>
  <si>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</si>
  <si>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</si>
  <si>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</si>
  <si>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</si>
  <si>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</si>
  <si>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</si>
  <si>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</si>
  <si>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</si>
  <si>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</si>
  <si>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</si>
  <si>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</si>
  <si>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</si>
  <si>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</si>
  <si>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</si>
  <si>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</si>
  <si>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</si>
  <si>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</si>
  <si>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</si>
  <si>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</si>
  <si>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</si>
  <si>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</si>
  <si>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</si>
  <si>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</si>
  <si>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</si>
  <si>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</si>
  <si>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</si>
  <si>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</si>
  <si>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</si>
  <si>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</si>
  <si>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</si>
  <si>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</si>
  <si>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</si>
  <si>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</si>
  <si>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</si>
  <si>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</si>
  <si>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</si>
  <si>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</si>
  <si>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</si>
  <si>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</si>
  <si>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</si>
  <si>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</si>
  <si>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</si>
  <si>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</si>
  <si>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</si>
  <si>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</si>
  <si>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</si>
  <si>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</si>
  <si>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</si>
  <si>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</si>
  <si>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</si>
  <si>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</si>
  <si>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</si>
  <si>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</si>
  <si>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</si>
  <si>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</si>
  <si>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</si>
  <si>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</si>
  <si>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</si>
  <si>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</si>
  <si>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</si>
  <si>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</si>
  <si>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</si>
  <si>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</si>
  <si>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</si>
  <si>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</si>
  <si>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</si>
  <si>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</si>
  <si>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</si>
  <si>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</si>
  <si>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</si>
  <si>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</si>
  <si>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</si>
  <si>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</si>
  <si>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</si>
  <si>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</si>
  <si>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</si>
  <si>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</si>
  <si>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</si>
  <si>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</si>
  <si>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</si>
  <si>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</si>
  <si>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</si>
  <si>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</si>
  <si>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</si>
  <si>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</si>
  <si>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</si>
  <si>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</si>
  <si>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</si>
  <si>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</si>
  <si>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</si>
  <si>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</si>
  <si>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</si>
  <si>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</si>
  <si>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</si>
  <si>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</si>
  <si>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</si>
  <si>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</si>
  <si>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</si>
  <si>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</si>
  <si>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</si>
  <si>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</si>
  <si>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</si>
  <si>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</si>
  <si>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</si>
  <si>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</si>
  <si>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</si>
  <si>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</si>
  <si>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</si>
  <si>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</si>
  <si>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</si>
  <si>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</si>
  <si>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</si>
  <si>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</si>
  <si>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</si>
  <si>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</si>
  <si>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</si>
  <si>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</si>
  <si>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</si>
  <si>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</si>
  <si>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</si>
  <si>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</si>
  <si>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</si>
  <si>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</si>
  <si>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</si>
  <si>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</si>
  <si>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</si>
  <si>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</si>
  <si>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</si>
  <si>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</si>
  <si>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</si>
  <si>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</si>
  <si>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</si>
  <si>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</si>
  <si>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</si>
  <si>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</si>
  <si>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</si>
  <si>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</si>
  <si>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</si>
  <si>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</si>
  <si>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</si>
  <si>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</si>
  <si>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</si>
  <si>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</si>
  <si>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</si>
  <si>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</si>
  <si>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</si>
  <si>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</si>
  <si>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</si>
  <si>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</si>
  <si>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</si>
  <si>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</si>
  <si>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</si>
  <si>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</si>
  <si>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</si>
  <si>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</si>
  <si>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</si>
  <si>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</si>
  <si>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</si>
  <si>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</si>
  <si>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</si>
  <si>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</si>
  <si>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</si>
  <si>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</si>
  <si>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</si>
  <si>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</si>
  <si>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</si>
  <si>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</si>
  <si>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</si>
  <si>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</si>
  <si>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</si>
  <si>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</si>
  <si>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</si>
  <si>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</si>
  <si>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</si>
  <si>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</si>
  <si>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</si>
  <si>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</si>
  <si>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</si>
  <si>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</si>
  <si>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</si>
  <si>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</si>
  <si>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</si>
  <si>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</si>
  <si>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</si>
  <si>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</si>
  <si>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</si>
  <si>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</si>
  <si>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</si>
  <si>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</si>
  <si>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</si>
  <si>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</si>
  <si>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</si>
  <si>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</si>
  <si>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</si>
  <si>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</si>
  <si>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</si>
  <si>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</si>
  <si>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</si>
  <si>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</si>
  <si>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</si>
  <si>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</si>
  <si>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</si>
  <si>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</si>
  <si>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</si>
  <si>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</si>
  <si>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</si>
  <si>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</si>
  <si>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</si>
  <si>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</si>
  <si>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</si>
  <si>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</si>
  <si>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</si>
  <si>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</si>
  <si>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</si>
  <si>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</si>
  <si>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</si>
  <si>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</si>
  <si>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</si>
  <si>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</si>
  <si>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</si>
  <si>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</si>
  <si>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</si>
  <si>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</si>
  <si>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</si>
  <si>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</si>
  <si>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</si>
  <si>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</si>
  <si>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</si>
  <si>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</si>
  <si>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</si>
  <si>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</si>
  <si>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</si>
  <si>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</si>
  <si>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</si>
  <si>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</si>
  <si>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</si>
  <si>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</si>
  <si>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</si>
  <si>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</si>
  <si>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</si>
  <si>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</si>
  <si>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</si>
  <si>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</si>
  <si>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</si>
  <si>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</si>
  <si>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</si>
  <si>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</si>
  <si>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</si>
  <si>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</si>
  <si>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</si>
  <si>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</si>
  <si>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</si>
  <si>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</si>
  <si>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</si>
  <si>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</si>
  <si>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</si>
  <si>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</si>
  <si>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</si>
  <si>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</si>
  <si>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</si>
  <si>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</si>
  <si>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</si>
  <si>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</si>
  <si>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</si>
  <si>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</si>
  <si>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</si>
  <si>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</si>
  <si>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</si>
  <si>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</si>
  <si>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</si>
  <si>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</si>
  <si>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</si>
  <si>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</si>
  <si>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</si>
  <si>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</si>
  <si>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</si>
  <si>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</si>
  <si>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</si>
  <si>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</si>
  <si>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</si>
  <si>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</si>
  <si>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</si>
  <si>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</si>
  <si>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</si>
  <si>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</si>
  <si>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</si>
  <si>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</si>
  <si>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</si>
  <si>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</si>
  <si>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</si>
  <si>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</si>
  <si>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</si>
  <si>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</si>
  <si>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</si>
  <si>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</si>
  <si>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</si>
  <si>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</si>
  <si>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</si>
  <si>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</si>
  <si>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</si>
  <si>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</si>
  <si>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</si>
  <si>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</si>
  <si>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</si>
  <si>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</si>
  <si>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</si>
  <si>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</si>
  <si>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</si>
  <si>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</si>
  <si>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</si>
  <si>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</si>
  <si>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</si>
  <si>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</si>
  <si>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</si>
  <si>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</si>
  <si>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</si>
  <si>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</si>
  <si>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</si>
  <si>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</si>
  <si>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</si>
  <si>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</si>
  <si>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</si>
  <si>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</si>
  <si>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</si>
  <si>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</si>
  <si>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</si>
  <si>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</si>
  <si>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</si>
  <si>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</si>
  <si>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</si>
  <si>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</si>
  <si>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</si>
  <si>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</si>
  <si>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</si>
  <si>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</si>
  <si>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</si>
  <si>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</si>
  <si>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</si>
  <si>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</si>
  <si>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</si>
  <si>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</si>
  <si>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</si>
  <si>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</si>
  <si>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</si>
  <si>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</si>
  <si>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</si>
  <si>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</si>
  <si>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</si>
  <si>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</si>
  <si>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</si>
  <si>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</si>
  <si>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</si>
  <si>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</si>
  <si>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</si>
  <si>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</si>
  <si>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</si>
  <si>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</si>
  <si>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</si>
  <si>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</si>
  <si>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</si>
  <si>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</si>
  <si>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</si>
  <si>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</si>
  <si>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</si>
  <si>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</si>
  <si>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</si>
  <si>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</si>
  <si>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</si>
  <si>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</si>
  <si>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</si>
  <si>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</si>
  <si>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</si>
  <si>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</si>
  <si>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</si>
  <si>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</si>
  <si>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</si>
  <si>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</si>
  <si>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</si>
  <si>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</si>
  <si>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</si>
  <si>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</si>
  <si>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</si>
  <si>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</si>
  <si>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</si>
  <si>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</si>
  <si>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</si>
  <si>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</si>
  <si>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</si>
  <si>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</si>
  <si>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</si>
  <si>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</si>
  <si>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</si>
  <si>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</si>
  <si>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</si>
  <si>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</si>
  <si>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</si>
  <si>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</si>
  <si>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</si>
  <si>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</si>
  <si>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</si>
  <si>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</si>
  <si>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</si>
  <si>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</si>
  <si>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</si>
  <si>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</si>
  <si>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</si>
  <si>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</si>
  <si>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</si>
  <si>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</si>
  <si>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</si>
  <si>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</si>
  <si>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</si>
  <si>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</si>
  <si>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</si>
  <si>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</si>
  <si>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</si>
  <si>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</si>
  <si>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</si>
  <si>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</si>
  <si>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</si>
  <si>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</si>
  <si>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</si>
  <si>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</si>
  <si>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</si>
  <si>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</si>
  <si>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</si>
  <si>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</si>
  <si>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</si>
  <si>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</si>
  <si>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</si>
  <si>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</si>
  <si>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</si>
  <si>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</si>
  <si>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</si>
  <si>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</si>
  <si>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</si>
  <si>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</si>
  <si>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</si>
  <si>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</si>
  <si>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</si>
  <si>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</si>
  <si>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</si>
  <si>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</si>
  <si>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</si>
  <si>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</si>
  <si>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</si>
  <si>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</si>
  <si>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</si>
  <si>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</si>
  <si>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</si>
  <si>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</si>
  <si>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</si>
  <si>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</si>
  <si>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</si>
  <si>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</si>
  <si>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</si>
  <si>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</si>
  <si>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</si>
  <si>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</si>
  <si>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</si>
  <si>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</si>
  <si>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</si>
  <si>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</si>
  <si>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</si>
  <si>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</si>
  <si>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</si>
  <si>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</si>
  <si>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</si>
  <si>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</si>
  <si>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</si>
  <si>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</si>
  <si>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</si>
  <si>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</si>
  <si>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</si>
  <si>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</si>
  <si>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</si>
  <si>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</si>
  <si>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</si>
  <si>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</si>
  <si>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</si>
  <si>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</si>
  <si>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</si>
  <si>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</si>
  <si>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</si>
  <si>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</si>
  <si>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</si>
  <si>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</si>
  <si>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</si>
  <si>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</si>
  <si>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</si>
  <si>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</si>
  <si>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</si>
  <si>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</si>
  <si>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</si>
  <si>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</si>
  <si>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</si>
  <si>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</si>
  <si>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</si>
  <si>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</si>
  <si>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</si>
  <si>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</si>
  <si>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</si>
  <si>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</si>
  <si>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</si>
  <si>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</si>
  <si>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</si>
  <si>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</si>
  <si>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</si>
  <si>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</si>
  <si>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</si>
  <si>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</si>
  <si>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</si>
  <si>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</si>
  <si>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</si>
  <si>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</si>
  <si>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</si>
  <si>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</si>
  <si>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</si>
  <si>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</si>
  <si>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</si>
  <si>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</si>
  <si>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</si>
  <si>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</si>
  <si>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</si>
  <si>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</si>
  <si>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</si>
  <si>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</si>
  <si>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</si>
  <si>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</si>
  <si>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</si>
  <si>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</si>
  <si>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</si>
  <si>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</si>
  <si>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</si>
  <si>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</si>
  <si>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</si>
  <si>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</si>
  <si>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</si>
  <si>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</si>
  <si>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</si>
  <si>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</si>
  <si>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</si>
  <si>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</si>
  <si>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</si>
  <si>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</si>
  <si>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</si>
  <si>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</si>
  <si>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</si>
  <si>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</si>
  <si>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</si>
  <si>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</si>
  <si>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</si>
  <si>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</si>
  <si>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</si>
  <si>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</si>
  <si>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</si>
  <si>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</si>
  <si>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</si>
  <si>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</si>
  <si>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</si>
  <si>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</si>
  <si>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</si>
  <si>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</si>
  <si>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</si>
  <si>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</si>
  <si>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</si>
  <si>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</si>
  <si>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</si>
  <si>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</si>
  <si>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</si>
  <si>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</si>
  <si>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</si>
  <si>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</si>
  <si>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</si>
  <si>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</si>
  <si>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</si>
  <si>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</si>
  <si>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</si>
  <si>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</si>
  <si>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</si>
  <si>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</si>
  <si>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</si>
  <si>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</si>
  <si>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</si>
  <si>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</si>
  <si>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</si>
  <si>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</si>
  <si>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</si>
  <si>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</si>
  <si>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</si>
  <si>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</si>
  <si>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</si>
  <si>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</si>
  <si>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</si>
  <si>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</si>
  <si>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</si>
  <si>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</si>
  <si>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</si>
  <si>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</si>
  <si>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</si>
  <si>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</si>
  <si>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</si>
  <si>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</si>
  <si>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</si>
  <si>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</si>
  <si>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</si>
  <si>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</si>
  <si>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</si>
  <si>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</si>
  <si>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</si>
  <si>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</si>
  <si>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</si>
  <si>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</si>
  <si>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</si>
  <si>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</si>
  <si>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</si>
  <si>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</si>
  <si>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</si>
  <si>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</si>
  <si>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</si>
  <si>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</si>
  <si>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</si>
  <si>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</si>
  <si>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</si>
  <si>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</si>
  <si>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</si>
  <si>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</si>
  <si>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</si>
  <si>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</si>
  <si>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</si>
  <si>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</si>
  <si>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</si>
  <si>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</si>
  <si>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</si>
  <si>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</si>
  <si>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</si>
  <si>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</si>
  <si>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</si>
  <si>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</si>
  <si>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</si>
  <si>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</si>
  <si>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</si>
  <si>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</si>
  <si>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</si>
  <si>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</si>
  <si>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</si>
  <si>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</si>
  <si>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</si>
  <si>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</si>
  <si>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</si>
  <si>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</si>
  <si>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</si>
  <si>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</si>
  <si>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</si>
  <si>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</si>
  <si>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</si>
  <si>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</si>
  <si>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</si>
  <si>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</si>
  <si>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</si>
  <si>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</si>
  <si>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</si>
  <si>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</si>
  <si>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</si>
  <si>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</si>
  <si>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</si>
  <si>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</si>
  <si>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</si>
  <si>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</si>
  <si>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</si>
  <si>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</si>
  <si>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</si>
  <si>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</si>
  <si>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</si>
  <si>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</si>
  <si>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</si>
  <si>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</si>
  <si>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</si>
  <si>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</si>
  <si>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</si>
  <si>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</si>
  <si>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</si>
  <si>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</si>
  <si>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</si>
  <si>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</si>
  <si>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</si>
  <si>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</si>
  <si>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</si>
  <si>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</si>
  <si>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</si>
  <si>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</si>
  <si>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</si>
  <si>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</si>
  <si>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</si>
  <si>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</si>
  <si>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</si>
  <si>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</si>
  <si>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</si>
  <si>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</si>
  <si>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</si>
  <si>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</si>
  <si>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</si>
  <si>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</si>
  <si>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</si>
  <si>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</si>
  <si>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</si>
  <si>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</si>
  <si>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</si>
  <si>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</si>
  <si>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</si>
  <si>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</si>
  <si>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</si>
  <si>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</si>
  <si>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</si>
  <si>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</si>
  <si>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</si>
  <si>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</si>
  <si>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</si>
  <si>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</si>
  <si>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</si>
  <si>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</si>
  <si>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</si>
  <si>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</si>
  <si>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</si>
  <si>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</si>
  <si>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</si>
  <si>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</si>
  <si>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</si>
  <si>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</si>
  <si>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</si>
  <si>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</si>
  <si>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</si>
  <si>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</si>
  <si>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</si>
  <si>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</si>
  <si>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</si>
  <si>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</si>
  <si>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</si>
  <si>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</si>
  <si>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</si>
  <si>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</si>
  <si>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</si>
  <si>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</si>
  <si>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</si>
  <si>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</si>
  <si>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</si>
  <si>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</si>
  <si>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</si>
  <si>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</si>
  <si>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</si>
  <si>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</si>
  <si>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</si>
  <si>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</si>
  <si>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</si>
  <si>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</si>
  <si>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</si>
  <si>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</si>
  <si>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</si>
  <si>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</si>
  <si>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</si>
  <si>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</si>
  <si>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</si>
  <si>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</si>
  <si>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</si>
  <si>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</si>
  <si>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</si>
  <si>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</si>
  <si>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</si>
  <si>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</si>
  <si>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</si>
  <si>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</si>
  <si>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</si>
  <si>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</si>
  <si>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</si>
  <si>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</si>
  <si>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</si>
  <si>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</si>
  <si>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</si>
  <si>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</si>
  <si>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</si>
  <si>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</si>
  <si>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</si>
  <si>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</si>
  <si>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</si>
  <si>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</si>
  <si>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</si>
  <si>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</si>
  <si>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</si>
  <si>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</si>
  <si>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</si>
  <si>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</si>
  <si>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</si>
  <si>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</si>
  <si>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</si>
  <si>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</si>
  <si>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</si>
  <si>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</si>
  <si>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</si>
  <si>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</si>
  <si>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</si>
  <si>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</si>
  <si>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</si>
  <si>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</si>
  <si>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</si>
  <si>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</si>
  <si>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</si>
  <si>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</si>
  <si>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</si>
  <si>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</si>
  <si>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</si>
  <si>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</si>
  <si>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</si>
  <si>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</si>
  <si>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</si>
  <si>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</si>
  <si>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</si>
  <si>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</si>
  <si>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</si>
  <si>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</si>
  <si>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</si>
  <si>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</si>
  <si>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</si>
  <si>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</si>
  <si>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</si>
  <si>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</si>
  <si>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</si>
  <si>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</si>
  <si>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</si>
  <si>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</si>
  <si>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</si>
  <si>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</si>
  <si>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</si>
  <si>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</si>
  <si>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</si>
  <si>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</si>
  <si>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</si>
  <si>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</si>
  <si>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</si>
  <si>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</si>
  <si>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</si>
  <si>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</si>
  <si>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</si>
  <si>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</si>
  <si>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</si>
  <si>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</si>
  <si>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</si>
  <si>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</si>
  <si>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</si>
  <si>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</si>
  <si>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</si>
  <si>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</si>
  <si>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</si>
  <si>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</si>
  <si>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</si>
  <si>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</si>
  <si>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</si>
  <si>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</si>
  <si>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</si>
  <si>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</si>
  <si>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</si>
  <si>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</si>
  <si>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</si>
  <si>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</si>
  <si>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</si>
  <si>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</si>
  <si>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</si>
  <si>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</si>
  <si>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</si>
  <si>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</si>
  <si>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</si>
  <si>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</si>
  <si>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</si>
  <si>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</si>
  <si>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</si>
  <si>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</si>
  <si>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</si>
  <si>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</si>
  <si>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</si>
  <si>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</si>
  <si>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</si>
  <si>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</si>
  <si>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</si>
  <si>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</si>
  <si>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</si>
  <si>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</si>
  <si>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</si>
  <si>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</si>
  <si>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</si>
  <si>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</si>
  <si>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</si>
  <si>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</si>
  <si>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</si>
  <si>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</si>
  <si>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</si>
  <si>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</si>
  <si>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</si>
  <si>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</si>
  <si>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</si>
  <si>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</si>
  <si>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</si>
  <si>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</si>
  <si>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</si>
  <si>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</si>
  <si>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</si>
  <si>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</si>
  <si>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</si>
  <si>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</si>
  <si>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</si>
  <si>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</si>
  <si>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</si>
  <si>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</si>
  <si>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</si>
  <si>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</si>
  <si>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</si>
  <si>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</si>
  <si>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</si>
  <si>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</si>
  <si>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</si>
  <si>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</si>
  <si>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</si>
  <si>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</si>
  <si>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</si>
  <si>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</si>
  <si>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</si>
  <si>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</si>
  <si>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</si>
  <si>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</si>
  <si>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</si>
  <si>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</si>
  <si>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</si>
  <si>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</si>
  <si>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</si>
  <si>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</si>
  <si>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</si>
  <si>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</si>
  <si>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</si>
  <si>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</si>
  <si>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</si>
  <si>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</si>
  <si>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</si>
  <si>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</si>
  <si>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</si>
  <si>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</si>
  <si>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</si>
  <si>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</si>
  <si>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</si>
  <si>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</si>
  <si>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</si>
  <si>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</si>
  <si>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</si>
  <si>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</si>
  <si>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</si>
  <si>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</si>
  <si>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</si>
  <si>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</si>
  <si>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</si>
  <si>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</si>
  <si>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</si>
  <si>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</si>
  <si>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</si>
  <si>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</si>
  <si>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</si>
  <si>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</si>
  <si>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</si>
  <si>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</si>
  <si>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</si>
  <si>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</si>
  <si>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</si>
  <si>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</si>
  <si>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</si>
  <si>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</si>
  <si>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</si>
  <si>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</si>
  <si>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</si>
  <si>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</si>
  <si>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</si>
  <si>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</si>
  <si>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</si>
  <si>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</si>
  <si>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</si>
  <si>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</si>
  <si>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</si>
  <si>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</si>
  <si>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</si>
  <si>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</si>
  <si>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</si>
  <si>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</si>
  <si>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</si>
  <si>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</si>
  <si>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</si>
  <si>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</si>
  <si>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</si>
  <si>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</si>
  <si>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</si>
  <si>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</si>
  <si>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</si>
  <si>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</si>
  <si>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</si>
  <si>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</si>
  <si>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</si>
  <si>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</si>
  <si>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</si>
  <si>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</si>
  <si>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</si>
  <si>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</si>
  <si>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</si>
  <si>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</si>
  <si>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</si>
  <si>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</si>
  <si>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</si>
  <si>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</si>
  <si>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</si>
  <si>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</si>
  <si>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</si>
  <si>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</si>
  <si>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</si>
  <si>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</si>
  <si>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</si>
  <si>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</si>
  <si>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</si>
  <si>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</si>
  <si>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</si>
  <si>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</si>
  <si>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</si>
  <si>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</si>
  <si>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</si>
  <si>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</si>
  <si>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</si>
  <si>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</si>
  <si>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</si>
  <si>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</si>
  <si>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</si>
  <si>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</si>
  <si>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</si>
  <si>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</si>
  <si>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</si>
  <si>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</si>
  <si>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</si>
  <si>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</si>
  <si>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</si>
  <si>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</si>
  <si>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</si>
  <si>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</si>
  <si>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</si>
  <si>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</si>
  <si>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</si>
  <si>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</si>
  <si>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</si>
  <si>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</si>
  <si>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</si>
  <si>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</si>
  <si>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</si>
  <si>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</si>
  <si>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</si>
  <si>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</si>
  <si>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</si>
  <si>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</si>
  <si>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</si>
  <si>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</si>
  <si>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</si>
  <si>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</si>
  <si>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</si>
  <si>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</si>
  <si>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</si>
  <si>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</si>
  <si>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</si>
  <si>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</si>
  <si>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</si>
  <si>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</si>
  <si>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</si>
  <si>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</si>
  <si>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</si>
  <si>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</si>
  <si>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</si>
  <si>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</si>
  <si>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</si>
  <si>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</si>
  <si>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</si>
  <si>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</si>
  <si>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</si>
  <si>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</si>
  <si>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</si>
  <si>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</si>
  <si>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</si>
  <si>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</si>
  <si>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</si>
  <si>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</si>
  <si>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</si>
  <si>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</si>
  <si>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</si>
  <si>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</si>
  <si>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</si>
  <si>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</si>
  <si>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</si>
  <si>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</si>
  <si>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</si>
  <si>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</si>
  <si>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</si>
  <si>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</si>
  <si>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</si>
  <si>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</si>
  <si>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</si>
  <si>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</si>
  <si>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</si>
  <si>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</si>
  <si>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</si>
  <si>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</si>
  <si>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</si>
  <si>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</si>
  <si>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</si>
  <si>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</si>
  <si>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</si>
  <si>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</si>
  <si>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</si>
  <si>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</si>
  <si>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</si>
  <si>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</si>
  <si>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</si>
  <si>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</si>
  <si>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</si>
  <si>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</si>
  <si>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</si>
  <si>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</si>
  <si>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</si>
  <si>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</si>
  <si>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</si>
  <si>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</si>
  <si>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</si>
  <si>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</si>
  <si>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</si>
  <si>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</si>
  <si>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</si>
  <si>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</si>
  <si>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</si>
  <si>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</si>
  <si>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</si>
  <si>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</si>
  <si>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</si>
  <si>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</si>
  <si>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</si>
  <si>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</si>
  <si>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</si>
  <si>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</si>
  <si>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</si>
  <si>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</si>
  <si>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</si>
  <si>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</si>
  <si>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</si>
  <si>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</si>
  <si>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</si>
  <si>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</si>
  <si>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</si>
  <si>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</si>
  <si>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</si>
  <si>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</si>
  <si>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</si>
  <si>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</si>
  <si>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</si>
  <si>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</si>
  <si>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</si>
  <si>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</si>
  <si>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</si>
  <si>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</si>
  <si>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</si>
  <si>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</si>
  <si>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</si>
  <si>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</si>
  <si>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</si>
  <si>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</si>
  <si>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</si>
  <si>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</si>
  <si>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</si>
  <si>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</si>
  <si>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</si>
  <si>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</si>
  <si>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</si>
  <si>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</si>
  <si>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</si>
  <si>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</si>
  <si>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</si>
  <si>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</si>
  <si>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</si>
  <si>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</si>
  <si>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</si>
  <si>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</si>
  <si>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</si>
  <si>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</si>
  <si>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</si>
  <si>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</si>
  <si>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</si>
  <si>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</si>
  <si>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</si>
  <si>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</si>
  <si>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</si>
  <si>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</si>
  <si>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</si>
  <si>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</si>
  <si>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</si>
  <si>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</si>
  <si>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</si>
  <si>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</si>
  <si>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</si>
  <si>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</si>
  <si>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</si>
  <si>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</si>
  <si>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</si>
  <si>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</si>
  <si>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</si>
  <si>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</si>
  <si>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</si>
  <si>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</si>
  <si>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</si>
  <si>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</si>
  <si>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</si>
  <si>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</si>
  <si>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</si>
  <si>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</si>
  <si>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</si>
  <si>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</si>
  <si>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</si>
  <si>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</si>
  <si>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</si>
  <si>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</si>
  <si>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</si>
  <si>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</si>
  <si>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</si>
  <si>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</si>
  <si>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</si>
  <si>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</si>
  <si>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</si>
  <si>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</si>
  <si>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</si>
  <si>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</si>
  <si>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</si>
  <si>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</si>
  <si>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</si>
  <si>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</si>
  <si>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</si>
  <si>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</si>
  <si>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</si>
  <si>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</si>
  <si>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</si>
  <si>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</si>
  <si>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</si>
  <si>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</si>
  <si>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</si>
  <si>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</si>
  <si>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</si>
  <si>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</si>
  <si>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</si>
  <si>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</si>
  <si>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</si>
  <si>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</si>
  <si>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</si>
  <si>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</si>
  <si>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</si>
  <si>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</si>
  <si>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</si>
  <si>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</si>
  <si>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</si>
  <si>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</si>
  <si>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</si>
  <si>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</si>
  <si>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</si>
  <si>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</si>
  <si>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</si>
  <si>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</si>
  <si>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</si>
  <si>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</si>
  <si>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</si>
  <si>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</si>
  <si>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</si>
  <si>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</si>
  <si>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</si>
  <si>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</si>
  <si>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</si>
  <si>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</si>
  <si>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</si>
  <si>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</si>
  <si>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</si>
  <si>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</si>
  <si>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</si>
  <si>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</si>
  <si>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</si>
  <si>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</si>
  <si>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</si>
  <si>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</si>
  <si>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</si>
  <si>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</si>
  <si>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</si>
  <si>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</si>
  <si>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</si>
  <si>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</si>
  <si>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</si>
  <si>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</si>
  <si>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</si>
  <si>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</si>
  <si>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</si>
  <si>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</si>
  <si>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</si>
  <si>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</si>
  <si>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</si>
  <si>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</si>
  <si>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</si>
  <si>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</si>
  <si>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</si>
  <si>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</si>
  <si>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</si>
  <si>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</si>
  <si>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</si>
  <si>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</si>
  <si>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</si>
  <si>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</si>
  <si>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</si>
  <si>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</si>
  <si>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</si>
  <si>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</si>
  <si>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</si>
  <si>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</si>
  <si>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</si>
  <si>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</si>
  <si>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</si>
  <si>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</si>
  <si>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</si>
  <si>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</si>
  <si>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</si>
  <si>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</si>
  <si>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</si>
  <si>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</si>
  <si>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</si>
  <si>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</si>
  <si>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</si>
  <si>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</si>
  <si>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</si>
  <si>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</si>
  <si>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</si>
  <si>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</si>
  <si>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</si>
  <si>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</si>
  <si>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</si>
  <si>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</si>
  <si>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</si>
  <si>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</si>
  <si>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</si>
  <si>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</si>
  <si>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</si>
  <si>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</si>
  <si>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</si>
  <si>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</si>
  <si>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</si>
  <si>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</si>
  <si>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</si>
  <si>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</si>
  <si>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</si>
  <si>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</si>
  <si>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</si>
  <si>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</si>
  <si>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</si>
  <si>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</si>
  <si>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</si>
  <si>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</si>
  <si>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</si>
  <si>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</si>
  <si>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</si>
  <si>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</si>
  <si>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</si>
  <si>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</si>
  <si>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</si>
  <si>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</si>
  <si>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</si>
  <si>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</si>
  <si>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</si>
  <si>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</si>
  <si>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</si>
  <si>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</si>
  <si>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</si>
  <si>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</si>
  <si>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</si>
  <si>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</si>
  <si>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</si>
  <si>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</si>
  <si>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</si>
  <si>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</si>
  <si>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</si>
  <si>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</si>
  <si>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</si>
  <si>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</si>
  <si>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</si>
  <si>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</si>
  <si>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</si>
  <si>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</si>
  <si>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</si>
  <si>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</si>
  <si>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</si>
  <si>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</si>
  <si>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</si>
  <si>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</si>
  <si>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</si>
  <si>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</si>
  <si>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</si>
  <si>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</si>
  <si>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</si>
  <si>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</si>
  <si>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</si>
  <si>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</si>
  <si>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</si>
  <si>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</si>
  <si>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</si>
  <si>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</si>
  <si>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</si>
  <si>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</si>
  <si>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</si>
  <si>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</si>
  <si>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</si>
  <si>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</si>
  <si>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</si>
  <si>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</si>
  <si>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</si>
  <si>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</si>
  <si>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</si>
  <si>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</si>
  <si>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</si>
  <si>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</si>
  <si>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</si>
  <si>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</si>
  <si>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</si>
  <si>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</si>
  <si>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</si>
  <si>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</si>
  <si>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</si>
  <si>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</si>
  <si>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</si>
  <si>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</si>
  <si>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</si>
  <si>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</si>
  <si>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</si>
  <si>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</si>
  <si>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</si>
  <si>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</si>
  <si>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</si>
  <si>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</si>
  <si>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</si>
  <si>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</si>
  <si>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</si>
  <si>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</si>
  <si>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</si>
  <si>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</si>
  <si>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</si>
  <si>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</si>
  <si>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</si>
  <si>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</si>
  <si>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</si>
  <si>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</si>
  <si>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</si>
  <si>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</si>
  <si>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</si>
  <si>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</si>
  <si>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</si>
  <si>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</si>
  <si>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</si>
  <si>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</si>
  <si>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</si>
  <si>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</si>
  <si>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</si>
  <si>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</si>
  <si>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</si>
  <si>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</si>
  <si>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</si>
  <si>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</si>
  <si>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</si>
  <si>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</si>
  <si>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</si>
  <si>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</si>
  <si>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</si>
  <si>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</si>
  <si>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</si>
  <si>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</si>
  <si>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</si>
  <si>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</si>
  <si>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</si>
  <si>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</si>
  <si>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</si>
  <si>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</si>
  <si>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</si>
  <si>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</si>
  <si>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</si>
  <si>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</si>
  <si>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</si>
  <si>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</si>
  <si>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</si>
  <si>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</si>
  <si>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</si>
  <si>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</si>
  <si>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</si>
  <si>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</si>
  <si>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</si>
  <si>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</si>
  <si>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</si>
  <si>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</si>
  <si>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</si>
  <si>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</si>
  <si>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</si>
  <si>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</si>
  <si>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</si>
  <si>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</si>
  <si>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</si>
  <si>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</si>
  <si>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</si>
  <si>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</si>
  <si>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</si>
  <si>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</si>
  <si>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</si>
  <si>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</si>
  <si>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</si>
  <si>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</si>
  <si>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</si>
  <si>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</si>
  <si>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</si>
  <si>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</si>
  <si>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</si>
  <si>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</si>
  <si>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</si>
  <si>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</si>
  <si>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</si>
  <si>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</si>
  <si>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</si>
  <si>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</si>
  <si>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</si>
  <si>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</si>
  <si>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</si>
  <si>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</si>
  <si>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</si>
  <si>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</si>
  <si>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</si>
  <si>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</si>
  <si>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</si>
  <si>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</si>
  <si>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</si>
  <si>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</si>
  <si>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</si>
  <si>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</si>
  <si>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</si>
  <si>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</si>
  <si>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</si>
  <si>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</si>
  <si>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</si>
  <si>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</si>
  <si>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</si>
  <si>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</si>
  <si>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</si>
  <si>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</si>
  <si>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</si>
  <si>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</si>
  <si>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</si>
  <si>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</si>
  <si>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</si>
  <si>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</si>
  <si>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</si>
  <si>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</si>
  <si>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</si>
  <si>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</si>
  <si>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</si>
  <si>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</si>
  <si>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</si>
  <si>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</si>
  <si>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</si>
  <si>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</si>
  <si>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</si>
  <si>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</si>
  <si>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</si>
  <si>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</si>
  <si>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</si>
  <si>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</si>
  <si>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</si>
  <si>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</si>
  <si>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</si>
  <si>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</si>
  <si>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</si>
  <si>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</si>
  <si>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</si>
  <si>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</si>
  <si>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</si>
  <si>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</si>
  <si>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</si>
  <si>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</si>
  <si>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</si>
  <si>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</si>
  <si>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</si>
  <si>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</si>
  <si>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</si>
  <si>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</si>
  <si>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</si>
  <si>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</si>
  <si>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</si>
  <si>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</si>
  <si>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</si>
  <si>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</si>
  <si>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</si>
  <si>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</si>
  <si>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</si>
  <si>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</si>
  <si>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</si>
  <si>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</si>
  <si>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</si>
  <si>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</si>
  <si>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</si>
  <si>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</si>
  <si>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</si>
  <si>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</si>
  <si>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</si>
  <si>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</si>
  <si>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</si>
  <si>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</si>
  <si>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</si>
  <si>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</si>
  <si>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</si>
  <si>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</si>
  <si>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</si>
  <si>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</si>
  <si>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</si>
  <si>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</si>
  <si>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</si>
  <si>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</si>
  <si>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</si>
  <si>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</si>
  <si>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</si>
  <si>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</si>
  <si>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</si>
  <si>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</si>
  <si>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</si>
  <si>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</si>
  <si>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</si>
  <si>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</si>
  <si>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</si>
  <si>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</si>
  <si>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</si>
  <si>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</si>
  <si>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</si>
  <si>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</si>
  <si>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</si>
  <si>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</si>
  <si>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</si>
  <si>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</si>
  <si>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</si>
  <si>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</si>
  <si>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</si>
  <si>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</si>
  <si>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</si>
  <si>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</si>
  <si>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</si>
  <si>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</si>
  <si>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</si>
  <si>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</si>
  <si>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</si>
  <si>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</si>
  <si>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</si>
  <si>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</si>
  <si>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</si>
  <si>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</si>
  <si>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</si>
  <si>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</si>
  <si>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</si>
  <si>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</si>
  <si>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</si>
  <si>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</si>
  <si>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</si>
  <si>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</si>
  <si>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</si>
  <si>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</si>
  <si>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</si>
  <si>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</si>
  <si>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</si>
  <si>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</si>
  <si>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</si>
  <si>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</si>
  <si>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</si>
  <si>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</si>
  <si>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</si>
  <si>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</si>
  <si>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</si>
  <si>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</si>
  <si>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</si>
  <si>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</si>
  <si>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</si>
  <si>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</si>
  <si>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</si>
  <si>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</si>
  <si>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</si>
  <si>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</si>
  <si>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</si>
  <si>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</si>
  <si>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</si>
  <si>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</si>
  <si>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</si>
  <si>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</si>
  <si>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</si>
  <si>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</si>
  <si>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</si>
  <si>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</si>
  <si>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</si>
  <si>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</si>
  <si>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</si>
  <si>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</si>
  <si>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</si>
  <si>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</si>
  <si>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</si>
  <si>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</si>
  <si>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</si>
  <si>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</si>
  <si>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</si>
  <si>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</si>
  <si>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</si>
  <si>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</si>
  <si>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</si>
  <si>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</si>
  <si>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</si>
  <si>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</si>
  <si>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</si>
  <si>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</si>
  <si>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</si>
  <si>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</si>
  <si>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</si>
  <si>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</si>
  <si>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</si>
  <si>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</si>
  <si>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</si>
  <si>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</si>
  <si>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</si>
  <si>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</si>
  <si>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</si>
  <si>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</si>
  <si>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</si>
  <si>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</si>
  <si>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</si>
  <si>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</si>
  <si>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</si>
  <si>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</si>
  <si>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</si>
  <si>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</si>
  <si>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</si>
  <si>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</si>
  <si>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</si>
  <si>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</si>
  <si>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</si>
  <si>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</si>
  <si>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</si>
  <si>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</si>
  <si>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</si>
  <si>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</si>
  <si>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</si>
  <si>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</si>
  <si>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</si>
  <si>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</si>
  <si>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</si>
  <si>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</si>
  <si>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</si>
  <si>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</si>
  <si>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</si>
  <si>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</si>
  <si>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</si>
  <si>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</si>
  <si>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</si>
  <si>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</si>
  <si>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</si>
  <si>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</si>
  <si>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</si>
  <si>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</si>
  <si>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</si>
  <si>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</si>
  <si>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</si>
  <si>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</si>
  <si>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</si>
  <si>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</si>
  <si>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</si>
  <si>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</si>
  <si>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</si>
  <si>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</si>
  <si>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</si>
  <si>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</si>
  <si>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</si>
  <si>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</si>
  <si>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</si>
  <si>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</si>
  <si>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</si>
  <si>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</si>
  <si>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</si>
  <si>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</si>
  <si>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</si>
  <si>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</si>
  <si>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</si>
  <si>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</si>
  <si>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</si>
  <si>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</si>
  <si>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</si>
  <si>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</si>
  <si>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</si>
  <si>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</si>
  <si>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</si>
  <si>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</si>
  <si>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</si>
  <si>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</si>
  <si>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</si>
  <si>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</si>
  <si>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</si>
  <si>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</si>
  <si>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</si>
  <si>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</si>
  <si>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</si>
  <si>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</si>
  <si>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</si>
  <si>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</si>
  <si>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</si>
  <si>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</si>
  <si>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</si>
  <si>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</si>
  <si>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</si>
  <si>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</si>
  <si>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</si>
  <si>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</si>
  <si>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</si>
  <si>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</si>
  <si>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</si>
  <si>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</si>
  <si>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</si>
  <si>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</si>
  <si>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</si>
  <si>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</si>
  <si>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</si>
  <si>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</si>
  <si>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</si>
  <si>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</si>
  <si>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</si>
  <si>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</si>
  <si>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</si>
  <si>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</si>
  <si>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</si>
  <si>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</si>
  <si>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</si>
  <si>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</si>
  <si>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</si>
  <si>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</si>
  <si>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</si>
  <si>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</si>
  <si>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</si>
  <si>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</si>
  <si>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</si>
  <si>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</si>
  <si>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</si>
  <si>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</si>
  <si>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</si>
  <si>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</si>
  <si>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</si>
  <si>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</si>
  <si>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</si>
  <si>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</si>
  <si>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</si>
  <si>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</si>
  <si>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</si>
  <si>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</si>
  <si>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</si>
  <si>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</si>
  <si>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</si>
  <si>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</si>
  <si>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</si>
  <si>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</si>
  <si>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</si>
  <si>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</si>
  <si>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</si>
  <si>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</si>
  <si>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</si>
  <si>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</si>
  <si>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</si>
  <si>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</si>
  <si>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</si>
  <si>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</si>
  <si>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</si>
  <si>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</si>
  <si>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</si>
  <si>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</si>
  <si>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</si>
  <si>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</si>
  <si>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</si>
  <si>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</si>
  <si>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</si>
  <si>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</si>
  <si>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</si>
  <si>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</si>
  <si>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</si>
  <si>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</si>
  <si>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</si>
  <si>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</si>
  <si>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</si>
  <si>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</si>
  <si>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</si>
  <si>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</si>
  <si>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</si>
  <si>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</si>
  <si>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</si>
  <si>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</si>
  <si>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</si>
  <si>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</si>
  <si>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</si>
  <si>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</si>
  <si>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</si>
  <si>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</si>
  <si>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</si>
  <si>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</si>
  <si>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</si>
  <si>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</si>
  <si>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</si>
  <si>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</si>
  <si>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</si>
  <si>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</si>
  <si>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</si>
  <si>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</si>
  <si>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</si>
  <si>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</si>
  <si>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</si>
  <si>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</si>
  <si>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</si>
  <si>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</si>
  <si>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</si>
  <si>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</si>
  <si>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</si>
  <si>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</si>
  <si>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</si>
  <si>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</si>
  <si>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</si>
  <si>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</si>
  <si>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</si>
  <si>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</si>
  <si>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</si>
  <si>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</si>
  <si>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</si>
  <si>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</si>
  <si>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</si>
  <si>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</si>
  <si>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</si>
  <si>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</si>
  <si>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</si>
  <si>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</si>
  <si>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</si>
  <si>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</si>
  <si>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</si>
  <si>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</si>
  <si>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</si>
  <si>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</si>
  <si>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</si>
  <si>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</si>
  <si>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</si>
  <si>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</si>
  <si>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</si>
  <si>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</si>
  <si>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</si>
  <si>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</si>
  <si>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</si>
  <si>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</si>
  <si>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</si>
  <si>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</si>
  <si>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</si>
  <si>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</si>
  <si>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</si>
  <si>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</si>
  <si>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</si>
  <si>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</si>
  <si>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</si>
  <si>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</si>
  <si>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</si>
  <si>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</si>
  <si>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</si>
  <si>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</si>
  <si>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</si>
  <si>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</si>
  <si>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</si>
  <si>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</si>
  <si>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</si>
  <si>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</si>
  <si>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</si>
  <si>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</si>
  <si>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</si>
  <si>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</si>
  <si>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</si>
  <si>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</si>
  <si>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</si>
  <si>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</si>
  <si>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</si>
  <si>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</si>
  <si>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</si>
  <si>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</si>
  <si>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</si>
  <si>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</si>
  <si>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</si>
  <si>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</si>
  <si>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</si>
  <si>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</si>
  <si>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</si>
  <si>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</si>
  <si>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</si>
  <si>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</si>
  <si>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</si>
  <si>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</si>
  <si>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</si>
  <si>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</si>
  <si>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</si>
  <si>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</si>
  <si>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</si>
  <si>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</si>
  <si>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</si>
  <si>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</si>
  <si>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</si>
  <si>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</si>
  <si>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</si>
  <si>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</si>
  <si>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</si>
  <si>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</si>
  <si>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</si>
  <si>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</si>
  <si>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</si>
  <si>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</si>
  <si>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</si>
  <si>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</si>
  <si>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</si>
  <si>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</si>
  <si>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</si>
  <si>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</si>
  <si>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</si>
  <si>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</si>
  <si>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</si>
  <si>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</si>
  <si>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</si>
  <si>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</si>
  <si>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</si>
  <si>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</si>
  <si>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</si>
  <si>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</si>
  <si>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</si>
  <si>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</si>
  <si>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</si>
  <si>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</si>
  <si>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</si>
  <si>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</si>
  <si>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</si>
  <si>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</si>
  <si>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</si>
  <si>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</si>
  <si>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</si>
  <si>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</si>
  <si>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</si>
  <si>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</si>
  <si>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</si>
  <si>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</si>
  <si>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</si>
  <si>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</si>
  <si>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</si>
  <si>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</si>
  <si>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</si>
  <si>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</si>
  <si>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</si>
  <si>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</si>
  <si>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</si>
  <si>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</si>
  <si>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</si>
  <si>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</si>
  <si>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</si>
  <si>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</si>
  <si>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</si>
  <si>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</si>
  <si>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</si>
  <si>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</si>
  <si>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</si>
  <si>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</si>
  <si>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</si>
  <si>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</si>
  <si>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</si>
  <si>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</si>
  <si>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</si>
  <si>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</si>
  <si>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</si>
  <si>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</si>
  <si>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</si>
  <si>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</si>
  <si>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</si>
  <si>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</si>
  <si>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</si>
  <si>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</si>
  <si>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</si>
  <si>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</si>
  <si>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</si>
  <si>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</si>
  <si>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</si>
  <si>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</si>
  <si>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</si>
  <si>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</si>
  <si>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</si>
  <si>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</si>
  <si>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</si>
  <si>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</si>
  <si>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</si>
  <si>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</si>
  <si>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</si>
  <si>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</si>
  <si>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</si>
  <si>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</si>
  <si>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</si>
  <si>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</si>
  <si>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</si>
  <si>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</si>
  <si>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</si>
  <si>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</si>
  <si>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</si>
  <si>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</si>
  <si>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</si>
  <si>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</si>
  <si>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</si>
  <si>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</si>
  <si>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</si>
  <si>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</si>
  <si>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</si>
  <si>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</si>
  <si>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</si>
  <si>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</si>
  <si>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</si>
  <si>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</si>
  <si>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</si>
  <si>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</si>
  <si>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</si>
  <si>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</si>
  <si>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</si>
  <si>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</si>
  <si>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</si>
  <si>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</si>
  <si>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</si>
  <si>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</si>
  <si>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</si>
  <si>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</si>
  <si>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</si>
  <si>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</si>
  <si>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</si>
  <si>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</si>
  <si>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</si>
  <si>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</si>
  <si>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</si>
  <si>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</si>
  <si>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</si>
  <si>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</si>
  <si>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</si>
  <si>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</si>
  <si>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</si>
  <si>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</si>
  <si>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</si>
  <si>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</si>
  <si>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</si>
  <si>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</si>
  <si>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</si>
  <si>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</si>
  <si>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</si>
  <si>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</si>
  <si>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</si>
  <si>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</si>
  <si>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</si>
  <si>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</si>
  <si>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</si>
  <si>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</si>
  <si>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</si>
  <si>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</si>
  <si>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</si>
  <si>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</si>
  <si>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</si>
  <si>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</si>
  <si>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</si>
  <si>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</si>
  <si>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</si>
  <si>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</si>
  <si>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</si>
  <si>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</si>
  <si>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</si>
  <si>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</si>
  <si>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</si>
  <si>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</si>
  <si>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</si>
  <si>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</si>
  <si>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</si>
  <si>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</si>
  <si>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</si>
  <si>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</si>
  <si>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</si>
  <si>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</si>
  <si>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</si>
  <si>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</si>
  <si>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</si>
  <si>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</si>
  <si>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</si>
  <si>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</si>
  <si>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</si>
  <si>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</si>
  <si>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</si>
  <si>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</si>
  <si>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</si>
  <si>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</si>
  <si>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</si>
  <si>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</si>
  <si>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</si>
  <si>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</si>
  <si>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</si>
  <si>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</si>
  <si>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</si>
  <si>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</si>
  <si>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</si>
  <si>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</si>
  <si>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</si>
  <si>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</si>
  <si>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</si>
  <si>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</si>
  <si>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</si>
  <si>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</si>
  <si>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</si>
  <si>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</si>
  <si>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</si>
  <si>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</si>
  <si>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</si>
  <si>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</si>
  <si>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</si>
  <si>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</si>
  <si>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</si>
  <si>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</si>
  <si>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</si>
  <si>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</si>
  <si>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</si>
  <si>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</si>
  <si>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</si>
  <si>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</si>
  <si>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</si>
  <si>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</si>
  <si>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</si>
  <si>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</si>
  <si>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</si>
  <si>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</si>
  <si>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</si>
  <si>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</si>
  <si>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</si>
  <si>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</si>
  <si>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</si>
  <si>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</si>
  <si>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</si>
  <si>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</si>
  <si>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</si>
  <si>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</si>
  <si>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</si>
  <si>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</si>
  <si>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</si>
  <si>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</si>
  <si>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</si>
  <si>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</si>
  <si>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</si>
  <si>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</si>
  <si>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</si>
  <si>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</si>
  <si>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</si>
  <si>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</si>
  <si>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</si>
  <si>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</si>
  <si>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</si>
  <si>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</si>
  <si>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</si>
  <si>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</si>
  <si>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</si>
  <si>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</si>
  <si>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</si>
  <si>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</si>
  <si>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</si>
  <si>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</si>
  <si>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</si>
  <si>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</si>
  <si>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</si>
  <si>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</si>
  <si>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</si>
  <si>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</si>
  <si>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</si>
  <si>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</si>
  <si>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</si>
  <si>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</si>
  <si>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</si>
  <si>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</si>
  <si>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</si>
  <si>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</si>
  <si>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</si>
  <si>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</si>
  <si>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</si>
  <si>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</si>
  <si>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</si>
  <si>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</si>
  <si>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</si>
  <si>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</si>
  <si>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</si>
  <si>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</si>
  <si>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</si>
  <si>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</si>
  <si>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</si>
  <si>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</si>
  <si>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</si>
  <si>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</si>
  <si>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</si>
  <si>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</si>
  <si>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</si>
  <si>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</si>
  <si>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</si>
  <si>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</si>
  <si>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</si>
  <si>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</si>
  <si>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</si>
  <si>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</si>
  <si>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</si>
  <si>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</si>
  <si>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</si>
  <si>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</si>
  <si>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</si>
  <si>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</si>
  <si>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</si>
  <si>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</si>
  <si>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</si>
  <si>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</si>
  <si>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</si>
  <si>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</si>
  <si>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</si>
  <si>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</si>
  <si>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</si>
  <si>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</si>
  <si>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</si>
  <si>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</si>
  <si>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</si>
  <si>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</si>
  <si>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</si>
  <si>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</si>
  <si>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</si>
  <si>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</si>
  <si>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</si>
  <si>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</si>
  <si>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</si>
  <si>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</si>
  <si>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</si>
  <si>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</si>
  <si>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</si>
  <si>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</si>
  <si>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</si>
  <si>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</si>
  <si>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</si>
  <si>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</si>
  <si>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</si>
  <si>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</si>
  <si>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</si>
  <si>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</si>
  <si>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</si>
  <si>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</si>
  <si>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</si>
  <si>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</si>
  <si>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</si>
  <si>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</si>
  <si>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</si>
  <si>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</si>
  <si>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</si>
  <si>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</si>
  <si>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</si>
  <si>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</si>
  <si>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</si>
  <si>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</si>
  <si>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</si>
  <si>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</si>
  <si>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</si>
  <si>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</si>
  <si>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</si>
  <si>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</si>
  <si>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</si>
  <si>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</si>
  <si>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</si>
  <si>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</si>
  <si>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</si>
  <si>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</si>
  <si>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</si>
  <si>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</si>
  <si>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</si>
  <si>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</si>
  <si>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</si>
  <si>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</si>
  <si>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</si>
  <si>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</si>
  <si>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</si>
  <si>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</si>
  <si>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</si>
  <si>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</si>
  <si>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</si>
  <si>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</si>
  <si>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</si>
  <si>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</si>
  <si>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</si>
  <si>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</si>
  <si>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</si>
  <si>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</si>
  <si>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</si>
  <si>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</si>
  <si>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</si>
  <si>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</si>
  <si>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</si>
  <si>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</si>
  <si>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</si>
  <si>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</si>
  <si>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</si>
  <si>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</si>
  <si>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</si>
  <si>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</si>
  <si>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</si>
  <si>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</si>
  <si>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</si>
  <si>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</si>
  <si>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</si>
  <si>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</si>
  <si>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</si>
  <si>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</si>
  <si>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</si>
  <si>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</si>
  <si>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</si>
  <si>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</si>
  <si>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</si>
  <si>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</si>
  <si>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</si>
  <si>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</si>
  <si>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</si>
  <si>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</si>
  <si>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</si>
  <si>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</si>
  <si>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</si>
  <si>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</si>
  <si>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</si>
  <si>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</si>
  <si>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</si>
  <si>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</si>
  <si>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</si>
  <si>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</si>
  <si>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</si>
  <si>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</si>
  <si>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</si>
  <si>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</si>
  <si>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</si>
  <si>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</si>
  <si>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</si>
  <si>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</si>
  <si>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</si>
  <si>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</si>
  <si>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</si>
  <si>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</si>
  <si>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</si>
  <si>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</si>
  <si>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</si>
  <si>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</si>
  <si>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</si>
  <si>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</si>
  <si>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</si>
  <si>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</si>
  <si>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</si>
  <si>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</si>
  <si>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</si>
  <si>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</si>
  <si>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</si>
  <si>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</si>
  <si>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</si>
  <si>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</si>
  <si>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</si>
  <si>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</si>
  <si>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</si>
  <si>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</si>
  <si>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</si>
  <si>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</si>
  <si>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</si>
  <si>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</si>
  <si>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</si>
  <si>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</si>
  <si>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</si>
  <si>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</si>
  <si>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</si>
  <si>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</si>
  <si>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</si>
  <si>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</si>
  <si>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</si>
  <si>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</si>
  <si>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</si>
  <si>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</si>
  <si>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</si>
  <si>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</si>
  <si>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</si>
  <si>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</si>
  <si>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</si>
  <si>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</si>
  <si>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</si>
  <si>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</si>
  <si>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</si>
  <si>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</si>
  <si>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</si>
  <si>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</si>
  <si>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</si>
  <si>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</si>
  <si>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</si>
  <si>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</si>
  <si>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</si>
  <si>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</si>
  <si>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</si>
  <si>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</si>
  <si>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</si>
  <si>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</si>
  <si>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</si>
  <si>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</si>
  <si>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</si>
  <si>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</si>
  <si>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</si>
  <si>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</si>
  <si>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</si>
  <si>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</si>
  <si>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</si>
  <si>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</si>
  <si>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</si>
  <si>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</si>
  <si>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</si>
  <si>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</si>
  <si>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</si>
  <si>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</si>
  <si>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</si>
  <si>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</si>
  <si>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</si>
  <si>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</si>
  <si>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</si>
  <si>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</si>
  <si>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</si>
  <si>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</si>
  <si>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</si>
  <si>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</si>
  <si>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</si>
  <si>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</si>
  <si>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</si>
  <si>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</si>
  <si>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</si>
  <si>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</si>
  <si>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</si>
  <si>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</si>
  <si>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</si>
  <si>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</si>
  <si>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</si>
  <si>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</si>
  <si>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</si>
  <si>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</si>
  <si>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</si>
  <si>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</si>
  <si>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</si>
  <si>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</si>
  <si>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</si>
  <si>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</si>
  <si>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</si>
  <si>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</si>
  <si>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</si>
  <si>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</si>
  <si>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</si>
  <si>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</si>
  <si>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</si>
  <si>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</si>
  <si>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</si>
  <si>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</si>
  <si>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</si>
  <si>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</si>
  <si>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</si>
  <si>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</si>
  <si>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</si>
  <si>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</si>
  <si>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</si>
  <si>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</si>
  <si>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</si>
  <si>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</si>
  <si>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</si>
  <si>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</si>
  <si>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</si>
  <si>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</si>
  <si>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</si>
  <si>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</si>
  <si>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</si>
  <si>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</si>
  <si>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</si>
  <si>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</si>
  <si>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</si>
  <si>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</si>
  <si>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</si>
  <si>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</si>
  <si>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</si>
  <si>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</si>
  <si>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</si>
  <si>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</si>
  <si>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</si>
  <si>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</si>
  <si>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</si>
  <si>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</si>
  <si>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</si>
  <si>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</si>
  <si>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</si>
  <si>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</si>
  <si>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</si>
  <si>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</si>
  <si>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</si>
  <si>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</si>
  <si>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</si>
  <si>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</si>
  <si>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</si>
  <si>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</si>
  <si>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</si>
  <si>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</si>
  <si>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</si>
  <si>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</si>
  <si>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</si>
  <si>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</si>
  <si>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</si>
  <si>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</si>
  <si>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</si>
  <si>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</si>
  <si>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</si>
  <si>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</si>
  <si>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</si>
  <si>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</si>
  <si>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</si>
  <si>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</si>
  <si>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</si>
  <si>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</si>
  <si>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</si>
  <si>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</si>
  <si>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</si>
  <si>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</si>
  <si>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</si>
  <si>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</si>
  <si>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</si>
  <si>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</si>
  <si>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</si>
  <si>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</si>
  <si>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</si>
  <si>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</si>
  <si>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</si>
  <si>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</si>
  <si>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</si>
  <si>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</si>
  <si>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</si>
  <si>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</si>
  <si>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</si>
  <si>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</si>
  <si>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</si>
  <si>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</si>
  <si>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</si>
  <si>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</si>
  <si>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</si>
  <si>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</si>
  <si>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</si>
  <si>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</si>
  <si>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</si>
  <si>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</si>
  <si>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</si>
  <si>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</si>
  <si>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</si>
  <si>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</si>
  <si>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</si>
  <si>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</si>
  <si>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</si>
  <si>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</si>
  <si>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</si>
  <si>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</si>
  <si>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</si>
  <si>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</si>
  <si>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</si>
  <si>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</si>
  <si>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</si>
  <si>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</si>
  <si>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</si>
  <si>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</si>
  <si>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</si>
  <si>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</si>
  <si>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</si>
  <si>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</si>
  <si>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</si>
  <si>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</si>
  <si>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</si>
  <si>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</si>
  <si>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</si>
  <si>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</si>
  <si>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</si>
  <si>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</si>
  <si>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</si>
  <si>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</si>
  <si>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</si>
  <si>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</si>
  <si>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</si>
  <si>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</si>
  <si>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</si>
  <si>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</si>
  <si>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</si>
  <si>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</si>
  <si>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</si>
  <si>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</si>
  <si>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</si>
  <si>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</si>
  <si>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</si>
  <si>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</si>
  <si>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</si>
  <si>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</si>
  <si>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</si>
  <si>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</si>
  <si>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</si>
  <si>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</si>
  <si>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</si>
  <si>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</si>
  <si>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</si>
  <si>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</si>
  <si>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</si>
  <si>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</si>
  <si>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</si>
  <si>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</si>
  <si>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</si>
  <si>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</si>
  <si>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</si>
  <si>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</si>
  <si>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</si>
  <si>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</si>
  <si>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</si>
  <si>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</si>
  <si>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</si>
  <si>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</si>
  <si>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</si>
  <si>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</si>
  <si>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</si>
  <si>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</si>
  <si>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</si>
  <si>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</si>
  <si>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</si>
  <si>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</si>
  <si>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</si>
  <si>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</si>
  <si>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</si>
  <si>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</si>
  <si>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</si>
  <si>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</si>
  <si>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</si>
  <si>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</si>
  <si>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</si>
  <si>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</si>
  <si>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</si>
  <si>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</si>
  <si>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</si>
  <si>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</si>
  <si>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</si>
  <si>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</si>
  <si>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</si>
  <si>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</si>
  <si>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</si>
  <si>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</si>
  <si>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</si>
  <si>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</si>
  <si>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</si>
  <si>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</si>
  <si>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</si>
  <si>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</si>
  <si>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</si>
  <si>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</si>
  <si>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</si>
  <si>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</si>
  <si>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</si>
  <si>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</si>
  <si>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</si>
  <si>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</si>
  <si>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</si>
  <si>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</si>
  <si>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</si>
  <si>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</si>
  <si>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</si>
  <si>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</si>
  <si>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</si>
  <si>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</si>
  <si>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</si>
  <si>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</si>
  <si>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</si>
  <si>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</si>
  <si>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</si>
  <si>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</si>
  <si>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</si>
  <si>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</si>
  <si>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</si>
  <si>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</si>
  <si>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</si>
  <si>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</si>
  <si>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</si>
  <si>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</si>
  <si>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</si>
  <si>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</si>
  <si>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</si>
  <si>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</si>
  <si>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</si>
  <si>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</si>
  <si>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</si>
  <si>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</si>
  <si>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</si>
  <si>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</si>
  <si>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</si>
  <si>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</si>
  <si>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</si>
  <si>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</si>
  <si>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</si>
  <si>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</si>
  <si>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</si>
  <si>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</si>
  <si>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</si>
  <si>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</si>
  <si>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</si>
  <si>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</si>
  <si>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</si>
  <si>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</si>
  <si>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</si>
  <si>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</si>
  <si>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</si>
  <si>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</si>
  <si>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</si>
  <si>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</si>
  <si>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</si>
  <si>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</si>
  <si>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</si>
  <si>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</si>
  <si>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</si>
  <si>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</si>
  <si>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</si>
  <si>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</si>
  <si>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</si>
  <si>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</si>
  <si>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</si>
  <si>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</si>
  <si>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</si>
  <si>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</si>
  <si>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</si>
  <si>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</si>
  <si>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</si>
  <si>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</si>
  <si>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</si>
  <si>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</si>
  <si>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</si>
  <si>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</si>
  <si>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</si>
  <si>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</si>
  <si>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</si>
  <si>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</si>
  <si>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</si>
  <si>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</si>
  <si>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</si>
  <si>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</si>
  <si>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</si>
  <si>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</si>
  <si>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</si>
  <si>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</si>
  <si>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</si>
  <si>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</si>
  <si>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</si>
  <si>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</si>
  <si>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</si>
  <si>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</si>
  <si>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</si>
  <si>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</si>
  <si>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</si>
  <si>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</si>
  <si>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</si>
  <si>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</si>
  <si>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</si>
  <si>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</si>
  <si>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</si>
  <si>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</si>
  <si>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</si>
  <si>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</si>
  <si>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</si>
  <si>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</si>
  <si>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</si>
  <si>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</si>
  <si>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</si>
  <si>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</si>
  <si>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</si>
  <si>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</si>
  <si>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</si>
  <si>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</si>
  <si>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</si>
  <si>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</si>
  <si>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</si>
  <si>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</si>
  <si>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</si>
  <si>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</si>
  <si>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</si>
  <si>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</si>
  <si>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</si>
  <si>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</si>
  <si>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</si>
  <si>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</si>
  <si>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</si>
  <si>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</si>
  <si>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</si>
  <si>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</si>
  <si>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</si>
  <si>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</si>
  <si>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</si>
  <si>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</si>
  <si>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</si>
  <si>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</si>
  <si>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</si>
  <si>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</si>
  <si>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</si>
  <si>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</si>
  <si>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</si>
  <si>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</si>
  <si>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</si>
  <si>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</si>
  <si>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</si>
  <si>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</si>
  <si>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</si>
  <si>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</si>
  <si>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</si>
  <si>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</si>
  <si>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</si>
  <si>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</si>
  <si>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</si>
  <si>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</si>
  <si>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</si>
  <si>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</si>
  <si>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</si>
  <si>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</si>
  <si>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</si>
  <si>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</si>
  <si>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</si>
  <si>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</si>
  <si>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</si>
  <si>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</si>
  <si>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</si>
  <si>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</si>
  <si>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</si>
  <si>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</si>
  <si>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</si>
  <si>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</si>
  <si>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</si>
  <si>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</si>
  <si>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</si>
  <si>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</si>
  <si>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</si>
  <si>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</si>
  <si>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</si>
  <si>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</si>
  <si>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</si>
  <si>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</si>
  <si>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</si>
  <si>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</si>
  <si>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</si>
  <si>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</si>
  <si>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</si>
  <si>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</si>
  <si>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</si>
  <si>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</si>
  <si>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</si>
  <si>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</si>
  <si>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</si>
  <si>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</si>
  <si>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</si>
  <si>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</si>
  <si>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</si>
  <si>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</si>
  <si>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</si>
  <si>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</si>
  <si>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</si>
  <si>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</si>
  <si>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</si>
  <si>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</si>
  <si>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</si>
  <si>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</si>
  <si>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</si>
  <si>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</si>
  <si>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</si>
  <si>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</si>
  <si>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</si>
  <si>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</si>
  <si>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</si>
  <si>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</si>
  <si>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</si>
  <si>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</si>
  <si>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</si>
  <si>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</si>
  <si>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</si>
  <si>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</si>
  <si>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</si>
  <si>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</si>
  <si>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</si>
  <si>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</si>
  <si>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</si>
  <si>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</si>
  <si>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</si>
  <si>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</si>
  <si>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</si>
  <si>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</si>
  <si>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</si>
  <si>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</si>
  <si>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</si>
  <si>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</si>
  <si>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</si>
  <si>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</si>
  <si>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</si>
  <si>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</si>
  <si>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</si>
  <si>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</si>
  <si>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</si>
  <si>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</si>
  <si>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</si>
  <si>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</si>
  <si>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</si>
  <si>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</si>
  <si>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</si>
  <si>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</si>
  <si>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</si>
  <si>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</si>
  <si>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</si>
  <si>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</si>
  <si>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</si>
  <si>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</si>
  <si>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</si>
  <si>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</si>
  <si>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</si>
  <si>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</si>
  <si>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</si>
  <si>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</si>
  <si>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</si>
  <si>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</si>
  <si>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</si>
  <si>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</si>
  <si>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</si>
  <si>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</si>
  <si>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</si>
  <si>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</si>
  <si>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</si>
  <si>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</si>
  <si>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</si>
  <si>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</si>
  <si>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</si>
  <si>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</si>
  <si>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</si>
  <si>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</si>
  <si>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</si>
  <si>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</si>
  <si>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</si>
  <si>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</si>
  <si>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</si>
  <si>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</si>
  <si>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</si>
  <si>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</si>
  <si>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</si>
  <si>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</si>
  <si>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</si>
  <si>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</si>
  <si>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</si>
  <si>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</si>
  <si>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</si>
  <si>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</si>
  <si>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</si>
  <si>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</si>
  <si>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</si>
  <si>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</si>
  <si>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</si>
  <si>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</si>
  <si>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</si>
  <si>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</si>
  <si>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</si>
  <si>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</si>
  <si>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</si>
  <si>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</si>
  <si>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</si>
  <si>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</si>
  <si>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</si>
  <si>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</si>
  <si>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</si>
  <si>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</si>
  <si>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</si>
  <si>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</si>
  <si>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</si>
  <si>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</si>
  <si>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</si>
  <si>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</si>
  <si>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</si>
  <si>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</si>
  <si>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</si>
  <si>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</si>
  <si>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</si>
  <si>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</si>
  <si>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</si>
  <si>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</si>
  <si>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</si>
  <si>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</si>
  <si>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</si>
  <si>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</si>
  <si>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</si>
  <si>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</si>
  <si>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</si>
  <si>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</si>
  <si>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</si>
  <si>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</si>
  <si>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</si>
  <si>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</si>
  <si>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</si>
  <si>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</si>
  <si>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</si>
  <si>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</si>
  <si>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</si>
  <si>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</si>
  <si>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</si>
  <si>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</si>
  <si>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</si>
  <si>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</si>
  <si>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</si>
  <si>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</si>
  <si>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</si>
  <si>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</si>
  <si>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</si>
  <si>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</si>
  <si>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</si>
  <si>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</si>
  <si>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</si>
  <si>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</si>
  <si>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</si>
  <si>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</si>
  <si>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</si>
  <si>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</si>
  <si>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</si>
  <si>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</si>
  <si>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</si>
  <si>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</si>
  <si>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</si>
  <si>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</si>
  <si>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</si>
  <si>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</si>
  <si>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</si>
  <si>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</si>
  <si>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</si>
  <si>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</si>
  <si>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</si>
  <si>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</si>
  <si>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</si>
  <si>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</si>
  <si>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</si>
  <si>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</si>
  <si>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</si>
  <si>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</si>
  <si>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</si>
  <si>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</si>
  <si>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</si>
  <si>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</si>
  <si>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</si>
  <si>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</si>
  <si>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</si>
  <si>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</si>
  <si>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</si>
  <si>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</si>
  <si>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</si>
  <si>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</si>
  <si>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</si>
  <si>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</si>
  <si>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</si>
  <si>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</si>
  <si>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</si>
  <si>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</si>
  <si>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</si>
  <si>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</si>
  <si>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</si>
  <si>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</si>
  <si>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</si>
  <si>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</si>
  <si>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</si>
  <si>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</si>
  <si>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</si>
  <si>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</si>
  <si>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</si>
  <si>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</si>
  <si>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</si>
  <si>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</si>
  <si>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</si>
  <si>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</si>
  <si>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</si>
  <si>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</si>
  <si>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</si>
  <si>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</si>
  <si>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</si>
  <si>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</si>
  <si>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</si>
  <si>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</si>
  <si>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</si>
  <si>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</si>
  <si>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</si>
  <si>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</si>
  <si>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</si>
  <si>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</si>
  <si>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</si>
  <si>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</si>
  <si>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</si>
  <si>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</si>
  <si>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</si>
  <si>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</si>
  <si>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</si>
  <si>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</si>
  <si>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</si>
  <si>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</si>
  <si>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</si>
  <si>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</si>
  <si>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</si>
  <si>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</si>
  <si>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</si>
  <si>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</si>
  <si>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</si>
  <si>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</si>
  <si>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</si>
  <si>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</si>
  <si>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</si>
  <si>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</si>
  <si>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</si>
  <si>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</si>
  <si>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</si>
  <si>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</si>
  <si>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</si>
  <si>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</si>
  <si>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</si>
  <si>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</si>
  <si>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</si>
  <si>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</si>
  <si>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</si>
  <si>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</si>
  <si>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</si>
  <si>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</si>
  <si>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</si>
  <si>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</si>
  <si>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</si>
  <si>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</si>
  <si>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</si>
  <si>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</si>
  <si>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</si>
  <si>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</si>
  <si>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</si>
  <si>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</si>
  <si>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</si>
  <si>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</si>
  <si>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</si>
  <si>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</si>
  <si>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</si>
  <si>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</si>
  <si>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</si>
  <si>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</si>
  <si>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</si>
  <si>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</si>
  <si>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</si>
  <si>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</si>
  <si>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</si>
  <si>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</si>
  <si>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</si>
  <si>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</si>
  <si>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</si>
  <si>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</si>
  <si>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</si>
  <si>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</si>
  <si>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</si>
  <si>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</si>
  <si>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</si>
  <si>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</si>
  <si>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</si>
  <si>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</si>
  <si>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</si>
  <si>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</si>
  <si>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</si>
  <si>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</si>
  <si>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</si>
  <si>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</si>
  <si>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</si>
  <si>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</si>
  <si>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</si>
  <si>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</si>
  <si>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</si>
  <si>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</si>
  <si>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</si>
  <si>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</si>
  <si>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</si>
  <si>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</si>
  <si>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</si>
  <si>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</si>
  <si>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</si>
  <si>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</si>
  <si>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</si>
  <si>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</si>
  <si>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</si>
  <si>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</si>
  <si>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</si>
  <si>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</si>
  <si>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</si>
  <si>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</si>
  <si>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</si>
  <si>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</si>
  <si>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</si>
  <si>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</si>
  <si>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</si>
  <si>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</si>
  <si>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</si>
  <si>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</si>
  <si>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</si>
  <si>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</si>
  <si>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</si>
  <si>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</si>
  <si>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</si>
  <si>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</si>
  <si>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</si>
  <si>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</si>
  <si>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</si>
  <si>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</si>
  <si>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</si>
  <si>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</si>
  <si>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</si>
  <si>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</si>
  <si>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</si>
  <si>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</si>
  <si>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</si>
  <si>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</si>
  <si>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</si>
  <si>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</si>
  <si>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</si>
  <si>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</si>
  <si>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</si>
  <si>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</si>
  <si>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</si>
  <si>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</si>
  <si>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</si>
  <si>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</si>
  <si>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</si>
  <si>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</si>
  <si>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</si>
  <si>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</si>
  <si>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</si>
  <si>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</si>
  <si>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</si>
  <si>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</si>
  <si>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</si>
  <si>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</si>
  <si>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</si>
  <si>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</si>
  <si>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</si>
  <si>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</si>
  <si>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</si>
  <si>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</si>
  <si>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</si>
  <si>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</si>
  <si>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</si>
  <si>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</si>
  <si>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</si>
  <si>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</si>
  <si>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</si>
  <si>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</si>
  <si>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</si>
  <si>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</si>
  <si>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</si>
  <si>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</si>
  <si>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</si>
  <si>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</si>
  <si>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</si>
  <si>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</si>
  <si>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</si>
  <si>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</si>
  <si>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</si>
  <si>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</si>
  <si>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</si>
  <si>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</si>
  <si>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</si>
  <si>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</si>
  <si>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</si>
  <si>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</si>
  <si>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</si>
  <si>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</si>
  <si>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</si>
  <si>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</si>
  <si>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</si>
  <si>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</si>
  <si>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</si>
  <si>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</si>
  <si>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</si>
  <si>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</si>
  <si>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</si>
  <si>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</si>
  <si>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</si>
  <si>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</si>
  <si>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</si>
  <si>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</si>
  <si>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</si>
  <si>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</si>
  <si>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</si>
  <si>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</si>
  <si>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</si>
  <si>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</si>
  <si>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</si>
  <si>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</si>
  <si>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</si>
  <si>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</si>
  <si>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</si>
  <si>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</si>
  <si>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</si>
  <si>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</si>
  <si>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</si>
  <si>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</si>
  <si>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</si>
  <si>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</si>
  <si>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</si>
  <si>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</si>
  <si>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</si>
  <si>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</si>
  <si>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</si>
  <si>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</si>
  <si>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</si>
  <si>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</si>
  <si>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</si>
  <si>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</si>
  <si>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</si>
  <si>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</si>
  <si>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</si>
  <si>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</si>
  <si>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</si>
  <si>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</si>
  <si>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</si>
  <si>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</si>
  <si>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</si>
  <si>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</si>
  <si>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</si>
  <si>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</si>
  <si>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</si>
  <si>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</si>
  <si>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</si>
  <si>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</si>
  <si>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</si>
  <si>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</si>
  <si>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</si>
  <si>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</si>
  <si>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</si>
  <si>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</si>
  <si>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</si>
  <si>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</si>
  <si>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</si>
  <si>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</si>
  <si>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</si>
  <si>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</si>
  <si>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</si>
  <si>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</si>
  <si>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</si>
  <si>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</si>
  <si>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</si>
  <si>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</si>
  <si>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</si>
  <si>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</si>
  <si>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</si>
  <si>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</si>
  <si>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</si>
  <si>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</si>
  <si>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</si>
  <si>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</si>
  <si>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</si>
  <si>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</si>
  <si>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</si>
  <si>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</si>
  <si>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</si>
  <si>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</si>
  <si>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</si>
  <si>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</si>
  <si>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</si>
  <si>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</si>
  <si>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</si>
  <si>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</si>
  <si>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</si>
  <si>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</si>
  <si>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</si>
  <si>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</si>
  <si>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</si>
  <si>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</si>
  <si>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</si>
  <si>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</si>
  <si>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</si>
  <si>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</si>
  <si>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</si>
  <si>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</si>
  <si>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</si>
  <si>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</si>
  <si>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</si>
  <si>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</si>
  <si>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</si>
  <si>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</si>
  <si>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</si>
  <si>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</si>
  <si>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</si>
  <si>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</si>
  <si>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</si>
  <si>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</si>
  <si>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</si>
  <si>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</si>
  <si>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</si>
  <si>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</si>
  <si>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</si>
  <si>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</si>
  <si>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</si>
  <si>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</si>
  <si>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</si>
  <si>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</si>
  <si>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</si>
  <si>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</si>
  <si>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</si>
  <si>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</si>
  <si>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</si>
  <si>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</si>
  <si>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</si>
  <si>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</si>
  <si>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</si>
  <si>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</si>
  <si>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</si>
  <si>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</si>
  <si>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</si>
  <si>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</si>
  <si>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</si>
  <si>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</si>
  <si>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</si>
  <si>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</si>
  <si>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</si>
  <si>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</si>
  <si>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</si>
  <si>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</si>
  <si>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</si>
  <si>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</si>
  <si>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</si>
  <si>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</si>
  <si>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</si>
  <si>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</si>
  <si>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</si>
  <si>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</si>
  <si>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</si>
  <si>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</si>
  <si>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</si>
  <si>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</si>
  <si>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</si>
  <si>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</si>
  <si>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</si>
  <si>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</si>
  <si>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</si>
  <si>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</si>
  <si>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</si>
  <si>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</si>
  <si>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</si>
  <si>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</si>
  <si>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</si>
  <si>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</si>
  <si>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</si>
  <si>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</si>
  <si>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</si>
  <si>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</si>
  <si>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</si>
  <si>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</si>
  <si>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</si>
  <si>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</si>
  <si>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</si>
  <si>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</si>
  <si>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</si>
  <si>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</si>
  <si>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</si>
  <si>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</si>
  <si>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</si>
  <si>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</si>
  <si>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</si>
  <si>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</si>
  <si>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</si>
  <si>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</si>
  <si>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</si>
  <si>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</si>
  <si>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</si>
  <si>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</si>
  <si>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</si>
  <si>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</si>
  <si>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</si>
  <si>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</si>
  <si>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</si>
  <si>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</si>
  <si>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</si>
  <si>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</si>
  <si>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</si>
  <si>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</si>
  <si>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</si>
  <si>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</si>
  <si>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</si>
  <si>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</si>
  <si>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</si>
  <si>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</si>
  <si>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</si>
  <si>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</si>
  <si>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</si>
  <si>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</si>
  <si>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</si>
  <si>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</si>
  <si>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</si>
  <si>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</si>
  <si>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</si>
  <si>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</si>
  <si>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</si>
  <si>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</si>
  <si>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</si>
  <si>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</si>
  <si>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</si>
  <si>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</si>
  <si>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</si>
  <si>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</si>
  <si>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</si>
  <si>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</si>
  <si>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</si>
  <si>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</si>
  <si>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</si>
  <si>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</si>
  <si>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</si>
  <si>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</si>
  <si>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</si>
  <si>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</si>
  <si>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</si>
  <si>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</si>
  <si>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</si>
  <si>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</si>
  <si>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</si>
  <si>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</si>
  <si>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</si>
  <si>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</si>
  <si>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</si>
  <si>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</si>
  <si>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</si>
  <si>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</si>
  <si>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</si>
  <si>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</si>
  <si>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</si>
  <si>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</si>
  <si>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</si>
  <si>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</si>
  <si>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</si>
  <si>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</si>
  <si>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</si>
  <si>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</si>
  <si>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</si>
  <si>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</si>
  <si>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</si>
  <si>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</si>
  <si>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</si>
  <si>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</si>
  <si>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</si>
  <si>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</si>
  <si>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</si>
  <si>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</si>
  <si>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</si>
  <si>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</si>
  <si>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</si>
  <si>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</si>
  <si>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</si>
  <si>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</si>
  <si>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</si>
  <si>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</si>
  <si>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</si>
  <si>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</si>
  <si>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</si>
  <si>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</si>
  <si>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</si>
  <si>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</si>
  <si>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</si>
  <si>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</si>
  <si>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</si>
  <si>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</si>
  <si>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</si>
  <si>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</si>
  <si>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</si>
  <si>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</si>
  <si>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</si>
  <si>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</si>
  <si>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</si>
  <si>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</si>
  <si>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</si>
  <si>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</si>
  <si>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</si>
  <si>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</si>
  <si>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</si>
  <si>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</si>
  <si>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</si>
  <si>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</si>
  <si>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</si>
  <si>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</si>
  <si>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</si>
  <si>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</si>
  <si>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</si>
  <si>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</si>
  <si>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</si>
  <si>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</si>
  <si>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</si>
  <si>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</si>
  <si>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</si>
  <si>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</si>
  <si>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</si>
  <si>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</si>
  <si>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</si>
  <si>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</si>
  <si>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</si>
  <si>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</si>
  <si>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</si>
  <si>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</si>
  <si>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</si>
  <si>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</si>
  <si>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</si>
  <si>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</si>
  <si>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</si>
  <si>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</si>
  <si>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</si>
  <si>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</si>
  <si>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</si>
  <si>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</si>
  <si>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</si>
  <si>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</si>
  <si>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</si>
  <si>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</si>
  <si>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</si>
  <si>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</si>
  <si>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</si>
  <si>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</si>
  <si>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</si>
  <si>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</si>
  <si>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</si>
  <si>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</si>
  <si>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</si>
  <si>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</si>
  <si>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</si>
  <si>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</si>
  <si>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</si>
  <si>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</si>
  <si>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</si>
  <si>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</si>
  <si>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</si>
  <si>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</si>
  <si>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</si>
  <si>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</si>
  <si>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</si>
  <si>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</si>
  <si>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</si>
  <si>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</si>
  <si>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</si>
  <si>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</si>
  <si>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</si>
  <si>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</si>
  <si>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</si>
  <si>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</si>
  <si>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</si>
  <si>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</si>
  <si>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</si>
  <si>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</si>
  <si>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</si>
  <si>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</si>
  <si>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</si>
  <si>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</si>
  <si>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</si>
  <si>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</si>
  <si>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</si>
  <si>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</si>
  <si>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</si>
  <si>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</si>
  <si>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</si>
  <si>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</si>
  <si>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</si>
  <si>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</si>
  <si>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</si>
  <si>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</si>
  <si>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</si>
  <si>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</si>
  <si>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</si>
  <si>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</si>
  <si>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</si>
  <si>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</si>
  <si>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</si>
  <si>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</si>
  <si>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</si>
  <si>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</si>
  <si>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</si>
  <si>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</si>
  <si>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</si>
  <si>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</si>
  <si>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</si>
  <si>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</si>
  <si>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</si>
  <si>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</si>
  <si>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</si>
  <si>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</si>
  <si>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</si>
  <si>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</si>
  <si>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</si>
  <si>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</si>
  <si>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</si>
  <si>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</si>
  <si>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</si>
  <si>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</si>
  <si>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</si>
  <si>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</si>
  <si>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</si>
  <si>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</si>
  <si>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</si>
  <si>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</si>
  <si>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</si>
  <si>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</si>
  <si>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</si>
  <si>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</si>
  <si>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</si>
  <si>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</si>
  <si>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</si>
  <si>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</si>
  <si>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</si>
  <si>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</si>
  <si>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</si>
  <si>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</si>
  <si>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</si>
  <si>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</si>
  <si>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</si>
  <si>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</si>
  <si>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</si>
  <si>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</si>
  <si>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</si>
  <si>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</si>
  <si>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</si>
  <si>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</si>
  <si>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</si>
  <si>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</si>
  <si>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</si>
  <si>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</si>
  <si>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</si>
  <si>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</si>
  <si>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</si>
  <si>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</si>
  <si>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</si>
  <si>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</si>
  <si>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</si>
  <si>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</si>
  <si>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</si>
  <si>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</si>
  <si>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</si>
  <si>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</si>
  <si>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</si>
  <si>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</si>
  <si>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</si>
  <si>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</si>
  <si>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</si>
  <si>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</si>
  <si>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</si>
  <si>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</si>
  <si>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</si>
  <si>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</si>
  <si>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</si>
  <si>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</si>
  <si>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</si>
  <si>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</si>
  <si>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</si>
  <si>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</si>
  <si>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</si>
  <si>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</si>
  <si>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</si>
  <si>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</si>
  <si>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</si>
  <si>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</si>
  <si>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</si>
  <si>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</si>
  <si>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 Created</t>
  </si>
  <si>
    <t>Year Ended</t>
  </si>
  <si>
    <t>Count of outcomes</t>
  </si>
  <si>
    <t>Goal</t>
  </si>
  <si>
    <t>Number Succesfull</t>
  </si>
  <si>
    <t>Number Failed</t>
  </si>
  <si>
    <t>Number Canceled</t>
  </si>
  <si>
    <t>Total Projects</t>
  </si>
  <si>
    <t>Percentage Succesful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</si>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</sst>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10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1" fillId="0" borderId="0" xfId="0" applyNumberFormat="1" applyFont="1" applyAlignment="1">
      <alignment horizontal="center"/>
    </xf>
    <xf numFmtId="44" fontId="0" fillId="0" borderId="0" xfId="1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9" fontId="3" fillId="0" borderId="0" xfId="2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vertical="center"/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auto="1"/>
      </font>
      <fill>
        <patternFill>
          <bgColor rgb="FFEA574F"/>
        </patternFill>
      </fill>
    </dxf>
    <dxf>
      <font>
        <color auto="1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4200"/>
      <color rgb="FFEA574F"/>
      <color rgb="FFF0ECDA"/>
      <color rgb="FFE1FDCA"/>
      <color rgb="FFAA16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1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800" i="1"/>
              <a:t>Summary of Projects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1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75300846828109"/>
          <c:y val="0.105227537922987"/>
          <c:w val="0.926746644876938"/>
          <c:h val="0.7860831135897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Table_Category'!$B$3</c:f>
              <c:strCache>
                <c:ptCount val="1"/>
                <c:pt idx="0">
                  <c:v>Column Labels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Table_Category'!$A$5:$A$13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Table_Category'!$B$5:$B$13</c:f>
              <c:numCache>
                <c:formatCode>General</c:formatCode>
                <c:ptCount val="9"/>
                <c:pt idx="0">
                  <c:v>839.0</c:v>
                </c:pt>
                <c:pt idx="1">
                  <c:v>540.0</c:v>
                </c:pt>
                <c:pt idx="2">
                  <c:v>209.0</c:v>
                </c:pt>
                <c:pt idx="3">
                  <c:v>300.0</c:v>
                </c:pt>
                <c:pt idx="4">
                  <c:v>80.0</c:v>
                </c:pt>
                <c:pt idx="5">
                  <c:v>80.0</c:v>
                </c:pt>
                <c:pt idx="6">
                  <c:v>103.0</c:v>
                </c:pt>
                <c:pt idx="7">
                  <c:v>34.0</c:v>
                </c:pt>
              </c:numCache>
            </c:numRef>
          </c:val>
        </c:ser>
        <c:ser>
          <c:idx val="1"/>
          <c:order val="1"/>
          <c:tx>
            <c:strRef>
              <c:f>'Pivot Table_Category'!$C$3</c:f>
              <c:strCache>
                <c:ptCount val="1"/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Table_Category'!$A$5:$A$13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Table_Category'!$C$5:$C$13</c:f>
              <c:numCache>
                <c:formatCode>General</c:formatCode>
                <c:ptCount val="9"/>
                <c:pt idx="0">
                  <c:v>24.0</c:v>
                </c:pt>
                <c:pt idx="1">
                  <c:v>20.0</c:v>
                </c:pt>
                <c:pt idx="7">
                  <c:v>6.0</c:v>
                </c:pt>
              </c:numCache>
            </c:numRef>
          </c:val>
        </c:ser>
        <c:ser>
          <c:idx val="2"/>
          <c:order val="2"/>
          <c:tx>
            <c:strRef>
              <c:f>'Pivot Table_Category'!$D$3</c:f>
              <c:strCache>
                <c:ptCount val="1"/>
              </c:strCache>
            </c:strRef>
          </c:tx>
          <c:spPr>
            <a:solidFill>
              <a:srgbClr val="EA574F"/>
            </a:solidFill>
            <a:ln>
              <a:noFill/>
            </a:ln>
            <a:effectLst/>
          </c:spPr>
          <c:invertIfNegative val="0"/>
          <c:cat>
            <c:strRef>
              <c:f>'Pivot Table_Category'!$A$5:$A$13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Table_Category'!$D$5:$D$13</c:f>
              <c:numCache>
                <c:formatCode>General</c:formatCode>
                <c:ptCount val="9"/>
                <c:pt idx="0">
                  <c:v>493.0</c:v>
                </c:pt>
                <c:pt idx="1">
                  <c:v>120.0</c:v>
                </c:pt>
                <c:pt idx="2">
                  <c:v>213.0</c:v>
                </c:pt>
                <c:pt idx="3">
                  <c:v>180.0</c:v>
                </c:pt>
                <c:pt idx="4">
                  <c:v>127.0</c:v>
                </c:pt>
                <c:pt idx="5">
                  <c:v>140.0</c:v>
                </c:pt>
                <c:pt idx="6">
                  <c:v>117.0</c:v>
                </c:pt>
                <c:pt idx="7">
                  <c:v>140.0</c:v>
                </c:pt>
              </c:numCache>
            </c:numRef>
          </c:val>
        </c:ser>
        <c:ser>
          <c:idx val="3"/>
          <c:order val="3"/>
          <c:tx>
            <c:strRef>
              <c:f>'Pivot Table_Category'!$E$3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Table_Category'!$A$5:$A$13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Table_Category'!$E$5:$E$13</c:f>
              <c:numCache>
                <c:formatCode>General</c:formatCode>
                <c:ptCount val="9"/>
                <c:pt idx="0">
                  <c:v>37.0</c:v>
                </c:pt>
                <c:pt idx="1">
                  <c:v>20.0</c:v>
                </c:pt>
                <c:pt idx="2">
                  <c:v>178.0</c:v>
                </c:pt>
                <c:pt idx="3">
                  <c:v>40.0</c:v>
                </c:pt>
                <c:pt idx="4">
                  <c:v>30.0</c:v>
                </c:pt>
                <c:pt idx="7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004656"/>
        <c:axId val="769007776"/>
      </c:barChart>
      <c:catAx>
        <c:axId val="76900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07776"/>
        <c:crosses val="autoZero"/>
        <c:auto val="1"/>
        <c:lblAlgn val="ctr"/>
        <c:lblOffset val="100"/>
        <c:noMultiLvlLbl val="0"/>
      </c:catAx>
      <c:valAx>
        <c:axId val="76900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04656"/>
        <c:crosses val="autoZero"/>
        <c:crossBetween val="between"/>
      </c:valAx>
      <c:spPr>
        <a:noFill/>
        <a:ln w="25400">
          <a:noFill/>
        </a:ln>
        <a:effectLst>
          <a:outerShdw blurRad="50800" dist="50800" dir="5400000" algn="ctr" rotWithShape="0">
            <a:srgbClr val="000000"/>
          </a:outerShdw>
          <a:softEdge rad="0"/>
        </a:effectLst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12700" cap="flat" cmpd="sng" algn="ctr">
      <a:solidFill>
        <a:schemeClr val="accent4">
          <a:lumMod val="50000"/>
        </a:schemeClr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i="1"/>
              <a:t>Summary</a:t>
            </a:r>
            <a:r>
              <a:rPr lang="en-US" sz="1800" i="1" baseline="0"/>
              <a:t> of Projects by Sub-Category</a:t>
            </a:r>
            <a:endParaRPr lang="en-US" sz="18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435749363253483"/>
          <c:y val="0.11155208641809"/>
          <c:w val="0.941026412837636"/>
          <c:h val="0.712791612278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Table_Sub-Category'!$A$6:$A$46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Table_Sub-Category'!$B$6:$B$46</c:f>
              <c:numCache>
                <c:formatCode>General</c:formatCode>
                <c:ptCount val="41"/>
                <c:pt idx="0">
                  <c:v>694.0</c:v>
                </c:pt>
                <c:pt idx="1">
                  <c:v>260.0</c:v>
                </c:pt>
                <c:pt idx="2">
                  <c:v>20.0</c:v>
                </c:pt>
                <c:pt idx="3">
                  <c:v>85.0</c:v>
                </c:pt>
                <c:pt idx="4">
                  <c:v>180.0</c:v>
                </c:pt>
                <c:pt idx="5">
                  <c:v>140.0</c:v>
                </c:pt>
                <c:pt idx="6">
                  <c:v>103.0</c:v>
                </c:pt>
                <c:pt idx="8">
                  <c:v>140.0</c:v>
                </c:pt>
                <c:pt idx="10">
                  <c:v>60.0</c:v>
                </c:pt>
                <c:pt idx="13">
                  <c:v>80.0</c:v>
                </c:pt>
                <c:pt idx="15">
                  <c:v>40.0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4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34.0</c:v>
                </c:pt>
                <c:pt idx="32">
                  <c:v>20.0</c:v>
                </c:pt>
                <c:pt idx="35">
                  <c:v>9.0</c:v>
                </c:pt>
                <c:pt idx="39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Table_Sub-Category'!$C$5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Table_Sub-Category'!$A$6:$A$46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Table_Sub-Category'!$C$6:$C$46</c:f>
              <c:numCache>
                <c:formatCode>General</c:formatCode>
                <c:ptCount val="41"/>
                <c:pt idx="0">
                  <c:v>19.0</c:v>
                </c:pt>
                <c:pt idx="3">
                  <c:v>5.0</c:v>
                </c:pt>
                <c:pt idx="16">
                  <c:v>20.0</c:v>
                </c:pt>
                <c:pt idx="28">
                  <c:v>6.0</c:v>
                </c:pt>
              </c:numCache>
            </c:numRef>
          </c:val>
        </c:ser>
        <c:ser>
          <c:idx val="2"/>
          <c:order val="2"/>
          <c:tx>
            <c:strRef>
              <c:f>'Pivot Table_Sub-Category'!$D$5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Table_Sub-Category'!$A$6:$A$46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Table_Sub-Category'!$D$6:$D$46</c:f>
              <c:numCache>
                <c:formatCode>General</c:formatCode>
                <c:ptCount val="41"/>
                <c:pt idx="0">
                  <c:v>353.0</c:v>
                </c:pt>
                <c:pt idx="2">
                  <c:v>120.0</c:v>
                </c:pt>
                <c:pt idx="3">
                  <c:v>80.0</c:v>
                </c:pt>
                <c:pt idx="5">
                  <c:v>20.0</c:v>
                </c:pt>
                <c:pt idx="6">
                  <c:v>57.0</c:v>
                </c:pt>
                <c:pt idx="7">
                  <c:v>60.0</c:v>
                </c:pt>
                <c:pt idx="9">
                  <c:v>120.0</c:v>
                </c:pt>
                <c:pt idx="10">
                  <c:v>60.0</c:v>
                </c:pt>
                <c:pt idx="11">
                  <c:v>100.0</c:v>
                </c:pt>
                <c:pt idx="12">
                  <c:v>100.0</c:v>
                </c:pt>
                <c:pt idx="14">
                  <c:v>80.0</c:v>
                </c:pt>
                <c:pt idx="15">
                  <c:v>2.0</c:v>
                </c:pt>
                <c:pt idx="16">
                  <c:v>40.0</c:v>
                </c:pt>
                <c:pt idx="19">
                  <c:v>60.0</c:v>
                </c:pt>
                <c:pt idx="21">
                  <c:v>47.0</c:v>
                </c:pt>
                <c:pt idx="22">
                  <c:v>40.0</c:v>
                </c:pt>
                <c:pt idx="25">
                  <c:v>40.0</c:v>
                </c:pt>
                <c:pt idx="29">
                  <c:v>40.0</c:v>
                </c:pt>
                <c:pt idx="33">
                  <c:v>20.0</c:v>
                </c:pt>
                <c:pt idx="34">
                  <c:v>20.0</c:v>
                </c:pt>
                <c:pt idx="35">
                  <c:v>11.0</c:v>
                </c:pt>
                <c:pt idx="36">
                  <c:v>20.0</c:v>
                </c:pt>
                <c:pt idx="37">
                  <c:v>20.0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'Pivot Table_Sub-Category'!$E$5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A574F"/>
            </a:solidFill>
            <a:ln>
              <a:noFill/>
            </a:ln>
            <a:effectLst/>
          </c:spPr>
          <c:invertIfNegative val="0"/>
          <c:cat>
            <c:strRef>
              <c:f>'Pivot Table_Sub-Category'!$A$6:$A$46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tabletop games</c:v>
                </c:pt>
                <c:pt idx="14">
                  <c:v>drama</c:v>
                </c:pt>
                <c:pt idx="15">
                  <c:v>space exploration</c:v>
                </c:pt>
                <c:pt idx="16">
                  <c:v>faith</c:v>
                </c:pt>
                <c:pt idx="17">
                  <c:v>television</c:v>
                </c:pt>
                <c:pt idx="18">
                  <c:v>shorts</c:v>
                </c:pt>
                <c:pt idx="19">
                  <c:v>jazz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science fiction</c:v>
                </c:pt>
                <c:pt idx="24">
                  <c:v>electronic music</c:v>
                </c:pt>
                <c:pt idx="25">
                  <c:v>mobile games</c:v>
                </c:pt>
                <c:pt idx="26">
                  <c:v>classical music</c:v>
                </c:pt>
                <c:pt idx="27">
                  <c:v>pop</c:v>
                </c:pt>
                <c:pt idx="28">
                  <c:v>small batch</c:v>
                </c:pt>
                <c:pt idx="29">
                  <c:v>fiction</c:v>
                </c:pt>
                <c:pt idx="30">
                  <c:v>audio</c:v>
                </c:pt>
                <c:pt idx="31">
                  <c:v>art books</c:v>
                </c:pt>
                <c:pt idx="32">
                  <c:v>metal</c:v>
                </c:pt>
                <c:pt idx="33">
                  <c:v>nature</c:v>
                </c:pt>
                <c:pt idx="34">
                  <c:v>places</c:v>
                </c:pt>
                <c:pt idx="35">
                  <c:v>makerspaces</c:v>
                </c:pt>
                <c:pt idx="36">
                  <c:v>gadgets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radio &amp; podcasts</c:v>
                </c:pt>
                <c:pt idx="40">
                  <c:v>people</c:v>
                </c:pt>
              </c:strCache>
            </c:strRef>
          </c:cat>
          <c:val>
            <c:numRef>
              <c:f>'Pivot Table_Sub-Category'!$E$6:$E$46</c:f>
              <c:numCache>
                <c:formatCode>General</c:formatCode>
                <c:ptCount val="41"/>
                <c:pt idx="2">
                  <c:v>60.0</c:v>
                </c:pt>
                <c:pt idx="3">
                  <c:v>17.0</c:v>
                </c:pt>
                <c:pt idx="7">
                  <c:v>100.0</c:v>
                </c:pt>
                <c:pt idx="9">
                  <c:v>20.0</c:v>
                </c:pt>
                <c:pt idx="10">
                  <c:v>20.0</c:v>
                </c:pt>
                <c:pt idx="15">
                  <c:v>18.0</c:v>
                </c:pt>
                <c:pt idx="21">
                  <c:v>10.0</c:v>
                </c:pt>
                <c:pt idx="23">
                  <c:v>40.0</c:v>
                </c:pt>
                <c:pt idx="30">
                  <c:v>24.0</c:v>
                </c:pt>
                <c:pt idx="31">
                  <c:v>20.0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260256"/>
        <c:axId val="784265344"/>
      </c:barChart>
      <c:catAx>
        <c:axId val="7842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65344"/>
        <c:crosses val="autoZero"/>
        <c:auto val="1"/>
        <c:lblAlgn val="ctr"/>
        <c:lblOffset val="100"/>
        <c:noMultiLvlLbl val="0"/>
      </c:catAx>
      <c:valAx>
        <c:axId val="7842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60256"/>
        <c:crosses val="autoZero"/>
        <c:crossBetween val="between"/>
      </c:valAx>
      <c:spPr>
        <a:noFill/>
        <a:ln>
          <a:noFill/>
        </a:ln>
        <a:effectLst>
          <a:outerShdw blurRad="50800" dist="762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accent4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i="1"/>
              <a:t>Summary of</a:t>
            </a:r>
            <a:r>
              <a:rPr lang="en-US" sz="1800" i="1" baseline="0"/>
              <a:t> Projects by Months</a:t>
            </a:r>
            <a:endParaRPr lang="en-US" sz="18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Table_Launch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Table_Launch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Table_Launch Date'!$B$6:$B$17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Table_Launch Date'!$C$5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Table_Launch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Table_Launch Date'!$C$6:$C$17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Table_Launch Date'!$D$5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4200"/>
              </a:solidFill>
              <a:round/>
            </a:ln>
            <a:effectLst/>
          </c:spPr>
          <c:marker>
            <c:symbol val="none"/>
          </c:marker>
          <c:cat>
            <c:strRef>
              <c:f>'Pivot Table_Launch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Table_Launch Date'!$D$6:$D$17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834592"/>
        <c:axId val="880839472"/>
      </c:lineChart>
      <c:catAx>
        <c:axId val="8808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9472"/>
        <c:crosses val="autoZero"/>
        <c:auto val="1"/>
        <c:lblAlgn val="ctr"/>
        <c:lblOffset val="100"/>
        <c:noMultiLvlLbl val="0"/>
      </c:catAx>
      <c:valAx>
        <c:axId val="8808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chemeClr val="tx1"/>
                </a:solidFill>
              </a:rPr>
              <a:t>Number of Succesful/Failed/Canceled projects by Goal</a:t>
            </a:r>
          </a:p>
        </c:rich>
      </c:tx>
      <c:layout>
        <c:manualLayout>
          <c:xMode val="edge"/>
          <c:yMode val="edge"/>
          <c:x val="0.282176566315241"/>
          <c:y val="0.0304813899513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Bonus!$C$1</c:f>
              <c:strCache>
                <c:ptCount val="1"/>
                <c:pt idx="0">
                  <c:v>Number Succesfull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322.0</c:v>
                </c:pt>
                <c:pt idx="1">
                  <c:v>932.0</c:v>
                </c:pt>
                <c:pt idx="2">
                  <c:v>381.0</c:v>
                </c:pt>
                <c:pt idx="3">
                  <c:v>168.0</c:v>
                </c:pt>
                <c:pt idx="4">
                  <c:v>94.0</c:v>
                </c:pt>
                <c:pt idx="5">
                  <c:v>62.0</c:v>
                </c:pt>
                <c:pt idx="6">
                  <c:v>55.0</c:v>
                </c:pt>
                <c:pt idx="7">
                  <c:v>32.0</c:v>
                </c:pt>
                <c:pt idx="8">
                  <c:v>26.0</c:v>
                </c:pt>
                <c:pt idx="9">
                  <c:v>21.0</c:v>
                </c:pt>
                <c:pt idx="10">
                  <c:v>6.0</c:v>
                </c:pt>
                <c:pt idx="11">
                  <c:v>86.0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Bonus!$D$1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113.0</c:v>
                </c:pt>
                <c:pt idx="1">
                  <c:v>420.0</c:v>
                </c:pt>
                <c:pt idx="2">
                  <c:v>283.0</c:v>
                </c:pt>
                <c:pt idx="3">
                  <c:v>144.0</c:v>
                </c:pt>
                <c:pt idx="4">
                  <c:v>90.0</c:v>
                </c:pt>
                <c:pt idx="5">
                  <c:v>72.0</c:v>
                </c:pt>
                <c:pt idx="6">
                  <c:v>64.0</c:v>
                </c:pt>
                <c:pt idx="7">
                  <c:v>37.0</c:v>
                </c:pt>
                <c:pt idx="8">
                  <c:v>22.0</c:v>
                </c:pt>
                <c:pt idx="9">
                  <c:v>16.0</c:v>
                </c:pt>
                <c:pt idx="10">
                  <c:v>11.0</c:v>
                </c:pt>
                <c:pt idx="11">
                  <c:v>258.0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Bonus!$E$1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18.0</c:v>
                </c:pt>
                <c:pt idx="1">
                  <c:v>60.0</c:v>
                </c:pt>
                <c:pt idx="2">
                  <c:v>52.0</c:v>
                </c:pt>
                <c:pt idx="3">
                  <c:v>40.0</c:v>
                </c:pt>
                <c:pt idx="4">
                  <c:v>17.0</c:v>
                </c:pt>
                <c:pt idx="5">
                  <c:v>14.0</c:v>
                </c:pt>
                <c:pt idx="6">
                  <c:v>18.0</c:v>
                </c:pt>
                <c:pt idx="7">
                  <c:v>13.0</c:v>
                </c:pt>
                <c:pt idx="8">
                  <c:v>7.0</c:v>
                </c:pt>
                <c:pt idx="9">
                  <c:v>6.0</c:v>
                </c:pt>
                <c:pt idx="10">
                  <c:v>4.0</c:v>
                </c:pt>
                <c:pt idx="11">
                  <c:v>100.0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007344"/>
        <c:axId val="865381072"/>
      </c:lineChart>
      <c:catAx>
        <c:axId val="84000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81072"/>
        <c:crosses val="autoZero"/>
        <c:auto val="1"/>
        <c:lblAlgn val="ctr"/>
        <c:lblOffset val="100"/>
        <c:noMultiLvlLbl val="0"/>
      </c:catAx>
      <c:valAx>
        <c:axId val="8653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00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0</xdr:rowOff>
    </xdr:from>
    <xdr:to>
      <xdr:col>14</xdr:col>
      <xdr:colOff>215900</xdr:colOff>
      <xdr:row>27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8165</xdr:rowOff>
    </xdr:from>
    <xdr:to>
      <xdr:col>11</xdr:col>
      <xdr:colOff>6295571</xdr:colOff>
      <xdr:row>47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12700</xdr:rowOff>
    </xdr:from>
    <xdr:to>
      <xdr:col>12</xdr:col>
      <xdr:colOff>63500</xdr:colOff>
      <xdr:row>22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13</xdr:row>
      <xdr:rowOff>51909</xdr:rowOff>
    </xdr:from>
    <xdr:to>
      <xdr:col>13</xdr:col>
      <xdr:colOff>812800</xdr:colOff>
      <xdr:row>33</xdr:row>
      <xdr:rowOff>102709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05.767735532405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d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d__x000d_We want to go to Cannes !_x000d__x000d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d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d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d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d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d_economy in 80 years, while facing huge cuts to social services."/>
        <s v="The U.S. women's movement changed the social and cultural dialog_x000d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d_The creative soul of social movements re-imagined._x000d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d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d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d_3 Main characters: Josh, Jessie, and Rosa._x000d_Genre: Action/eerie/adventure/suspense_x000d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d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d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d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d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d__x000d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d__x000d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d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d_Discover NapTime, a silent baby monitor that improves your sleep."/>
        <s v="Sinapsi is the first heated jacket designed in Italy._x000d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d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d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d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d_All it needs now?  _x000d_More readers.  About ten million more._x000d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d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d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d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d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d_You can rent out your Home with Airbnb. _x000d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d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d__x000d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d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d__x000d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d_with Integrated Bluetooth System,_x000d_Handsfree Set (Microphone and Speakers)_x000d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d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d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d_newest and best mobile food truck_x000d_serving delicious BBQ Georgia style slow_x000d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d_Find us on Facebook!_x000d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d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d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d__x000d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d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d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d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d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d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d_Those who don't believe, call them aliens._x000d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d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d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d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d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d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d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d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d_of Global Christianity in an Artistic &amp; innovative Musical_x000d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d__x000d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d__x000d_Our Kickstarter Supporters get FIRST DIBS!_x000d__x000d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d_from the perspective a conscious country girl_x000d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d__x000d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d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d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d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d_Vampires and Werewolves hunt the survivors. Zombies hunt us all._x000d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d_We are calling on you to help us._x000d_In our journey to make our debut album."/>
        <s v="Our first full length album, One Eyed King, is an overdriven roadtrip through the heart of darkness. Rocknroll with a reading problem."/>
        <s v="Chivo and his band of miscreants present their debut album _x000d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d_Doing what they do best, laying down honest and _x000d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d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d__x000d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d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d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d_Thanks for you help!"/>
        <s v="Expand cotton candy concession to include other foods and purchase a trailer to haul._x000d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d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d__x000d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d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d__x000d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d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d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d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d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d_                       Fast, Fresh, Food -_x000d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d__x000d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d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d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d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d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d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d_3 elencos, 3 espacios."/>
        <s v="Een Gay Party in het centrum van Amersfoort. _x000d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d_navigate the perilous terrain of Art &amp; Fame _x000d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d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d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d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d__x000d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d__x000d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d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d_indoor recreational facility, using an old silica sand mine,_x000d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d__x000d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d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d_We would be more than happy for some help funding the play."/>
        <s v="Our aim is to deliver a powerful piece of theatre to audiences across the UK, including Edinburgh Fringe (2017)."/>
        <s v="THE POIGNANT EXPLORATION OF WHAT IT MEANS TO SAY GOODBYE._x000d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d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d_HOW TO LIVE ON EARTH by MJ Kaufman_x000d_ / CAL IN CAMO by William Francis Hoffman_x000d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d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d_Do you want to?"/>
        <s v="Please help me bring 'The Bad Arm', which has toured America for 6 years, to the biggest &amp; best arts festival in the world: Edinburgh!"/>
        <s v="5 Actors, 30 Characters, 90 Minutes._x000d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d__x000d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d_Other than this there is no endearment for or otherwise_x000d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d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d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d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d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d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d_Four writers._x000d_Four new takes._x000d__x000d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d__x000d_a new play by Dan Giles_x000d__x000d_coming to FringeNYC 2015_x000d__x000d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d_PRAMKICKER. _x000d__x000d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d__x000d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d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d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d__x000d_We're producing a project for young adults and could use your help."/>
        <s v="See Pryor from his teenage years to his last breath featuring his past wives, closest friends. &amp; his fan favorite character Mudbone."/>
        <s v="All the world's a stage..._x000d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d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d__x000d_#soskidsbeheard   _x000d__x000d_www.apatheplace.org"/>
        <s v="I will be performing in TWO productions to kick off the 2016 season. NEED HELP TO FUND THESE GREAT SHOWS!"/>
        <s v="Welcome to POP! Community Cabaret: the &quot;friendliest mad bunch ever&quot;!_x000d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d__x000d_A JEWISH GIRL FINDS HERSELF ON A UNEXPECTED TRIP TO_x000d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d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d_Presented by The Theatre Cosmic. _x000d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d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d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d__x000d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d_ABOUT FAMILY, AMBITION, LOVE AND GREED"/>
        <s v="Thought-provoking drama about one who gets so caught up in churchwork, loses the true meaning of serving God, &amp; has TROUBLE AT THE GATE"/>
        <s v="The Ultimate Screenwriting Conference_x000d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d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d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d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d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d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d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d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d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05.83854780093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x v="123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x v="125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x v="130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x v="131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x v="134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x v="135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x v="136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x v="147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x v="158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x v="160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x v="165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x v="172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x v="173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x v="176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x v="178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x v="186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x v="193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x v="202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x v="208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x v="221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x v="223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x v="224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x v="225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x v="227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x v="228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x v="229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x v="231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x v="233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x v="235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x v="236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x v="238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x v="429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x v="433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x v="436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x v="439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x v="451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x v="461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x v="468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x v="469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x v="477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x v="487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x v="488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x v="490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x v="492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x v="493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x v="501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x v="510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x v="547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x v="552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x v="555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x v="565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x v="567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x v="572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x v="581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x v="585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x v="604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x v="610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x v="611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x v="614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x v="615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x v="616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x v="623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x v="624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x v="760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x v="762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x v="766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x v="901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x v="906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x v="907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x v="911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x v="916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x v="926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x v="929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x v="947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x v="1050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x v="1331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x v="1553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x v="1596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x v="1875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x v="2340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x v="2351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x v="2356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x v="2362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x v="2396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x v="2771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x v="2841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x v="2845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x v="3742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x v="3743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x v="3871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x v="3928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x v="3942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x v="4018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x v="4064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x v="4071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x v="4093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x v="4102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  <n v="2012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  <n v="2012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  <n v="201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  <n v="2014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n v="2014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  <n v="2010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  <n v="201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  <n v="2012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  <n v="201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  <n v="2015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  <n v="201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  <n v="201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n v="201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  <n v="2011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  <n v="201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  <n v="2015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  <n v="2015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  <n v="2015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  <n v="201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  <n v="2015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  <n v="201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n v="2015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  <n v="2015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  <n v="2015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  <n v="201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  <n v="2015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  <n v="20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  <n v="201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  <n v="2016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n v="2017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  <n v="201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  <n v="2014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  <n v="201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  <n v="201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  <n v="201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  <n v="2015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  <n v="2014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n v="201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  <n v="2015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  <n v="201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  <n v="2015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  <n v="2016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  <n v="2015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  <n v="2015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  <n v="201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  <n v="201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  <n v="2013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  <n v="2011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  <n v="2015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  <n v="2013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  <n v="2012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  <n v="2016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  <n v="2011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  <n v="201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  <n v="201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  <n v="20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  <n v="20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  <n v="2011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  <n v="201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  <n v="2016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  <n v="201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  <n v="2012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  <n v="2013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  <n v="201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  <n v="201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  <n v="201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  <n v="2013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n v="2014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  <n v="2015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  <n v="20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  <n v="201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  <n v="2015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  <n v="201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  <n v="20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  <n v="2015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  <n v="201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  <n v="2015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  <n v="2014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  <n v="201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  <n v="201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  <n v="2015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  <n v="2016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n v="201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n v="2015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n v="201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  <n v="201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n v="2015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  <n v="201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  <n v="2015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  <n v="2014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  <n v="201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  <n v="201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  <n v="201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  <n v="2016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  <n v="2015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  <n v="2015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  <n v="2016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  <n v="2017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  <n v="201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  <n v="201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  <n v="201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  <n v="201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  <n v="2014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  <n v="201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  <n v="2015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n v="2017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  <n v="201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  <n v="2015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n v="201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  <n v="2015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  <n v="2014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  <n v="201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  <n v="2015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  <n v="2015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n v="201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n v="2014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  <n v="201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  <n v="20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  <n v="201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  <n v="2014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  <n v="2015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  <n v="201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n v="201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n v="201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  <n v="201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  <n v="20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  <n v="201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  <n v="201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  <n v="201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  <n v="2015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  <n v="2015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  <n v="201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  <n v="2015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  <n v="2015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  <n v="201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  <n v="2015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  <n v="2014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  <n v="201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dataField="1" showAll="0"/>
    <pivotField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2" subtotal="count" baseField="0" baseItem="0"/>
  </dataFields>
  <formats count="6">
    <format dxfId="10">
      <pivotArea type="all" dataOnly="0" outline="0" fieldPosition="0"/>
    </format>
    <format dxfId="9">
      <pivotArea type="all" dataOnly="0" outline="0" fieldPosition="0"/>
    </format>
    <format dxfId="8">
      <pivotArea type="origin" dataOnly="0" labelOnly="1" outline="0" fieldPosition="0"/>
    </format>
    <format dxfId="7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0"/>
        </references>
      </pivotArea>
    </format>
    <format dxfId="5">
      <pivotArea dataOnly="0" labelOnly="1" grandRow="1" outline="0" fieldPosition="0"/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12"/>
    </i>
    <i>
      <x v="2"/>
    </i>
    <i>
      <x v="7"/>
    </i>
    <i>
      <x v="35"/>
    </i>
    <i>
      <x v="27"/>
    </i>
    <i>
      <x v="18"/>
    </i>
    <i>
      <x v="1"/>
    </i>
    <i>
      <x v="28"/>
    </i>
    <i>
      <x v="30"/>
    </i>
    <i>
      <x v="22"/>
    </i>
    <i>
      <x v="40"/>
    </i>
    <i>
      <x v="3"/>
    </i>
    <i>
      <x v="6"/>
    </i>
    <i>
      <x v="34"/>
    </i>
    <i>
      <x v="8"/>
    </i>
    <i>
      <x v="32"/>
    </i>
    <i>
      <x v="5"/>
    </i>
    <i>
      <x v="10"/>
    </i>
    <i>
      <x v="26"/>
    </i>
    <i>
      <x v="20"/>
    </i>
    <i>
      <x v="4"/>
    </i>
    <i>
      <x v="37"/>
    </i>
    <i>
      <x v="11"/>
    </i>
    <i>
      <x v="33"/>
    </i>
    <i>
      <x v="23"/>
    </i>
    <i>
      <x v="36"/>
    </i>
    <i>
      <x v="15"/>
    </i>
    <i>
      <x v="9"/>
    </i>
    <i>
      <x v="31"/>
    </i>
    <i>
      <x v="38"/>
    </i>
    <i>
      <x v="39"/>
    </i>
    <i>
      <x v="24"/>
    </i>
    <i>
      <x v="21"/>
    </i>
    <i>
      <x v="17"/>
    </i>
    <i>
      <x v="25"/>
    </i>
    <i>
      <x v="29"/>
    </i>
    <i>
      <x v="13"/>
    </i>
    <i>
      <x/>
    </i>
    <i>
      <x v="14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2" subtotal="count" baseField="0" baseItem="0"/>
  </dataField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dataField="1" showAll="0"/>
    <pivotField showAll="0"/>
    <pivotField showAll="0"/>
    <pivotField axis="axisCol" showAll="0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2" subtotal="count" baseField="0" baseItem="0"/>
  </dataFields>
  <formats count="5">
    <format dxfId="4">
      <pivotArea type="all" dataOnly="0" outline="0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C1" zoomScale="75" zoomScaleNormal="88" zoomScalePageLayoutView="88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6" customWidth="1"/>
    <col min="16" max="16" width="16.33203125" bestFit="1" customWidth="1"/>
    <col min="17" max="17" width="11.33203125" bestFit="1" customWidth="1"/>
    <col min="18" max="18" width="12.6640625" bestFit="1" customWidth="1"/>
    <col min="19" max="19" width="20" style="16" bestFit="1" customWidth="1"/>
    <col min="20" max="20" width="18.83203125" style="16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8309</v>
      </c>
      <c r="R1" s="1" t="s">
        <v>8308</v>
      </c>
      <c r="S1" s="15" t="s">
        <v>8364</v>
      </c>
      <c r="T1" s="15" t="s">
        <v>8365</v>
      </c>
      <c r="U1" s="15" t="s">
        <v>8378</v>
      </c>
      <c r="V1" s="15" t="s">
        <v>8379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IFERROR(E2/L2,0)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16">
        <f>(J2/86400)+25569+(-5/24)</f>
        <v>42176.798738425925</v>
      </c>
      <c r="T2" s="16">
        <f>(I2/86400)+25569+(-5/24)</f>
        <v>42207.916666666664</v>
      </c>
      <c r="U2">
        <f>YEAR(S2)</f>
        <v>2015</v>
      </c>
      <c r="V2">
        <f>YEAR(T2)</f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  <c r="S3" s="16">
        <f t="shared" ref="S3:S66" si="4">(J3/86400)+25569+(-5/24)</f>
        <v>42766.392164351848</v>
      </c>
      <c r="T3" s="16">
        <f t="shared" ref="T3:T66" si="5">(I3/86400)+25569+(-5/24)</f>
        <v>42796.392164351848</v>
      </c>
      <c r="U3">
        <f t="shared" ref="U3:U66" si="6">YEAR(S3)</f>
        <v>2017</v>
      </c>
      <c r="V3">
        <f t="shared" ref="V3:V66" si="7">YEAR(T3)</f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42405.494016203702</v>
      </c>
      <c r="T4" s="16">
        <f t="shared" si="5"/>
        <v>42415.494016203702</v>
      </c>
      <c r="U4">
        <f t="shared" si="6"/>
        <v>2016</v>
      </c>
      <c r="V4">
        <f t="shared" si="7"/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41828.306793981479</v>
      </c>
      <c r="T5" s="16">
        <f t="shared" si="5"/>
        <v>41858.306793981479</v>
      </c>
      <c r="U5">
        <f t="shared" si="6"/>
        <v>2014</v>
      </c>
      <c r="V5">
        <f t="shared" si="7"/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42327.625914351847</v>
      </c>
      <c r="T6" s="16">
        <f t="shared" si="5"/>
        <v>42357.625914351847</v>
      </c>
      <c r="U6">
        <f t="shared" si="6"/>
        <v>2015</v>
      </c>
      <c r="V6">
        <f t="shared" si="7"/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42563.724618055552</v>
      </c>
      <c r="T7" s="16">
        <f t="shared" si="5"/>
        <v>42580.024305555555</v>
      </c>
      <c r="U7">
        <f t="shared" si="6"/>
        <v>2016</v>
      </c>
      <c r="V7">
        <f t="shared" si="7"/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41793.864004629628</v>
      </c>
      <c r="T8" s="16">
        <f t="shared" si="5"/>
        <v>41803.864004629628</v>
      </c>
      <c r="U8">
        <f t="shared" si="6"/>
        <v>2014</v>
      </c>
      <c r="V8">
        <f t="shared" si="7"/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42515.838738425919</v>
      </c>
      <c r="T9" s="16">
        <f t="shared" si="5"/>
        <v>42555.838738425919</v>
      </c>
      <c r="U9">
        <f t="shared" si="6"/>
        <v>2016</v>
      </c>
      <c r="V9">
        <f t="shared" si="7"/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42468.736249999994</v>
      </c>
      <c r="T10" s="16">
        <f t="shared" si="5"/>
        <v>42475.666666666664</v>
      </c>
      <c r="U10">
        <f t="shared" si="6"/>
        <v>2016</v>
      </c>
      <c r="V10">
        <f t="shared" si="7"/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42446.895185185182</v>
      </c>
      <c r="T11" s="16">
        <f t="shared" si="5"/>
        <v>42476.895185185182</v>
      </c>
      <c r="U11">
        <f t="shared" si="6"/>
        <v>2016</v>
      </c>
      <c r="V11">
        <f t="shared" si="7"/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41779.859710648147</v>
      </c>
      <c r="T12" s="16">
        <f t="shared" si="5"/>
        <v>41814.859710648147</v>
      </c>
      <c r="U12">
        <f t="shared" si="6"/>
        <v>2014</v>
      </c>
      <c r="V12">
        <f t="shared" si="7"/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42572.570162037031</v>
      </c>
      <c r="T13" s="16">
        <f t="shared" si="5"/>
        <v>42603.916666666664</v>
      </c>
      <c r="U13">
        <f t="shared" si="6"/>
        <v>2016</v>
      </c>
      <c r="V13">
        <f t="shared" si="7"/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41791.504918981482</v>
      </c>
      <c r="T14" s="16">
        <f t="shared" si="5"/>
        <v>41835.916666666664</v>
      </c>
      <c r="U14">
        <f t="shared" si="6"/>
        <v>2014</v>
      </c>
      <c r="V14">
        <f t="shared" si="7"/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42508.468854166662</v>
      </c>
      <c r="T15" s="16">
        <f t="shared" si="5"/>
        <v>42544.643749999996</v>
      </c>
      <c r="U15">
        <f t="shared" si="6"/>
        <v>2016</v>
      </c>
      <c r="V15">
        <f t="shared" si="7"/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41807.818148148144</v>
      </c>
      <c r="T16" s="16">
        <f t="shared" si="5"/>
        <v>41833.374305555553</v>
      </c>
      <c r="U16">
        <f t="shared" si="6"/>
        <v>2014</v>
      </c>
      <c r="V16">
        <f t="shared" si="7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42256.183541666665</v>
      </c>
      <c r="T17" s="16">
        <f t="shared" si="5"/>
        <v>42274.634722222218</v>
      </c>
      <c r="U17">
        <f t="shared" si="6"/>
        <v>2015</v>
      </c>
      <c r="V17">
        <f t="shared" si="7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41760.588090277779</v>
      </c>
      <c r="T18" s="16">
        <f t="shared" si="5"/>
        <v>41806.020833333328</v>
      </c>
      <c r="U18">
        <f t="shared" si="6"/>
        <v>2014</v>
      </c>
      <c r="V18">
        <f t="shared" si="7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41917.523402777777</v>
      </c>
      <c r="T19" s="16">
        <f t="shared" si="5"/>
        <v>41947.565069444441</v>
      </c>
      <c r="U19">
        <f t="shared" si="6"/>
        <v>2014</v>
      </c>
      <c r="V19">
        <f t="shared" si="7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41869.333981481475</v>
      </c>
      <c r="T20" s="16">
        <f t="shared" si="5"/>
        <v>41899.333981481475</v>
      </c>
      <c r="U20">
        <f t="shared" si="6"/>
        <v>2014</v>
      </c>
      <c r="V20">
        <f t="shared" si="7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42175.608032407406</v>
      </c>
      <c r="T21" s="16">
        <f t="shared" si="5"/>
        <v>42205.608032407406</v>
      </c>
      <c r="U21">
        <f t="shared" si="6"/>
        <v>2015</v>
      </c>
      <c r="V21">
        <f t="shared" si="7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42200.549907407403</v>
      </c>
      <c r="T22" s="16">
        <f t="shared" si="5"/>
        <v>42260.549907407403</v>
      </c>
      <c r="U22">
        <f t="shared" si="6"/>
        <v>2015</v>
      </c>
      <c r="V22">
        <f t="shared" si="7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41878.418854166666</v>
      </c>
      <c r="T23" s="16">
        <f t="shared" si="5"/>
        <v>41908.418854166666</v>
      </c>
      <c r="U23">
        <f t="shared" si="6"/>
        <v>2014</v>
      </c>
      <c r="V23">
        <f t="shared" si="7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41989.703009259254</v>
      </c>
      <c r="T24" s="16">
        <f t="shared" si="5"/>
        <v>42005.124305555553</v>
      </c>
      <c r="U24">
        <f t="shared" si="6"/>
        <v>2014</v>
      </c>
      <c r="V24">
        <f t="shared" si="7"/>
        <v>2015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42097.570613425924</v>
      </c>
      <c r="T25" s="16">
        <f t="shared" si="5"/>
        <v>42124.430555555555</v>
      </c>
      <c r="U25">
        <f t="shared" si="6"/>
        <v>2015</v>
      </c>
      <c r="V25">
        <f t="shared" si="7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42229.611840277772</v>
      </c>
      <c r="T26" s="16">
        <f t="shared" si="5"/>
        <v>42262.610416666663</v>
      </c>
      <c r="U26">
        <f t="shared" si="6"/>
        <v>2015</v>
      </c>
      <c r="V26">
        <f t="shared" si="7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42317.816678240742</v>
      </c>
      <c r="T27" s="16">
        <f t="shared" si="5"/>
        <v>42377.816678240742</v>
      </c>
      <c r="U27">
        <f t="shared" si="6"/>
        <v>2015</v>
      </c>
      <c r="V27">
        <f t="shared" si="7"/>
        <v>2016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41828.307222222218</v>
      </c>
      <c r="T28" s="16">
        <f t="shared" si="5"/>
        <v>41868.307222222218</v>
      </c>
      <c r="U28">
        <f t="shared" si="6"/>
        <v>2014</v>
      </c>
      <c r="V28">
        <f t="shared" si="7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41928.956400462957</v>
      </c>
      <c r="T29" s="16">
        <f t="shared" si="5"/>
        <v>41958.998067129629</v>
      </c>
      <c r="U29">
        <f t="shared" si="6"/>
        <v>2014</v>
      </c>
      <c r="V29">
        <f t="shared" si="7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42324.755601851844</v>
      </c>
      <c r="T30" s="16">
        <f t="shared" si="5"/>
        <v>42354.755601851844</v>
      </c>
      <c r="U30">
        <f t="shared" si="6"/>
        <v>2015</v>
      </c>
      <c r="V30">
        <f t="shared" si="7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41812.464907407404</v>
      </c>
      <c r="T31" s="16">
        <f t="shared" si="5"/>
        <v>41842.464907407404</v>
      </c>
      <c r="U31">
        <f t="shared" si="6"/>
        <v>2014</v>
      </c>
      <c r="V31">
        <f t="shared" si="7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41842.084664351853</v>
      </c>
      <c r="T32" s="16">
        <f t="shared" si="5"/>
        <v>41872.084664351853</v>
      </c>
      <c r="U32">
        <f t="shared" si="6"/>
        <v>2014</v>
      </c>
      <c r="V32">
        <f t="shared" si="7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42376.583726851844</v>
      </c>
      <c r="T33" s="16">
        <f t="shared" si="5"/>
        <v>42394.583726851844</v>
      </c>
      <c r="U33">
        <f t="shared" si="6"/>
        <v>2016</v>
      </c>
      <c r="V33">
        <f t="shared" si="7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42461.419178240736</v>
      </c>
      <c r="T34" s="16">
        <f t="shared" si="5"/>
        <v>42502.957638888889</v>
      </c>
      <c r="U34">
        <f t="shared" si="6"/>
        <v>2016</v>
      </c>
      <c r="V34">
        <f t="shared" si="7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42286.452557870369</v>
      </c>
      <c r="T35" s="16">
        <f t="shared" si="5"/>
        <v>42316.494224537033</v>
      </c>
      <c r="U35">
        <f t="shared" si="6"/>
        <v>2015</v>
      </c>
      <c r="V35">
        <f t="shared" si="7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41841.113437499997</v>
      </c>
      <c r="T36" s="16">
        <f t="shared" si="5"/>
        <v>41856.113437499997</v>
      </c>
      <c r="U36">
        <f t="shared" si="6"/>
        <v>2014</v>
      </c>
      <c r="V36">
        <f t="shared" si="7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42098.083495370367</v>
      </c>
      <c r="T37" s="16">
        <f t="shared" si="5"/>
        <v>42121.791666666664</v>
      </c>
      <c r="U37">
        <f t="shared" si="6"/>
        <v>2015</v>
      </c>
      <c r="V37">
        <f t="shared" si="7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42068.098668981482</v>
      </c>
      <c r="T38" s="16">
        <f t="shared" si="5"/>
        <v>42098.05700231481</v>
      </c>
      <c r="U38">
        <f t="shared" si="6"/>
        <v>2015</v>
      </c>
      <c r="V38">
        <f t="shared" si="7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42032.484710648147</v>
      </c>
      <c r="T39" s="16">
        <f t="shared" si="5"/>
        <v>42062.484710648147</v>
      </c>
      <c r="U39">
        <f t="shared" si="6"/>
        <v>2015</v>
      </c>
      <c r="V39">
        <f t="shared" si="7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41374.84888888889</v>
      </c>
      <c r="T40" s="16">
        <f t="shared" si="5"/>
        <v>41404.84888888889</v>
      </c>
      <c r="U40">
        <f t="shared" si="6"/>
        <v>2013</v>
      </c>
      <c r="V40">
        <f t="shared" si="7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41753.838749999995</v>
      </c>
      <c r="T41" s="16">
        <f t="shared" si="5"/>
        <v>41784.749305555553</v>
      </c>
      <c r="U41">
        <f t="shared" si="6"/>
        <v>2014</v>
      </c>
      <c r="V41">
        <f t="shared" si="7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41789.005648148144</v>
      </c>
      <c r="T42" s="16">
        <f t="shared" si="5"/>
        <v>41808.958333333328</v>
      </c>
      <c r="U42">
        <f t="shared" si="6"/>
        <v>2014</v>
      </c>
      <c r="V42">
        <f t="shared" si="7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41887.360578703701</v>
      </c>
      <c r="T43" s="16">
        <f t="shared" si="5"/>
        <v>41917.360578703701</v>
      </c>
      <c r="U43">
        <f t="shared" si="6"/>
        <v>2014</v>
      </c>
      <c r="V43">
        <f t="shared" si="7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41971.430856481478</v>
      </c>
      <c r="T44" s="16">
        <f t="shared" si="5"/>
        <v>42001.430856481478</v>
      </c>
      <c r="U44">
        <f t="shared" si="6"/>
        <v>2014</v>
      </c>
      <c r="V44">
        <f t="shared" si="7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41802.582013888888</v>
      </c>
      <c r="T45" s="16">
        <f t="shared" si="5"/>
        <v>41832.791666666664</v>
      </c>
      <c r="U45">
        <f t="shared" si="6"/>
        <v>2014</v>
      </c>
      <c r="V45">
        <f t="shared" si="7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41873.890474537031</v>
      </c>
      <c r="T46" s="16">
        <f t="shared" si="5"/>
        <v>41918.890474537031</v>
      </c>
      <c r="U46">
        <f t="shared" si="6"/>
        <v>2014</v>
      </c>
      <c r="V46">
        <f t="shared" si="7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42457.415590277778</v>
      </c>
      <c r="T47" s="16">
        <f t="shared" si="5"/>
        <v>42487.415590277778</v>
      </c>
      <c r="U47">
        <f t="shared" si="6"/>
        <v>2016</v>
      </c>
      <c r="V47">
        <f t="shared" si="7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42323.756643518514</v>
      </c>
      <c r="T48" s="16">
        <f t="shared" si="5"/>
        <v>42353.756643518514</v>
      </c>
      <c r="U48">
        <f t="shared" si="6"/>
        <v>2015</v>
      </c>
      <c r="V48">
        <f t="shared" si="7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41932.611192129625</v>
      </c>
      <c r="T49" s="16">
        <f t="shared" si="5"/>
        <v>41992.652858796289</v>
      </c>
      <c r="U49">
        <f t="shared" si="6"/>
        <v>2014</v>
      </c>
      <c r="V49">
        <f t="shared" si="7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42033.308564814812</v>
      </c>
      <c r="T50" s="16">
        <f t="shared" si="5"/>
        <v>42064.291666666664</v>
      </c>
      <c r="U50">
        <f t="shared" si="6"/>
        <v>2015</v>
      </c>
      <c r="V50">
        <f t="shared" si="7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42270.968113425923</v>
      </c>
      <c r="T51" s="16">
        <f t="shared" si="5"/>
        <v>42300.968113425923</v>
      </c>
      <c r="U51">
        <f t="shared" si="6"/>
        <v>2015</v>
      </c>
      <c r="V51">
        <f t="shared" si="7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41995.544652777775</v>
      </c>
      <c r="T52" s="16">
        <f t="shared" si="5"/>
        <v>42034.499999999993</v>
      </c>
      <c r="U52">
        <f t="shared" si="6"/>
        <v>2014</v>
      </c>
      <c r="V52">
        <f t="shared" si="7"/>
        <v>2015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42196.72033564814</v>
      </c>
      <c r="T53" s="16">
        <f t="shared" si="5"/>
        <v>42226.72033564814</v>
      </c>
      <c r="U53">
        <f t="shared" si="6"/>
        <v>2015</v>
      </c>
      <c r="V53">
        <f t="shared" si="7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41807.493587962963</v>
      </c>
      <c r="T54" s="16">
        <f t="shared" si="5"/>
        <v>41837.493587962963</v>
      </c>
      <c r="U54">
        <f t="shared" si="6"/>
        <v>2014</v>
      </c>
      <c r="V54">
        <f t="shared" si="7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41719.340798611105</v>
      </c>
      <c r="T55" s="16">
        <f t="shared" si="5"/>
        <v>41733.708333333328</v>
      </c>
      <c r="U55">
        <f t="shared" si="6"/>
        <v>2014</v>
      </c>
      <c r="V55">
        <f t="shared" si="7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42333.504872685182</v>
      </c>
      <c r="T56" s="16">
        <f t="shared" si="5"/>
        <v>42363.504872685182</v>
      </c>
      <c r="U56">
        <f t="shared" si="6"/>
        <v>2015</v>
      </c>
      <c r="V56">
        <f t="shared" si="7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42496.760601851849</v>
      </c>
      <c r="T57" s="16">
        <f t="shared" si="5"/>
        <v>42517.760601851849</v>
      </c>
      <c r="U57">
        <f t="shared" si="6"/>
        <v>2016</v>
      </c>
      <c r="V57">
        <f t="shared" si="7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42149.340555555558</v>
      </c>
      <c r="T58" s="16">
        <f t="shared" si="5"/>
        <v>42163.458333333336</v>
      </c>
      <c r="U58">
        <f t="shared" si="6"/>
        <v>2015</v>
      </c>
      <c r="V58">
        <f t="shared" si="7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42089.624560185184</v>
      </c>
      <c r="T59" s="16">
        <f t="shared" si="5"/>
        <v>42119.624560185184</v>
      </c>
      <c r="U59">
        <f t="shared" si="6"/>
        <v>2015</v>
      </c>
      <c r="V59">
        <f t="shared" si="7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41932.536712962959</v>
      </c>
      <c r="T60" s="16">
        <f t="shared" si="5"/>
        <v>41962.578379629624</v>
      </c>
      <c r="U60">
        <f t="shared" si="6"/>
        <v>2014</v>
      </c>
      <c r="V60">
        <f t="shared" si="7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42230.027499999997</v>
      </c>
      <c r="T61" s="16">
        <f t="shared" si="5"/>
        <v>42261.666666666664</v>
      </c>
      <c r="U61">
        <f t="shared" si="6"/>
        <v>2015</v>
      </c>
      <c r="V61">
        <f t="shared" si="7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41701.693483796298</v>
      </c>
      <c r="T62" s="16">
        <f t="shared" si="5"/>
        <v>41720.791666666664</v>
      </c>
      <c r="U62">
        <f t="shared" si="6"/>
        <v>2014</v>
      </c>
      <c r="V62">
        <f t="shared" si="7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41409.605983796289</v>
      </c>
      <c r="T63" s="16">
        <f t="shared" si="5"/>
        <v>41431.605983796289</v>
      </c>
      <c r="U63">
        <f t="shared" si="6"/>
        <v>2013</v>
      </c>
      <c r="V63">
        <f t="shared" si="7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41311.591180555552</v>
      </c>
      <c r="T64" s="16">
        <f t="shared" si="5"/>
        <v>41336.591180555552</v>
      </c>
      <c r="U64">
        <f t="shared" si="6"/>
        <v>2013</v>
      </c>
      <c r="V64">
        <f t="shared" si="7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41612.703854166662</v>
      </c>
      <c r="T65" s="16">
        <f t="shared" si="5"/>
        <v>41635.999305555553</v>
      </c>
      <c r="U65">
        <f t="shared" si="6"/>
        <v>2013</v>
      </c>
      <c r="V65">
        <f t="shared" si="7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41432.809965277775</v>
      </c>
      <c r="T66" s="16">
        <f t="shared" si="5"/>
        <v>41462.809965277775</v>
      </c>
      <c r="U66">
        <f t="shared" si="6"/>
        <v>2013</v>
      </c>
      <c r="V66">
        <f t="shared" si="7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E67/D67*100</f>
        <v>107.52857142857141</v>
      </c>
      <c r="P67" s="8">
        <f t="shared" ref="P67:P130" si="9">IFERROR(E67/L67,0)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RIGHT(N67,LEN(N67)-SEARCH("/",N67))</f>
        <v>shorts</v>
      </c>
      <c r="S67" s="16">
        <f t="shared" ref="S67:S130" si="12">(J67/86400)+25569+(-5/24)</f>
        <v>41835.612893518519</v>
      </c>
      <c r="T67" s="16">
        <f t="shared" ref="T67:T130" si="13">(I67/86400)+25569+(-5/24)</f>
        <v>41862.040972222218</v>
      </c>
      <c r="U67">
        <f t="shared" ref="U67:U130" si="14">YEAR(S67)</f>
        <v>2014</v>
      </c>
      <c r="V67">
        <f t="shared" ref="V67:V130" si="15">YEAR(T67)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6">
        <f t="shared" si="12"/>
        <v>42539.641435185178</v>
      </c>
      <c r="T68" s="16">
        <f t="shared" si="13"/>
        <v>42569.641435185178</v>
      </c>
      <c r="U68">
        <f t="shared" si="14"/>
        <v>2016</v>
      </c>
      <c r="V68">
        <f t="shared" si="15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6">
        <f t="shared" si="12"/>
        <v>41075.375046296293</v>
      </c>
      <c r="T69" s="16">
        <f t="shared" si="13"/>
        <v>41105.375046296293</v>
      </c>
      <c r="U69">
        <f t="shared" si="14"/>
        <v>2012</v>
      </c>
      <c r="V69">
        <f t="shared" si="15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6">
        <f t="shared" si="12"/>
        <v>41663.36100694444</v>
      </c>
      <c r="T70" s="16">
        <f t="shared" si="13"/>
        <v>41693.36100694444</v>
      </c>
      <c r="U70">
        <f t="shared" si="14"/>
        <v>2014</v>
      </c>
      <c r="V70">
        <f t="shared" si="15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6">
        <f t="shared" si="12"/>
        <v>40785.979456018518</v>
      </c>
      <c r="T71" s="16">
        <f t="shared" si="13"/>
        <v>40818.082638888889</v>
      </c>
      <c r="U71">
        <f t="shared" si="14"/>
        <v>2011</v>
      </c>
      <c r="V71">
        <f t="shared" si="15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6">
        <f t="shared" si="12"/>
        <v>40730.688020833331</v>
      </c>
      <c r="T72" s="16">
        <f t="shared" si="13"/>
        <v>40790.688020833331</v>
      </c>
      <c r="U72">
        <f t="shared" si="14"/>
        <v>2011</v>
      </c>
      <c r="V72">
        <f t="shared" si="15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6">
        <f t="shared" si="12"/>
        <v>40997.063159722216</v>
      </c>
      <c r="T73" s="16">
        <f t="shared" si="13"/>
        <v>41057.063159722216</v>
      </c>
      <c r="U73">
        <f t="shared" si="14"/>
        <v>2012</v>
      </c>
      <c r="V73">
        <f t="shared" si="15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6">
        <f t="shared" si="12"/>
        <v>41207.801863425928</v>
      </c>
      <c r="T74" s="16">
        <f t="shared" si="13"/>
        <v>41227.791666666664</v>
      </c>
      <c r="U74">
        <f t="shared" si="14"/>
        <v>2012</v>
      </c>
      <c r="V74">
        <f t="shared" si="15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16">
        <f t="shared" si="12"/>
        <v>40587.548425925925</v>
      </c>
      <c r="T75" s="16">
        <f t="shared" si="13"/>
        <v>40665.957638888889</v>
      </c>
      <c r="U75">
        <f t="shared" si="14"/>
        <v>2011</v>
      </c>
      <c r="V75">
        <f t="shared" si="15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6">
        <f t="shared" si="12"/>
        <v>42360.278877314813</v>
      </c>
      <c r="T76" s="16">
        <f t="shared" si="13"/>
        <v>42390.278877314813</v>
      </c>
      <c r="U76">
        <f t="shared" si="14"/>
        <v>2015</v>
      </c>
      <c r="V76">
        <f t="shared" si="15"/>
        <v>2016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6">
        <f t="shared" si="12"/>
        <v>41357.000833333332</v>
      </c>
      <c r="T77" s="16">
        <f t="shared" si="13"/>
        <v>41387.000833333332</v>
      </c>
      <c r="U77">
        <f t="shared" si="14"/>
        <v>2013</v>
      </c>
      <c r="V77">
        <f t="shared" si="15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6">
        <f t="shared" si="12"/>
        <v>40844.483310185184</v>
      </c>
      <c r="T78" s="16">
        <f t="shared" si="13"/>
        <v>40904.524976851848</v>
      </c>
      <c r="U78">
        <f t="shared" si="14"/>
        <v>2011</v>
      </c>
      <c r="V78">
        <f t="shared" si="15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6">
        <f t="shared" si="12"/>
        <v>40996.936539351846</v>
      </c>
      <c r="T79" s="16">
        <f t="shared" si="13"/>
        <v>41049.915972222218</v>
      </c>
      <c r="U79">
        <f t="shared" si="14"/>
        <v>2012</v>
      </c>
      <c r="V79">
        <f t="shared" si="15"/>
        <v>2012</v>
      </c>
    </row>
    <row r="80" spans="1:22" ht="53" customHeight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16">
        <f t="shared" si="12"/>
        <v>42604.522233796299</v>
      </c>
      <c r="T80" s="16">
        <f t="shared" si="13"/>
        <v>42614.522233796299</v>
      </c>
      <c r="U80">
        <f t="shared" si="14"/>
        <v>2016</v>
      </c>
      <c r="V80">
        <f t="shared" si="15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6">
        <f t="shared" si="12"/>
        <v>41724.568206018514</v>
      </c>
      <c r="T81" s="16">
        <f t="shared" si="13"/>
        <v>41754.568206018514</v>
      </c>
      <c r="U81">
        <f t="shared" si="14"/>
        <v>2014</v>
      </c>
      <c r="V81">
        <f t="shared" si="15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6">
        <f t="shared" si="12"/>
        <v>41582.875648148147</v>
      </c>
      <c r="T82" s="16">
        <f t="shared" si="13"/>
        <v>41617.875648148147</v>
      </c>
      <c r="U82">
        <f t="shared" si="14"/>
        <v>2013</v>
      </c>
      <c r="V82">
        <f t="shared" si="15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6">
        <f t="shared" si="12"/>
        <v>41099.950543981475</v>
      </c>
      <c r="T83" s="16">
        <f t="shared" si="13"/>
        <v>41103.918055555558</v>
      </c>
      <c r="U83">
        <f t="shared" si="14"/>
        <v>2012</v>
      </c>
      <c r="V83">
        <f t="shared" si="15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6">
        <f t="shared" si="12"/>
        <v>40795.611817129626</v>
      </c>
      <c r="T84" s="16">
        <f t="shared" si="13"/>
        <v>40825.611817129626</v>
      </c>
      <c r="U84">
        <f t="shared" si="14"/>
        <v>2011</v>
      </c>
      <c r="V84">
        <f t="shared" si="15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6">
        <f t="shared" si="12"/>
        <v>42042.407280092586</v>
      </c>
      <c r="T85" s="16">
        <f t="shared" si="13"/>
        <v>42057.270833333336</v>
      </c>
      <c r="U85">
        <f t="shared" si="14"/>
        <v>2015</v>
      </c>
      <c r="V85">
        <f t="shared" si="15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6">
        <f t="shared" si="12"/>
        <v>40648.54960648148</v>
      </c>
      <c r="T86" s="16">
        <f t="shared" si="13"/>
        <v>40678.54960648148</v>
      </c>
      <c r="U86">
        <f t="shared" si="14"/>
        <v>2011</v>
      </c>
      <c r="V86">
        <f t="shared" si="15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6">
        <f t="shared" si="12"/>
        <v>40778.917094907403</v>
      </c>
      <c r="T87" s="16">
        <f t="shared" si="13"/>
        <v>40808.917094907403</v>
      </c>
      <c r="U87">
        <f t="shared" si="14"/>
        <v>2011</v>
      </c>
      <c r="V87">
        <f t="shared" si="15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6">
        <f t="shared" si="12"/>
        <v>42291.347743055558</v>
      </c>
      <c r="T88" s="16">
        <f t="shared" si="13"/>
        <v>42365.389409722215</v>
      </c>
      <c r="U88">
        <f t="shared" si="14"/>
        <v>2015</v>
      </c>
      <c r="V88">
        <f t="shared" si="15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104.60000000000001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16">
        <f t="shared" si="12"/>
        <v>40322.331053240741</v>
      </c>
      <c r="T89" s="16">
        <f t="shared" si="13"/>
        <v>40331.861805555549</v>
      </c>
      <c r="U89">
        <f t="shared" si="14"/>
        <v>2010</v>
      </c>
      <c r="V89">
        <f t="shared" si="15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16">
        <f t="shared" si="12"/>
        <v>41786.450590277775</v>
      </c>
      <c r="T90" s="16">
        <f t="shared" si="13"/>
        <v>41812.450590277775</v>
      </c>
      <c r="U90">
        <f t="shared" si="14"/>
        <v>2014</v>
      </c>
      <c r="V90">
        <f t="shared" si="15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115.06666666666668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6">
        <f t="shared" si="12"/>
        <v>41402.543888888882</v>
      </c>
      <c r="T91" s="16">
        <f t="shared" si="13"/>
        <v>41427.543888888882</v>
      </c>
      <c r="U91">
        <f t="shared" si="14"/>
        <v>2013</v>
      </c>
      <c r="V91">
        <f t="shared" si="15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6">
        <f t="shared" si="12"/>
        <v>40706.089108796295</v>
      </c>
      <c r="T92" s="16">
        <f t="shared" si="13"/>
        <v>40736.089108796295</v>
      </c>
      <c r="U92">
        <f t="shared" si="14"/>
        <v>2011</v>
      </c>
      <c r="V92">
        <f t="shared" si="15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6">
        <f t="shared" si="12"/>
        <v>40619.194027777776</v>
      </c>
      <c r="T93" s="16">
        <f t="shared" si="13"/>
        <v>40680.194027777776</v>
      </c>
      <c r="U93">
        <f t="shared" si="14"/>
        <v>2011</v>
      </c>
      <c r="V93">
        <f t="shared" si="15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6">
        <f t="shared" si="12"/>
        <v>42720.990543981483</v>
      </c>
      <c r="T94" s="16">
        <f t="shared" si="13"/>
        <v>42767.124999999993</v>
      </c>
      <c r="U94">
        <f t="shared" si="14"/>
        <v>2016</v>
      </c>
      <c r="V94">
        <f t="shared" si="15"/>
        <v>2017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6">
        <f t="shared" si="12"/>
        <v>41065.649733796294</v>
      </c>
      <c r="T95" s="16">
        <f t="shared" si="13"/>
        <v>41093.666666666664</v>
      </c>
      <c r="U95">
        <f t="shared" si="14"/>
        <v>2012</v>
      </c>
      <c r="V95">
        <f t="shared" si="15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6">
        <f t="shared" si="12"/>
        <v>41716.509513888886</v>
      </c>
      <c r="T96" s="16">
        <f t="shared" si="13"/>
        <v>41736.509513888886</v>
      </c>
      <c r="U96">
        <f t="shared" si="14"/>
        <v>2014</v>
      </c>
      <c r="V96">
        <f t="shared" si="15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6">
        <f t="shared" si="12"/>
        <v>40934.796770833331</v>
      </c>
      <c r="T97" s="16">
        <f t="shared" si="13"/>
        <v>40964.796770833331</v>
      </c>
      <c r="U97">
        <f t="shared" si="14"/>
        <v>2012</v>
      </c>
      <c r="V97">
        <f t="shared" si="15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6">
        <f t="shared" si="12"/>
        <v>40324.45417824074</v>
      </c>
      <c r="T98" s="16">
        <f t="shared" si="13"/>
        <v>40390.916666666664</v>
      </c>
      <c r="U98">
        <f t="shared" si="14"/>
        <v>2010</v>
      </c>
      <c r="V98">
        <f t="shared" si="15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6">
        <f t="shared" si="12"/>
        <v>40705.926874999997</v>
      </c>
      <c r="T99" s="16">
        <f t="shared" si="13"/>
        <v>40735.926874999997</v>
      </c>
      <c r="U99">
        <f t="shared" si="14"/>
        <v>2011</v>
      </c>
      <c r="V99">
        <f t="shared" si="15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6">
        <f t="shared" si="12"/>
        <v>41214.586504629631</v>
      </c>
      <c r="T100" s="16">
        <f t="shared" si="13"/>
        <v>41250.770833333328</v>
      </c>
      <c r="U100">
        <f t="shared" si="14"/>
        <v>2012</v>
      </c>
      <c r="V100">
        <f t="shared" si="15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6">
        <f t="shared" si="12"/>
        <v>41631.694432870368</v>
      </c>
      <c r="T101" s="16">
        <f t="shared" si="13"/>
        <v>41661.694432870368</v>
      </c>
      <c r="U101">
        <f t="shared" si="14"/>
        <v>2013</v>
      </c>
      <c r="V101">
        <f t="shared" si="15"/>
        <v>2014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6">
        <f t="shared" si="12"/>
        <v>41197.544976851852</v>
      </c>
      <c r="T102" s="16">
        <f t="shared" si="13"/>
        <v>41217.586643518516</v>
      </c>
      <c r="U102">
        <f t="shared" si="14"/>
        <v>2012</v>
      </c>
      <c r="V102">
        <f t="shared" si="15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6">
        <f t="shared" si="12"/>
        <v>41274.568402777775</v>
      </c>
      <c r="T103" s="16">
        <f t="shared" si="13"/>
        <v>41298.568402777775</v>
      </c>
      <c r="U103">
        <f t="shared" si="14"/>
        <v>2012</v>
      </c>
      <c r="V103">
        <f t="shared" si="15"/>
        <v>2013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6">
        <f t="shared" si="12"/>
        <v>40504.922835648147</v>
      </c>
      <c r="T104" s="16">
        <f t="shared" si="13"/>
        <v>40534.922835648147</v>
      </c>
      <c r="U104">
        <f t="shared" si="14"/>
        <v>2010</v>
      </c>
      <c r="V104">
        <f t="shared" si="15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6">
        <f t="shared" si="12"/>
        <v>41682.597569444442</v>
      </c>
      <c r="T105" s="16">
        <f t="shared" si="13"/>
        <v>41705.597569444442</v>
      </c>
      <c r="U105">
        <f t="shared" si="14"/>
        <v>2014</v>
      </c>
      <c r="V105">
        <f t="shared" si="15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16">
        <f t="shared" si="12"/>
        <v>40612.486874999995</v>
      </c>
      <c r="T106" s="16">
        <f t="shared" si="13"/>
        <v>40635.833333333328</v>
      </c>
      <c r="U106">
        <f t="shared" si="14"/>
        <v>2011</v>
      </c>
      <c r="V106">
        <f t="shared" si="15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107.40909090909089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6">
        <f t="shared" si="12"/>
        <v>42485.516435185178</v>
      </c>
      <c r="T107" s="16">
        <f t="shared" si="13"/>
        <v>42503.791666666664</v>
      </c>
      <c r="U107">
        <f t="shared" si="14"/>
        <v>2016</v>
      </c>
      <c r="V107">
        <f t="shared" si="15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6">
        <f t="shared" si="12"/>
        <v>40987.568298611106</v>
      </c>
      <c r="T108" s="16">
        <f t="shared" si="13"/>
        <v>41001.568298611106</v>
      </c>
      <c r="U108">
        <f t="shared" si="14"/>
        <v>2012</v>
      </c>
      <c r="V108">
        <f t="shared" si="15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6">
        <f t="shared" si="12"/>
        <v>40635.774155092593</v>
      </c>
      <c r="T109" s="16">
        <f t="shared" si="13"/>
        <v>40657.774155092593</v>
      </c>
      <c r="U109">
        <f t="shared" si="14"/>
        <v>2011</v>
      </c>
      <c r="V109">
        <f t="shared" si="15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246.66666666666669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6">
        <f t="shared" si="12"/>
        <v>41365.404745370368</v>
      </c>
      <c r="T110" s="16">
        <f t="shared" si="13"/>
        <v>41425.404745370368</v>
      </c>
      <c r="U110">
        <f t="shared" si="14"/>
        <v>2013</v>
      </c>
      <c r="V110">
        <f t="shared" si="15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219.49999999999997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6">
        <f t="shared" si="12"/>
        <v>40569.817476851851</v>
      </c>
      <c r="T111" s="16">
        <f t="shared" si="13"/>
        <v>40599.817476851851</v>
      </c>
      <c r="U111">
        <f t="shared" si="14"/>
        <v>2011</v>
      </c>
      <c r="V111">
        <f t="shared" si="15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6">
        <f t="shared" si="12"/>
        <v>41557.741354166668</v>
      </c>
      <c r="T112" s="16">
        <f t="shared" si="13"/>
        <v>41592.040972222218</v>
      </c>
      <c r="U112">
        <f t="shared" si="14"/>
        <v>2013</v>
      </c>
      <c r="V112">
        <f t="shared" si="15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6">
        <f t="shared" si="12"/>
        <v>42125.124849537031</v>
      </c>
      <c r="T113" s="16">
        <f t="shared" si="13"/>
        <v>42155.124849537031</v>
      </c>
      <c r="U113">
        <f t="shared" si="14"/>
        <v>2015</v>
      </c>
      <c r="V113">
        <f t="shared" si="15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6">
        <f t="shared" si="12"/>
        <v>41717.834699074076</v>
      </c>
      <c r="T114" s="16">
        <f t="shared" si="13"/>
        <v>41741.875</v>
      </c>
      <c r="U114">
        <f t="shared" si="14"/>
        <v>2014</v>
      </c>
      <c r="V114">
        <f t="shared" si="15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6">
        <f t="shared" si="12"/>
        <v>40753.550092592588</v>
      </c>
      <c r="T115" s="16">
        <f t="shared" si="13"/>
        <v>40761.416666666664</v>
      </c>
      <c r="U115">
        <f t="shared" si="14"/>
        <v>2011</v>
      </c>
      <c r="V115">
        <f t="shared" si="15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6">
        <f t="shared" si="12"/>
        <v>40861.065833333334</v>
      </c>
      <c r="T116" s="16">
        <f t="shared" si="13"/>
        <v>40921.065833333334</v>
      </c>
      <c r="U116">
        <f t="shared" si="14"/>
        <v>2011</v>
      </c>
      <c r="V116">
        <f t="shared" si="15"/>
        <v>2012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140.44444444444443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6">
        <f t="shared" si="12"/>
        <v>40918.530601851853</v>
      </c>
      <c r="T117" s="16">
        <f t="shared" si="13"/>
        <v>40943.530601851853</v>
      </c>
      <c r="U117">
        <f t="shared" si="14"/>
        <v>2012</v>
      </c>
      <c r="V117">
        <f t="shared" si="15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6">
        <f t="shared" si="12"/>
        <v>40595.288831018515</v>
      </c>
      <c r="T118" s="16">
        <f t="shared" si="13"/>
        <v>40641.247164351851</v>
      </c>
      <c r="U118">
        <f t="shared" si="14"/>
        <v>2011</v>
      </c>
      <c r="V118">
        <f t="shared" si="15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6">
        <f t="shared" si="12"/>
        <v>40248.626666666663</v>
      </c>
      <c r="T119" s="16">
        <f t="shared" si="13"/>
        <v>40338.583333333328</v>
      </c>
      <c r="U119">
        <f t="shared" si="14"/>
        <v>2010</v>
      </c>
      <c r="V119">
        <f t="shared" si="15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113.03159999999998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6">
        <f t="shared" si="12"/>
        <v>40722.845324074071</v>
      </c>
      <c r="T120" s="16">
        <f t="shared" si="13"/>
        <v>40752.845324074071</v>
      </c>
      <c r="U120">
        <f t="shared" si="14"/>
        <v>2011</v>
      </c>
      <c r="V120">
        <f t="shared" si="15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6">
        <f t="shared" si="12"/>
        <v>40738.860949074071</v>
      </c>
      <c r="T121" s="16">
        <f t="shared" si="13"/>
        <v>40768.75</v>
      </c>
      <c r="U121">
        <f t="shared" si="14"/>
        <v>2011</v>
      </c>
      <c r="V121">
        <f t="shared" si="15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1.4285714285714287E-2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6">
        <f t="shared" si="12"/>
        <v>42615.841516203705</v>
      </c>
      <c r="T122" s="16">
        <f t="shared" si="13"/>
        <v>42645.841516203705</v>
      </c>
      <c r="U122">
        <f t="shared" si="14"/>
        <v>2016</v>
      </c>
      <c r="V122">
        <f t="shared" si="15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6">
        <f t="shared" si="12"/>
        <v>42096.496643518512</v>
      </c>
      <c r="T123" s="16">
        <f t="shared" si="13"/>
        <v>42112.219444444439</v>
      </c>
      <c r="U123">
        <f t="shared" si="14"/>
        <v>2015</v>
      </c>
      <c r="V123">
        <f t="shared" si="15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6">
        <f t="shared" si="12"/>
        <v>42593.223460648143</v>
      </c>
      <c r="T124" s="16">
        <f t="shared" si="13"/>
        <v>42653.223460648143</v>
      </c>
      <c r="U124">
        <f t="shared" si="14"/>
        <v>2016</v>
      </c>
      <c r="V124">
        <f t="shared" si="15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6">
        <f t="shared" si="12"/>
        <v>41904.573657407404</v>
      </c>
      <c r="T125" s="16">
        <f t="shared" si="13"/>
        <v>41940.708333333328</v>
      </c>
      <c r="U125">
        <f t="shared" si="14"/>
        <v>2014</v>
      </c>
      <c r="V125">
        <f t="shared" si="15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6">
        <f t="shared" si="12"/>
        <v>42114.720393518517</v>
      </c>
      <c r="T126" s="16">
        <f t="shared" si="13"/>
        <v>42139.720393518517</v>
      </c>
      <c r="U126">
        <f t="shared" si="14"/>
        <v>2015</v>
      </c>
      <c r="V126">
        <f t="shared" si="15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14.000000000000002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6">
        <f t="shared" si="12"/>
        <v>42709.78564814815</v>
      </c>
      <c r="T127" s="16">
        <f t="shared" si="13"/>
        <v>42769.78564814815</v>
      </c>
      <c r="U127">
        <f t="shared" si="14"/>
        <v>2016</v>
      </c>
      <c r="V127">
        <f t="shared" si="15"/>
        <v>2017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6">
        <f t="shared" si="12"/>
        <v>42135.381215277775</v>
      </c>
      <c r="T128" s="16">
        <f t="shared" si="13"/>
        <v>42165.874999999993</v>
      </c>
      <c r="U128">
        <f t="shared" si="14"/>
        <v>2015</v>
      </c>
      <c r="V128">
        <f t="shared" si="15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6">
        <f t="shared" si="12"/>
        <v>42067.415983796294</v>
      </c>
      <c r="T129" s="16">
        <f t="shared" si="13"/>
        <v>42097.37431712963</v>
      </c>
      <c r="U129">
        <f t="shared" si="14"/>
        <v>2015</v>
      </c>
      <c r="V129">
        <f t="shared" si="15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1.867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6">
        <f t="shared" si="12"/>
        <v>42628.019594907404</v>
      </c>
      <c r="T130" s="16">
        <f t="shared" si="13"/>
        <v>42663.019594907404</v>
      </c>
      <c r="U130">
        <f t="shared" si="14"/>
        <v>2016</v>
      </c>
      <c r="V130">
        <f t="shared" si="15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6">E131/D131*100</f>
        <v>0</v>
      </c>
      <c r="P131" s="8">
        <f t="shared" ref="P131:P194" si="17">IFERROR(E131/L131,0)</f>
        <v>0</v>
      </c>
      <c r="Q131" t="str">
        <f t="shared" ref="Q131:Q194" si="18">LEFT(N131,FIND("/",N131)-1)</f>
        <v>film &amp; video</v>
      </c>
      <c r="R131" t="str">
        <f t="shared" ref="R131:R194" si="19">RIGHT(N131,LEN(N131)-SEARCH("/",N131))</f>
        <v>science fiction</v>
      </c>
      <c r="S131" s="16">
        <f t="shared" ref="S131:S194" si="20">(J131/86400)+25569+(-5/24)</f>
        <v>41882.728969907403</v>
      </c>
      <c r="T131" s="16">
        <f t="shared" ref="T131:T194" si="21">(I131/86400)+25569+(-5/24)</f>
        <v>41942.728969907403</v>
      </c>
      <c r="U131">
        <f t="shared" ref="U131:U194" si="22">YEAR(S131)</f>
        <v>2014</v>
      </c>
      <c r="V131">
        <f t="shared" ref="V131:V194" si="23">YEAR(T131)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8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6">
        <f t="shared" si="20"/>
        <v>41778.707083333335</v>
      </c>
      <c r="T132" s="16">
        <f t="shared" si="21"/>
        <v>41806.636111111111</v>
      </c>
      <c r="U132">
        <f t="shared" si="22"/>
        <v>2014</v>
      </c>
      <c r="V132">
        <f t="shared" si="23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8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6">
        <f t="shared" si="20"/>
        <v>42541.629178240742</v>
      </c>
      <c r="T133" s="16">
        <f t="shared" si="21"/>
        <v>42556.791666666664</v>
      </c>
      <c r="U133">
        <f t="shared" si="22"/>
        <v>2016</v>
      </c>
      <c r="V133">
        <f t="shared" si="23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8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6">
        <f t="shared" si="20"/>
        <v>41905.60424768518</v>
      </c>
      <c r="T134" s="16">
        <f t="shared" si="21"/>
        <v>41950.645914351851</v>
      </c>
      <c r="U134">
        <f t="shared" si="22"/>
        <v>2014</v>
      </c>
      <c r="V134">
        <f t="shared" si="23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8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6">
        <f t="shared" si="20"/>
        <v>42491.599351851844</v>
      </c>
      <c r="T135" s="16">
        <f t="shared" si="21"/>
        <v>42521.521527777775</v>
      </c>
      <c r="U135">
        <f t="shared" si="22"/>
        <v>2016</v>
      </c>
      <c r="V135">
        <f t="shared" si="23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8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6">
        <f t="shared" si="20"/>
        <v>42221.701597222222</v>
      </c>
      <c r="T136" s="16">
        <f t="shared" si="21"/>
        <v>42251.499999999993</v>
      </c>
      <c r="U136">
        <f t="shared" si="22"/>
        <v>2015</v>
      </c>
      <c r="V136">
        <f t="shared" si="23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8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6">
        <f t="shared" si="20"/>
        <v>41788.173576388886</v>
      </c>
      <c r="T137" s="16">
        <f t="shared" si="21"/>
        <v>41821.583333333328</v>
      </c>
      <c r="U137">
        <f t="shared" si="22"/>
        <v>2014</v>
      </c>
      <c r="V137">
        <f t="shared" si="23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8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6">
        <f t="shared" si="20"/>
        <v>42096.201782407406</v>
      </c>
      <c r="T138" s="16">
        <f t="shared" si="21"/>
        <v>42140.219444444439</v>
      </c>
      <c r="U138">
        <f t="shared" si="22"/>
        <v>2015</v>
      </c>
      <c r="V138">
        <f t="shared" si="23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8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6">
        <f t="shared" si="20"/>
        <v>42239.365659722222</v>
      </c>
      <c r="T139" s="16">
        <f t="shared" si="21"/>
        <v>42289.365659722222</v>
      </c>
      <c r="U139">
        <f t="shared" si="22"/>
        <v>2015</v>
      </c>
      <c r="V139">
        <f t="shared" si="23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8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6">
        <f t="shared" si="20"/>
        <v>42186.049085648141</v>
      </c>
      <c r="T140" s="16">
        <f t="shared" si="21"/>
        <v>42216.999305555553</v>
      </c>
      <c r="U140">
        <f t="shared" si="22"/>
        <v>2015</v>
      </c>
      <c r="V140">
        <f t="shared" si="23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8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6">
        <f t="shared" si="20"/>
        <v>42187.712638888886</v>
      </c>
      <c r="T141" s="16">
        <f t="shared" si="21"/>
        <v>42197.712638888886</v>
      </c>
      <c r="U141">
        <f t="shared" si="22"/>
        <v>2015</v>
      </c>
      <c r="V141">
        <f t="shared" si="23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8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6">
        <f t="shared" si="20"/>
        <v>42052.989953703705</v>
      </c>
      <c r="T142" s="16">
        <f t="shared" si="21"/>
        <v>42082.948287037034</v>
      </c>
      <c r="U142">
        <f t="shared" si="22"/>
        <v>2015</v>
      </c>
      <c r="V142">
        <f t="shared" si="23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8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6">
        <f t="shared" si="20"/>
        <v>42109.944710648146</v>
      </c>
      <c r="T143" s="16">
        <f t="shared" si="21"/>
        <v>42154.944710648146</v>
      </c>
      <c r="U143">
        <f t="shared" si="22"/>
        <v>2015</v>
      </c>
      <c r="V143">
        <f t="shared" si="23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0.33333333333333337</v>
      </c>
      <c r="P144" s="8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6">
        <f t="shared" si="20"/>
        <v>41938.684930555552</v>
      </c>
      <c r="T144" s="16">
        <f t="shared" si="21"/>
        <v>41959.726597222216</v>
      </c>
      <c r="U144">
        <f t="shared" si="22"/>
        <v>2014</v>
      </c>
      <c r="V144">
        <f t="shared" si="23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8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6">
        <f t="shared" si="20"/>
        <v>42558.855810185181</v>
      </c>
      <c r="T145" s="16">
        <f t="shared" si="21"/>
        <v>42616.038194444445</v>
      </c>
      <c r="U145">
        <f t="shared" si="22"/>
        <v>2016</v>
      </c>
      <c r="V145">
        <f t="shared" si="23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8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6">
        <f t="shared" si="20"/>
        <v>42047.554074074076</v>
      </c>
      <c r="T146" s="16">
        <f t="shared" si="21"/>
        <v>42107.512407407405</v>
      </c>
      <c r="U146">
        <f t="shared" si="22"/>
        <v>2015</v>
      </c>
      <c r="V146">
        <f t="shared" si="23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8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6">
        <f t="shared" si="20"/>
        <v>42200.333935185183</v>
      </c>
      <c r="T147" s="16">
        <f t="shared" si="21"/>
        <v>42227.333935185183</v>
      </c>
      <c r="U147">
        <f t="shared" si="22"/>
        <v>2015</v>
      </c>
      <c r="V147">
        <f t="shared" si="23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6">
        <f t="shared" si="20"/>
        <v>42692.807847222219</v>
      </c>
      <c r="T148" s="16">
        <f t="shared" si="21"/>
        <v>42752.807847222219</v>
      </c>
      <c r="U148">
        <f t="shared" si="22"/>
        <v>2016</v>
      </c>
      <c r="V148">
        <f t="shared" si="23"/>
        <v>2017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8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6">
        <f t="shared" si="20"/>
        <v>41969.559490740743</v>
      </c>
      <c r="T149" s="16">
        <f t="shared" si="21"/>
        <v>42012.554166666661</v>
      </c>
      <c r="U149">
        <f t="shared" si="22"/>
        <v>2014</v>
      </c>
      <c r="V149">
        <f t="shared" si="23"/>
        <v>2015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8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6">
        <f t="shared" si="20"/>
        <v>42397.073333333326</v>
      </c>
      <c r="T150" s="16">
        <f t="shared" si="21"/>
        <v>42427.073333333326</v>
      </c>
      <c r="U150">
        <f t="shared" si="22"/>
        <v>2016</v>
      </c>
      <c r="V150">
        <f t="shared" si="23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0.91999999999999993</v>
      </c>
      <c r="P151" s="8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6">
        <f t="shared" si="20"/>
        <v>41967.963773148142</v>
      </c>
      <c r="T151" s="16">
        <f t="shared" si="21"/>
        <v>41998.124999999993</v>
      </c>
      <c r="U151">
        <f t="shared" si="22"/>
        <v>2014</v>
      </c>
      <c r="V151">
        <f t="shared" si="23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8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6">
        <f t="shared" si="20"/>
        <v>42089.95349537037</v>
      </c>
      <c r="T152" s="16">
        <f t="shared" si="21"/>
        <v>42149.95349537037</v>
      </c>
      <c r="U152">
        <f t="shared" si="22"/>
        <v>2015</v>
      </c>
      <c r="V152">
        <f t="shared" si="23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5.5999999999999994E-2</v>
      </c>
      <c r="P153" s="8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6">
        <f t="shared" si="20"/>
        <v>42113.342488425922</v>
      </c>
      <c r="T153" s="16">
        <f t="shared" si="21"/>
        <v>42173.342488425922</v>
      </c>
      <c r="U153">
        <f t="shared" si="22"/>
        <v>2015</v>
      </c>
      <c r="V153">
        <f t="shared" si="23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8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6">
        <f t="shared" si="20"/>
        <v>41874.869212962956</v>
      </c>
      <c r="T154" s="16">
        <f t="shared" si="21"/>
        <v>41904.869212962956</v>
      </c>
      <c r="U154">
        <f t="shared" si="22"/>
        <v>2014</v>
      </c>
      <c r="V154">
        <f t="shared" si="23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8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6">
        <f t="shared" si="20"/>
        <v>41933.377824074072</v>
      </c>
      <c r="T155" s="16">
        <f t="shared" si="21"/>
        <v>41975.419490740744</v>
      </c>
      <c r="U155">
        <f t="shared" si="22"/>
        <v>2014</v>
      </c>
      <c r="V155">
        <f t="shared" si="23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2.666666666666667</v>
      </c>
      <c r="P156" s="8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6">
        <f t="shared" si="20"/>
        <v>42115.339062499996</v>
      </c>
      <c r="T156" s="16">
        <f t="shared" si="21"/>
        <v>42158.339062499996</v>
      </c>
      <c r="U156">
        <f t="shared" si="22"/>
        <v>2015</v>
      </c>
      <c r="V156">
        <f t="shared" si="23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8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6">
        <f t="shared" si="20"/>
        <v>42168.351099537038</v>
      </c>
      <c r="T157" s="16">
        <f t="shared" si="21"/>
        <v>42208.351099537038</v>
      </c>
      <c r="U157">
        <f t="shared" si="22"/>
        <v>2015</v>
      </c>
      <c r="V157">
        <f t="shared" si="23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6">
        <f t="shared" si="20"/>
        <v>41793.916620370372</v>
      </c>
      <c r="T158" s="16">
        <f t="shared" si="21"/>
        <v>41853.916620370372</v>
      </c>
      <c r="U158">
        <f t="shared" si="22"/>
        <v>2014</v>
      </c>
      <c r="V158">
        <f t="shared" si="23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8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6">
        <f t="shared" si="20"/>
        <v>42396.703379629624</v>
      </c>
      <c r="T159" s="16">
        <f t="shared" si="21"/>
        <v>42426.703379629624</v>
      </c>
      <c r="U159">
        <f t="shared" si="22"/>
        <v>2016</v>
      </c>
      <c r="V159">
        <f t="shared" si="23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8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6">
        <f t="shared" si="20"/>
        <v>41903.868379629625</v>
      </c>
      <c r="T160" s="16">
        <f t="shared" si="21"/>
        <v>41933.868379629625</v>
      </c>
      <c r="U160">
        <f t="shared" si="22"/>
        <v>2014</v>
      </c>
      <c r="V160">
        <f t="shared" si="23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8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6">
        <f t="shared" si="20"/>
        <v>42514.226215277777</v>
      </c>
      <c r="T161" s="16">
        <f t="shared" si="21"/>
        <v>42554.226215277777</v>
      </c>
      <c r="U161">
        <f t="shared" si="22"/>
        <v>2016</v>
      </c>
      <c r="V161">
        <f t="shared" si="23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8">
        <f t="shared" si="17"/>
        <v>0</v>
      </c>
      <c r="Q162" t="str">
        <f t="shared" si="18"/>
        <v>film &amp; video</v>
      </c>
      <c r="R162" t="str">
        <f t="shared" si="19"/>
        <v>drama</v>
      </c>
      <c r="S162" s="16">
        <f t="shared" si="20"/>
        <v>42171.70475694444</v>
      </c>
      <c r="T162" s="16">
        <f t="shared" si="21"/>
        <v>42231.70475694444</v>
      </c>
      <c r="U162">
        <f t="shared" si="22"/>
        <v>2015</v>
      </c>
      <c r="V162">
        <f t="shared" si="23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8">
        <f t="shared" si="17"/>
        <v>5</v>
      </c>
      <c r="Q163" t="str">
        <f t="shared" si="18"/>
        <v>film &amp; video</v>
      </c>
      <c r="R163" t="str">
        <f t="shared" si="19"/>
        <v>drama</v>
      </c>
      <c r="S163" s="16">
        <f t="shared" si="20"/>
        <v>41792.479108796295</v>
      </c>
      <c r="T163" s="16">
        <f t="shared" si="21"/>
        <v>41822.479108796295</v>
      </c>
      <c r="U163">
        <f t="shared" si="22"/>
        <v>2014</v>
      </c>
      <c r="V163">
        <f t="shared" si="23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8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6">
        <f t="shared" si="20"/>
        <v>41834.91847222222</v>
      </c>
      <c r="T164" s="16">
        <f t="shared" si="21"/>
        <v>41867.779166666667</v>
      </c>
      <c r="U164">
        <f t="shared" si="22"/>
        <v>2014</v>
      </c>
      <c r="V164">
        <f t="shared" si="23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8">
        <f t="shared" si="17"/>
        <v>0</v>
      </c>
      <c r="Q165" t="str">
        <f t="shared" si="18"/>
        <v>film &amp; video</v>
      </c>
      <c r="R165" t="str">
        <f t="shared" si="19"/>
        <v>drama</v>
      </c>
      <c r="S165" s="16">
        <f t="shared" si="20"/>
        <v>42243.752939814811</v>
      </c>
      <c r="T165" s="16">
        <f t="shared" si="21"/>
        <v>42277.791666666664</v>
      </c>
      <c r="U165">
        <f t="shared" si="22"/>
        <v>2015</v>
      </c>
      <c r="V165">
        <f t="shared" si="23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8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6">
        <f t="shared" si="20"/>
        <v>41841.554409722223</v>
      </c>
      <c r="T166" s="16">
        <f t="shared" si="21"/>
        <v>41901.554409722223</v>
      </c>
      <c r="U166">
        <f t="shared" si="22"/>
        <v>2014</v>
      </c>
      <c r="V166">
        <f t="shared" si="23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8">
        <f t="shared" si="17"/>
        <v>0</v>
      </c>
      <c r="Q167" t="str">
        <f t="shared" si="18"/>
        <v>film &amp; video</v>
      </c>
      <c r="R167" t="str">
        <f t="shared" si="19"/>
        <v>drama</v>
      </c>
      <c r="S167" s="16">
        <f t="shared" si="20"/>
        <v>42351.450509259252</v>
      </c>
      <c r="T167" s="16">
        <f t="shared" si="21"/>
        <v>42381.450509259252</v>
      </c>
      <c r="U167">
        <f t="shared" si="22"/>
        <v>2015</v>
      </c>
      <c r="V167">
        <f t="shared" si="23"/>
        <v>2016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6">
        <f t="shared" si="20"/>
        <v>42720.867615740739</v>
      </c>
      <c r="T168" s="16">
        <f t="shared" si="21"/>
        <v>42750.867615740739</v>
      </c>
      <c r="U168">
        <f t="shared" si="22"/>
        <v>2016</v>
      </c>
      <c r="V168">
        <f t="shared" si="23"/>
        <v>2017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8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6">
        <f t="shared" si="20"/>
        <v>42160.719155092585</v>
      </c>
      <c r="T169" s="16">
        <f t="shared" si="21"/>
        <v>42220.719155092585</v>
      </c>
      <c r="U169">
        <f t="shared" si="22"/>
        <v>2015</v>
      </c>
      <c r="V169">
        <f t="shared" si="23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8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6">
        <f t="shared" si="20"/>
        <v>42052.626967592594</v>
      </c>
      <c r="T170" s="16">
        <f t="shared" si="21"/>
        <v>42082.585300925923</v>
      </c>
      <c r="U170">
        <f t="shared" si="22"/>
        <v>2015</v>
      </c>
      <c r="V170">
        <f t="shared" si="23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22.400000000000002</v>
      </c>
      <c r="P171" s="8">
        <f t="shared" si="17"/>
        <v>56</v>
      </c>
      <c r="Q171" t="str">
        <f t="shared" si="18"/>
        <v>film &amp; video</v>
      </c>
      <c r="R171" t="str">
        <f t="shared" si="19"/>
        <v>drama</v>
      </c>
      <c r="S171" s="16">
        <f t="shared" si="20"/>
        <v>41900.296979166662</v>
      </c>
      <c r="T171" s="16">
        <f t="shared" si="21"/>
        <v>41930.296979166662</v>
      </c>
      <c r="U171">
        <f t="shared" si="22"/>
        <v>2014</v>
      </c>
      <c r="V171">
        <f t="shared" si="23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8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6">
        <f t="shared" si="20"/>
        <v>42216.769479166665</v>
      </c>
      <c r="T172" s="16">
        <f t="shared" si="21"/>
        <v>42246.019444444442</v>
      </c>
      <c r="U172">
        <f t="shared" si="22"/>
        <v>2015</v>
      </c>
      <c r="V172">
        <f t="shared" si="23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8">
        <f t="shared" si="17"/>
        <v>1</v>
      </c>
      <c r="Q173" t="str">
        <f t="shared" si="18"/>
        <v>film &amp; video</v>
      </c>
      <c r="R173" t="str">
        <f t="shared" si="19"/>
        <v>drama</v>
      </c>
      <c r="S173" s="16">
        <f t="shared" si="20"/>
        <v>42533.972384259258</v>
      </c>
      <c r="T173" s="16">
        <f t="shared" si="21"/>
        <v>42593.972384259258</v>
      </c>
      <c r="U173">
        <f t="shared" si="22"/>
        <v>2016</v>
      </c>
      <c r="V173">
        <f t="shared" si="23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8">
        <f t="shared" si="17"/>
        <v>0</v>
      </c>
      <c r="Q174" t="str">
        <f t="shared" si="18"/>
        <v>film &amp; video</v>
      </c>
      <c r="R174" t="str">
        <f t="shared" si="19"/>
        <v>drama</v>
      </c>
      <c r="S174" s="16">
        <f t="shared" si="20"/>
        <v>42047.186608796292</v>
      </c>
      <c r="T174" s="16">
        <f t="shared" si="21"/>
        <v>42082.144942129627</v>
      </c>
      <c r="U174">
        <f t="shared" si="22"/>
        <v>2015</v>
      </c>
      <c r="V174">
        <f t="shared" si="23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8">
        <f t="shared" si="17"/>
        <v>0</v>
      </c>
      <c r="Q175" t="str">
        <f t="shared" si="18"/>
        <v>film &amp; video</v>
      </c>
      <c r="R175" t="str">
        <f t="shared" si="19"/>
        <v>drama</v>
      </c>
      <c r="S175" s="16">
        <f t="shared" si="20"/>
        <v>42033.364675925921</v>
      </c>
      <c r="T175" s="16">
        <f t="shared" si="21"/>
        <v>42063.364675925921</v>
      </c>
      <c r="U175">
        <f t="shared" si="22"/>
        <v>2015</v>
      </c>
      <c r="V175">
        <f t="shared" si="23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8">
        <f t="shared" si="17"/>
        <v>0</v>
      </c>
      <c r="Q176" t="str">
        <f t="shared" si="18"/>
        <v>film &amp; video</v>
      </c>
      <c r="R176" t="str">
        <f t="shared" si="19"/>
        <v>drama</v>
      </c>
      <c r="S176" s="16">
        <f t="shared" si="20"/>
        <v>42072.55064814815</v>
      </c>
      <c r="T176" s="16">
        <f t="shared" si="21"/>
        <v>42132.55064814815</v>
      </c>
      <c r="U176">
        <f t="shared" si="22"/>
        <v>2015</v>
      </c>
      <c r="V176">
        <f t="shared" si="23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8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6">
        <f t="shared" si="20"/>
        <v>41855.569571759253</v>
      </c>
      <c r="T177" s="16">
        <f t="shared" si="21"/>
        <v>41880.569571759253</v>
      </c>
      <c r="U177">
        <f t="shared" si="22"/>
        <v>2014</v>
      </c>
      <c r="V177">
        <f t="shared" si="23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8">
        <f t="shared" si="17"/>
        <v>0</v>
      </c>
      <c r="Q178" t="str">
        <f t="shared" si="18"/>
        <v>film &amp; video</v>
      </c>
      <c r="R178" t="str">
        <f t="shared" si="19"/>
        <v>drama</v>
      </c>
      <c r="S178" s="16">
        <f t="shared" si="20"/>
        <v>42191.615729166668</v>
      </c>
      <c r="T178" s="16">
        <f t="shared" si="21"/>
        <v>42221.615729166668</v>
      </c>
      <c r="U178">
        <f t="shared" si="22"/>
        <v>2015</v>
      </c>
      <c r="V178">
        <f t="shared" si="23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8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6">
        <f t="shared" si="20"/>
        <v>42069.839421296296</v>
      </c>
      <c r="T179" s="16">
        <f t="shared" si="21"/>
        <v>42086.797754629624</v>
      </c>
      <c r="U179">
        <f t="shared" si="22"/>
        <v>2015</v>
      </c>
      <c r="V179">
        <f t="shared" si="23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8">
        <f t="shared" si="17"/>
        <v>0</v>
      </c>
      <c r="Q180" t="str">
        <f t="shared" si="18"/>
        <v>film &amp; video</v>
      </c>
      <c r="R180" t="str">
        <f t="shared" si="19"/>
        <v>drama</v>
      </c>
      <c r="S180" s="16">
        <f t="shared" si="20"/>
        <v>42304.747048611105</v>
      </c>
      <c r="T180" s="16">
        <f t="shared" si="21"/>
        <v>42334.788715277777</v>
      </c>
      <c r="U180">
        <f t="shared" si="22"/>
        <v>2015</v>
      </c>
      <c r="V180">
        <f t="shared" si="23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8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6">
        <f t="shared" si="20"/>
        <v>42402.872164351851</v>
      </c>
      <c r="T181" s="16">
        <f t="shared" si="21"/>
        <v>42432.872164351851</v>
      </c>
      <c r="U181">
        <f t="shared" si="22"/>
        <v>2016</v>
      </c>
      <c r="V181">
        <f t="shared" si="23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8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6">
        <f t="shared" si="20"/>
        <v>42067.782905092587</v>
      </c>
      <c r="T182" s="16">
        <f t="shared" si="21"/>
        <v>42107.583333333336</v>
      </c>
      <c r="U182">
        <f t="shared" si="22"/>
        <v>2015</v>
      </c>
      <c r="V182">
        <f t="shared" si="23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8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6">
        <f t="shared" si="20"/>
        <v>42147.533506944441</v>
      </c>
      <c r="T183" s="16">
        <f t="shared" si="21"/>
        <v>42177.533506944441</v>
      </c>
      <c r="U183">
        <f t="shared" si="22"/>
        <v>2015</v>
      </c>
      <c r="V183">
        <f t="shared" si="23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8">
        <f t="shared" si="17"/>
        <v>0</v>
      </c>
      <c r="Q184" t="str">
        <f t="shared" si="18"/>
        <v>film &amp; video</v>
      </c>
      <c r="R184" t="str">
        <f t="shared" si="19"/>
        <v>drama</v>
      </c>
      <c r="S184" s="16">
        <f t="shared" si="20"/>
        <v>42711.803611111107</v>
      </c>
      <c r="T184" s="16">
        <f t="shared" si="21"/>
        <v>42741.803611111107</v>
      </c>
      <c r="U184">
        <f t="shared" si="22"/>
        <v>2016</v>
      </c>
      <c r="V184">
        <f t="shared" si="23"/>
        <v>2017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8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6">
        <f t="shared" si="20"/>
        <v>41939.601967592593</v>
      </c>
      <c r="T185" s="16">
        <f t="shared" si="21"/>
        <v>41969.643634259257</v>
      </c>
      <c r="U185">
        <f t="shared" si="22"/>
        <v>2014</v>
      </c>
      <c r="V185">
        <f t="shared" si="23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3.4000000000000004</v>
      </c>
      <c r="P186" s="8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6">
        <f t="shared" si="20"/>
        <v>41825.58289351852</v>
      </c>
      <c r="T186" s="16">
        <f t="shared" si="21"/>
        <v>41882.957638888889</v>
      </c>
      <c r="U186">
        <f t="shared" si="22"/>
        <v>2014</v>
      </c>
      <c r="V186">
        <f t="shared" si="23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8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6">
        <f t="shared" si="20"/>
        <v>42570.702997685185</v>
      </c>
      <c r="T187" s="16">
        <f t="shared" si="21"/>
        <v>42600.702997685185</v>
      </c>
      <c r="U187">
        <f t="shared" si="22"/>
        <v>2016</v>
      </c>
      <c r="V187">
        <f t="shared" si="23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8">
        <f t="shared" si="17"/>
        <v>0</v>
      </c>
      <c r="Q188" t="str">
        <f t="shared" si="18"/>
        <v>film &amp; video</v>
      </c>
      <c r="R188" t="str">
        <f t="shared" si="19"/>
        <v>drama</v>
      </c>
      <c r="S188" s="16">
        <f t="shared" si="20"/>
        <v>42767.604560185187</v>
      </c>
      <c r="T188" s="16">
        <f t="shared" si="21"/>
        <v>42797.624999999993</v>
      </c>
      <c r="U188">
        <f t="shared" si="22"/>
        <v>2017</v>
      </c>
      <c r="V188">
        <f t="shared" si="23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8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6">
        <f t="shared" si="20"/>
        <v>42182.02612268518</v>
      </c>
      <c r="T189" s="16">
        <f t="shared" si="21"/>
        <v>42206.082638888889</v>
      </c>
      <c r="U189">
        <f t="shared" si="22"/>
        <v>2015</v>
      </c>
      <c r="V189">
        <f t="shared" si="23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8">
        <f t="shared" si="17"/>
        <v>0</v>
      </c>
      <c r="Q190" t="str">
        <f t="shared" si="18"/>
        <v>film &amp; video</v>
      </c>
      <c r="R190" t="str">
        <f t="shared" si="19"/>
        <v>drama</v>
      </c>
      <c r="S190" s="16">
        <f t="shared" si="20"/>
        <v>41856.974710648145</v>
      </c>
      <c r="T190" s="16">
        <f t="shared" si="21"/>
        <v>41886.974710648145</v>
      </c>
      <c r="U190">
        <f t="shared" si="22"/>
        <v>2014</v>
      </c>
      <c r="V190">
        <f t="shared" si="23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6.8999999999999992E-2</v>
      </c>
      <c r="P191" s="8">
        <f t="shared" si="17"/>
        <v>69</v>
      </c>
      <c r="Q191" t="str">
        <f t="shared" si="18"/>
        <v>film &amp; video</v>
      </c>
      <c r="R191" t="str">
        <f t="shared" si="19"/>
        <v>drama</v>
      </c>
      <c r="S191" s="16">
        <f t="shared" si="20"/>
        <v>42556.482372685183</v>
      </c>
      <c r="T191" s="16">
        <f t="shared" si="21"/>
        <v>42616.482372685183</v>
      </c>
      <c r="U191">
        <f t="shared" si="22"/>
        <v>2016</v>
      </c>
      <c r="V191">
        <f t="shared" si="23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8">
        <f t="shared" si="17"/>
        <v>50</v>
      </c>
      <c r="Q192" t="str">
        <f t="shared" si="18"/>
        <v>film &amp; video</v>
      </c>
      <c r="R192" t="str">
        <f t="shared" si="19"/>
        <v>drama</v>
      </c>
      <c r="S192" s="16">
        <f t="shared" si="20"/>
        <v>42527.442662037036</v>
      </c>
      <c r="T192" s="16">
        <f t="shared" si="21"/>
        <v>42537.442662037036</v>
      </c>
      <c r="U192">
        <f t="shared" si="22"/>
        <v>2016</v>
      </c>
      <c r="V192">
        <f t="shared" si="23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8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6">
        <f t="shared" si="20"/>
        <v>42239.233078703699</v>
      </c>
      <c r="T193" s="16">
        <f t="shared" si="21"/>
        <v>42279.233078703699</v>
      </c>
      <c r="U193">
        <f t="shared" si="22"/>
        <v>2015</v>
      </c>
      <c r="V193">
        <f t="shared" si="23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6"/>
        <v>1.6999999999999999E-3</v>
      </c>
      <c r="P194" s="8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6">
        <f t="shared" si="20"/>
        <v>41899.583703703705</v>
      </c>
      <c r="T194" s="16">
        <f t="shared" si="21"/>
        <v>41929.583703703705</v>
      </c>
      <c r="U194">
        <f t="shared" si="22"/>
        <v>2014</v>
      </c>
      <c r="V194">
        <f t="shared" si="23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4">E195/D195*100</f>
        <v>0</v>
      </c>
      <c r="P195" s="8">
        <f t="shared" ref="P195:P258" si="25">IFERROR(E195/L195,0)</f>
        <v>0</v>
      </c>
      <c r="Q195" t="str">
        <f t="shared" ref="Q195:Q258" si="26">LEFT(N195,FIND("/",N195)-1)</f>
        <v>film &amp; video</v>
      </c>
      <c r="R195" t="str">
        <f t="shared" ref="R195:R258" si="27">RIGHT(N195,LEN(N195)-SEARCH("/",N195))</f>
        <v>drama</v>
      </c>
      <c r="S195" s="16">
        <f t="shared" ref="S195:S258" si="28">(J195/86400)+25569+(-5/24)</f>
        <v>41911.726458333331</v>
      </c>
      <c r="T195" s="16">
        <f t="shared" ref="T195:T258" si="29">(I195/86400)+25569+(-5/24)</f>
        <v>41971.768124999995</v>
      </c>
      <c r="U195">
        <f t="shared" ref="U195:U258" si="30">YEAR(S195)</f>
        <v>2014</v>
      </c>
      <c r="V195">
        <f t="shared" ref="V195:V258" si="31">YEAR(T195)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8">
        <f t="shared" si="25"/>
        <v>1</v>
      </c>
      <c r="Q196" t="str">
        <f t="shared" si="26"/>
        <v>film &amp; video</v>
      </c>
      <c r="R196" t="str">
        <f t="shared" si="27"/>
        <v>drama</v>
      </c>
      <c r="S196" s="16">
        <f t="shared" si="28"/>
        <v>42375.788553240738</v>
      </c>
      <c r="T196" s="16">
        <f t="shared" si="29"/>
        <v>42435.788553240738</v>
      </c>
      <c r="U196">
        <f t="shared" si="30"/>
        <v>2016</v>
      </c>
      <c r="V196">
        <f t="shared" si="31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8">
        <f t="shared" si="25"/>
        <v>0</v>
      </c>
      <c r="Q197" t="str">
        <f t="shared" si="26"/>
        <v>film &amp; video</v>
      </c>
      <c r="R197" t="str">
        <f t="shared" si="27"/>
        <v>drama</v>
      </c>
      <c r="S197" s="16">
        <f t="shared" si="28"/>
        <v>42135.462175925924</v>
      </c>
      <c r="T197" s="16">
        <f t="shared" si="29"/>
        <v>42195.462175925924</v>
      </c>
      <c r="U197">
        <f t="shared" si="30"/>
        <v>2015</v>
      </c>
      <c r="V197">
        <f t="shared" si="31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41.857142857142861</v>
      </c>
      <c r="P198" s="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6">
        <f t="shared" si="28"/>
        <v>42259.334467592591</v>
      </c>
      <c r="T198" s="16">
        <f t="shared" si="29"/>
        <v>42287.666666666664</v>
      </c>
      <c r="U198">
        <f t="shared" si="30"/>
        <v>2015</v>
      </c>
      <c r="V198">
        <f t="shared" si="31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8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6">
        <f t="shared" si="28"/>
        <v>42741.640046296299</v>
      </c>
      <c r="T199" s="16">
        <f t="shared" si="29"/>
        <v>42783.666666666664</v>
      </c>
      <c r="U199">
        <f t="shared" si="30"/>
        <v>2017</v>
      </c>
      <c r="V199">
        <f t="shared" si="31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1.1159999999999999</v>
      </c>
      <c r="P200" s="8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6">
        <f t="shared" si="28"/>
        <v>41887.175023148149</v>
      </c>
      <c r="T200" s="16">
        <f t="shared" si="29"/>
        <v>41917.175023148149</v>
      </c>
      <c r="U200">
        <f t="shared" si="30"/>
        <v>2014</v>
      </c>
      <c r="V200">
        <f t="shared" si="31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8">
        <f t="shared" si="25"/>
        <v>0</v>
      </c>
      <c r="Q201" t="str">
        <f t="shared" si="26"/>
        <v>film &amp; video</v>
      </c>
      <c r="R201" t="str">
        <f t="shared" si="27"/>
        <v>drama</v>
      </c>
      <c r="S201" s="16">
        <f t="shared" si="28"/>
        <v>42583.915532407402</v>
      </c>
      <c r="T201" s="16">
        <f t="shared" si="29"/>
        <v>42613.915532407402</v>
      </c>
      <c r="U201">
        <f t="shared" si="30"/>
        <v>2016</v>
      </c>
      <c r="V201">
        <f t="shared" si="31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26.192500000000003</v>
      </c>
      <c r="P202" s="8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6">
        <f t="shared" si="28"/>
        <v>41866.875034722216</v>
      </c>
      <c r="T202" s="16">
        <f t="shared" si="29"/>
        <v>41896.875034722216</v>
      </c>
      <c r="U202">
        <f t="shared" si="30"/>
        <v>2014</v>
      </c>
      <c r="V202">
        <f t="shared" si="31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58.461538461538467</v>
      </c>
      <c r="P203" s="8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6">
        <f t="shared" si="28"/>
        <v>42023.610289351847</v>
      </c>
      <c r="T203" s="16">
        <f t="shared" si="29"/>
        <v>42043.610289351847</v>
      </c>
      <c r="U203">
        <f t="shared" si="30"/>
        <v>2015</v>
      </c>
      <c r="V203">
        <f t="shared" si="31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8">
        <f t="shared" si="25"/>
        <v>0</v>
      </c>
      <c r="Q204" t="str">
        <f t="shared" si="26"/>
        <v>film &amp; video</v>
      </c>
      <c r="R204" t="str">
        <f t="shared" si="27"/>
        <v>drama</v>
      </c>
      <c r="S204" s="16">
        <f t="shared" si="28"/>
        <v>42255.719490740739</v>
      </c>
      <c r="T204" s="16">
        <f t="shared" si="29"/>
        <v>42285.665972222218</v>
      </c>
      <c r="U204">
        <f t="shared" si="30"/>
        <v>2015</v>
      </c>
      <c r="V204">
        <f t="shared" si="31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8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6">
        <f t="shared" si="28"/>
        <v>41973.639629629623</v>
      </c>
      <c r="T205" s="16">
        <f t="shared" si="29"/>
        <v>42033.639629629623</v>
      </c>
      <c r="U205">
        <f t="shared" si="30"/>
        <v>2014</v>
      </c>
      <c r="V205">
        <f t="shared" si="31"/>
        <v>2015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8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6">
        <f t="shared" si="28"/>
        <v>42556.375034722216</v>
      </c>
      <c r="T206" s="16">
        <f t="shared" si="29"/>
        <v>42586.375034722216</v>
      </c>
      <c r="U206">
        <f t="shared" si="30"/>
        <v>2016</v>
      </c>
      <c r="V206">
        <f t="shared" si="31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8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6">
        <f t="shared" si="28"/>
        <v>42248.423865740733</v>
      </c>
      <c r="T207" s="16">
        <f t="shared" si="29"/>
        <v>42283.423865740733</v>
      </c>
      <c r="U207">
        <f t="shared" si="30"/>
        <v>2015</v>
      </c>
      <c r="V207">
        <f t="shared" si="31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8">
        <f t="shared" si="25"/>
        <v>0</v>
      </c>
      <c r="Q208" t="str">
        <f t="shared" si="26"/>
        <v>film &amp; video</v>
      </c>
      <c r="R208" t="str">
        <f t="shared" si="27"/>
        <v>drama</v>
      </c>
      <c r="S208" s="16">
        <f t="shared" si="28"/>
        <v>42566.79609953703</v>
      </c>
      <c r="T208" s="16">
        <f t="shared" si="29"/>
        <v>42587.79609953703</v>
      </c>
      <c r="U208">
        <f t="shared" si="30"/>
        <v>2016</v>
      </c>
      <c r="V208">
        <f t="shared" si="31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8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6">
        <f t="shared" si="28"/>
        <v>41977.988865740735</v>
      </c>
      <c r="T209" s="16">
        <f t="shared" si="29"/>
        <v>42007.988865740735</v>
      </c>
      <c r="U209">
        <f t="shared" si="30"/>
        <v>2014</v>
      </c>
      <c r="V209">
        <f t="shared" si="31"/>
        <v>2015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8">
        <f t="shared" si="25"/>
        <v>0</v>
      </c>
      <c r="Q210" t="str">
        <f t="shared" si="26"/>
        <v>film &amp; video</v>
      </c>
      <c r="R210" t="str">
        <f t="shared" si="27"/>
        <v>drama</v>
      </c>
      <c r="S210" s="16">
        <f t="shared" si="28"/>
        <v>41959.16165509259</v>
      </c>
      <c r="T210" s="16">
        <f t="shared" si="29"/>
        <v>41989.16165509259</v>
      </c>
      <c r="U210">
        <f t="shared" si="30"/>
        <v>2014</v>
      </c>
      <c r="V210">
        <f t="shared" si="31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8">
        <f t="shared" si="25"/>
        <v>0</v>
      </c>
      <c r="Q211" t="str">
        <f t="shared" si="26"/>
        <v>film &amp; video</v>
      </c>
      <c r="R211" t="str">
        <f t="shared" si="27"/>
        <v>drama</v>
      </c>
      <c r="S211" s="16">
        <f t="shared" si="28"/>
        <v>42165.714525462965</v>
      </c>
      <c r="T211" s="16">
        <f t="shared" si="29"/>
        <v>42195.714525462965</v>
      </c>
      <c r="U211">
        <f t="shared" si="30"/>
        <v>2015</v>
      </c>
      <c r="V211">
        <f t="shared" si="31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8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6">
        <f t="shared" si="28"/>
        <v>42248.856388888882</v>
      </c>
      <c r="T212" s="16">
        <f t="shared" si="29"/>
        <v>42277.999999999993</v>
      </c>
      <c r="U212">
        <f t="shared" si="30"/>
        <v>2015</v>
      </c>
      <c r="V212">
        <f t="shared" si="31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8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6">
        <f t="shared" si="28"/>
        <v>42235.951585648145</v>
      </c>
      <c r="T213" s="16">
        <f t="shared" si="29"/>
        <v>42265.951585648145</v>
      </c>
      <c r="U213">
        <f t="shared" si="30"/>
        <v>2015</v>
      </c>
      <c r="V213">
        <f t="shared" si="31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8">
        <f t="shared" si="25"/>
        <v>1</v>
      </c>
      <c r="Q214" t="str">
        <f t="shared" si="26"/>
        <v>film &amp; video</v>
      </c>
      <c r="R214" t="str">
        <f t="shared" si="27"/>
        <v>drama</v>
      </c>
      <c r="S214" s="16">
        <f t="shared" si="28"/>
        <v>42416.672685185178</v>
      </c>
      <c r="T214" s="16">
        <f t="shared" si="29"/>
        <v>42476.631018518521</v>
      </c>
      <c r="U214">
        <f t="shared" si="30"/>
        <v>2016</v>
      </c>
      <c r="V214">
        <f t="shared" si="31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8">
        <f t="shared" si="25"/>
        <v>20</v>
      </c>
      <c r="Q215" t="str">
        <f t="shared" si="26"/>
        <v>film &amp; video</v>
      </c>
      <c r="R215" t="str">
        <f t="shared" si="27"/>
        <v>drama</v>
      </c>
      <c r="S215" s="16">
        <f t="shared" si="28"/>
        <v>42202.385960648149</v>
      </c>
      <c r="T215" s="16">
        <f t="shared" si="29"/>
        <v>42232.379641203697</v>
      </c>
      <c r="U215">
        <f t="shared" si="30"/>
        <v>2015</v>
      </c>
      <c r="V215">
        <f t="shared" si="31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8">
        <f t="shared" si="25"/>
        <v>1</v>
      </c>
      <c r="Q216" t="str">
        <f t="shared" si="26"/>
        <v>film &amp; video</v>
      </c>
      <c r="R216" t="str">
        <f t="shared" si="27"/>
        <v>drama</v>
      </c>
      <c r="S216" s="16">
        <f t="shared" si="28"/>
        <v>42009.432280092595</v>
      </c>
      <c r="T216" s="16">
        <f t="shared" si="29"/>
        <v>42069.432280092595</v>
      </c>
      <c r="U216">
        <f t="shared" si="30"/>
        <v>2015</v>
      </c>
      <c r="V216">
        <f t="shared" si="31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8">
        <f t="shared" si="25"/>
        <v>10</v>
      </c>
      <c r="Q217" t="str">
        <f t="shared" si="26"/>
        <v>film &amp; video</v>
      </c>
      <c r="R217" t="str">
        <f t="shared" si="27"/>
        <v>drama</v>
      </c>
      <c r="S217" s="16">
        <f t="shared" si="28"/>
        <v>42375.021782407406</v>
      </c>
      <c r="T217" s="16">
        <f t="shared" si="29"/>
        <v>42417.790972222218</v>
      </c>
      <c r="U217">
        <f t="shared" si="30"/>
        <v>2016</v>
      </c>
      <c r="V217">
        <f t="shared" si="31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55.698440000000005</v>
      </c>
      <c r="P218" s="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6">
        <f t="shared" si="28"/>
        <v>42066.750428240739</v>
      </c>
      <c r="T218" s="16">
        <f t="shared" si="29"/>
        <v>42116.708761574067</v>
      </c>
      <c r="U218">
        <f t="shared" si="30"/>
        <v>2015</v>
      </c>
      <c r="V218">
        <f t="shared" si="31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8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6">
        <f t="shared" si="28"/>
        <v>41970.432280092595</v>
      </c>
      <c r="T219" s="16">
        <f t="shared" si="29"/>
        <v>42001.432280092595</v>
      </c>
      <c r="U219">
        <f t="shared" si="30"/>
        <v>2014</v>
      </c>
      <c r="V219">
        <f t="shared" si="31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8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6">
        <f t="shared" si="28"/>
        <v>42079.420011574075</v>
      </c>
      <c r="T220" s="16">
        <f t="shared" si="29"/>
        <v>42139.420011574075</v>
      </c>
      <c r="U220">
        <f t="shared" si="30"/>
        <v>2015</v>
      </c>
      <c r="V220">
        <f t="shared" si="31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17.630000000000003</v>
      </c>
      <c r="P221" s="8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6">
        <f t="shared" si="28"/>
        <v>42429.118344907409</v>
      </c>
      <c r="T221" s="16">
        <f t="shared" si="29"/>
        <v>42461.082638888889</v>
      </c>
      <c r="U221">
        <f t="shared" si="30"/>
        <v>2016</v>
      </c>
      <c r="V221">
        <f t="shared" si="31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8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6">
        <f t="shared" si="28"/>
        <v>42195.435532407406</v>
      </c>
      <c r="T222" s="16">
        <f t="shared" si="29"/>
        <v>42236.629166666666</v>
      </c>
      <c r="U222">
        <f t="shared" si="30"/>
        <v>2015</v>
      </c>
      <c r="V222">
        <f t="shared" si="31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8">
        <f t="shared" si="25"/>
        <v>0</v>
      </c>
      <c r="Q223" t="str">
        <f t="shared" si="26"/>
        <v>film &amp; video</v>
      </c>
      <c r="R223" t="str">
        <f t="shared" si="27"/>
        <v>drama</v>
      </c>
      <c r="S223" s="16">
        <f t="shared" si="28"/>
        <v>42031.629212962966</v>
      </c>
      <c r="T223" s="16">
        <f t="shared" si="29"/>
        <v>42091.587546296294</v>
      </c>
      <c r="U223">
        <f t="shared" si="30"/>
        <v>2015</v>
      </c>
      <c r="V223">
        <f t="shared" si="31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8">
        <f t="shared" si="25"/>
        <v>65</v>
      </c>
      <c r="Q224" t="str">
        <f t="shared" si="26"/>
        <v>film &amp; video</v>
      </c>
      <c r="R224" t="str">
        <f t="shared" si="27"/>
        <v>drama</v>
      </c>
      <c r="S224" s="16">
        <f t="shared" si="28"/>
        <v>42031.561550925922</v>
      </c>
      <c r="T224" s="16">
        <f t="shared" si="29"/>
        <v>42089.902083333327</v>
      </c>
      <c r="U224">
        <f t="shared" si="30"/>
        <v>2015</v>
      </c>
      <c r="V224">
        <f t="shared" si="31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8">
        <f t="shared" si="25"/>
        <v>0</v>
      </c>
      <c r="Q225" t="str">
        <f t="shared" si="26"/>
        <v>film &amp; video</v>
      </c>
      <c r="R225" t="str">
        <f t="shared" si="27"/>
        <v>drama</v>
      </c>
      <c r="S225" s="16">
        <f t="shared" si="28"/>
        <v>42481.839699074073</v>
      </c>
      <c r="T225" s="16">
        <f t="shared" si="29"/>
        <v>42511.836805555555</v>
      </c>
      <c r="U225">
        <f t="shared" si="30"/>
        <v>2016</v>
      </c>
      <c r="V225">
        <f t="shared" si="31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8">
        <f t="shared" si="25"/>
        <v>0</v>
      </c>
      <c r="Q226" t="str">
        <f t="shared" si="26"/>
        <v>film &amp; video</v>
      </c>
      <c r="R226" t="str">
        <f t="shared" si="27"/>
        <v>drama</v>
      </c>
      <c r="S226" s="16">
        <f t="shared" si="28"/>
        <v>42135.026921296296</v>
      </c>
      <c r="T226" s="16">
        <f t="shared" si="29"/>
        <v>42195.026921296296</v>
      </c>
      <c r="U226">
        <f t="shared" si="30"/>
        <v>2015</v>
      </c>
      <c r="V226">
        <f t="shared" si="31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8">
        <f t="shared" si="25"/>
        <v>0</v>
      </c>
      <c r="Q227" t="str">
        <f t="shared" si="26"/>
        <v>film &amp; video</v>
      </c>
      <c r="R227" t="str">
        <f t="shared" si="27"/>
        <v>drama</v>
      </c>
      <c r="S227" s="16">
        <f t="shared" si="28"/>
        <v>42438.752939814811</v>
      </c>
      <c r="T227" s="16">
        <f t="shared" si="29"/>
        <v>42468.711273148147</v>
      </c>
      <c r="U227">
        <f t="shared" si="30"/>
        <v>2016</v>
      </c>
      <c r="V227">
        <f t="shared" si="31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6">
        <f t="shared" si="28"/>
        <v>42106.457685185182</v>
      </c>
      <c r="T228" s="16">
        <f t="shared" si="29"/>
        <v>42155.186805555553</v>
      </c>
      <c r="U228">
        <f t="shared" si="30"/>
        <v>2015</v>
      </c>
      <c r="V228">
        <f t="shared" si="31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8">
        <f t="shared" si="25"/>
        <v>0</v>
      </c>
      <c r="Q229" t="str">
        <f t="shared" si="26"/>
        <v>film &amp; video</v>
      </c>
      <c r="R229" t="str">
        <f t="shared" si="27"/>
        <v>drama</v>
      </c>
      <c r="S229" s="16">
        <f t="shared" si="28"/>
        <v>42164.685659722221</v>
      </c>
      <c r="T229" s="16">
        <f t="shared" si="29"/>
        <v>42194.685659722221</v>
      </c>
      <c r="U229">
        <f t="shared" si="30"/>
        <v>2015</v>
      </c>
      <c r="V229">
        <f t="shared" si="31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8">
        <f t="shared" si="25"/>
        <v>0</v>
      </c>
      <c r="Q230" t="str">
        <f t="shared" si="26"/>
        <v>film &amp; video</v>
      </c>
      <c r="R230" t="str">
        <f t="shared" si="27"/>
        <v>drama</v>
      </c>
      <c r="S230" s="16">
        <f t="shared" si="28"/>
        <v>42096.478067129625</v>
      </c>
      <c r="T230" s="16">
        <f t="shared" si="29"/>
        <v>42156.478067129625</v>
      </c>
      <c r="U230">
        <f t="shared" si="30"/>
        <v>2015</v>
      </c>
      <c r="V230">
        <f t="shared" si="31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8">
        <f t="shared" si="25"/>
        <v>0</v>
      </c>
      <c r="Q231" t="str">
        <f t="shared" si="26"/>
        <v>film &amp; video</v>
      </c>
      <c r="R231" t="str">
        <f t="shared" si="27"/>
        <v>drama</v>
      </c>
      <c r="S231" s="16">
        <f t="shared" si="28"/>
        <v>42383.725659722222</v>
      </c>
      <c r="T231" s="16">
        <f t="shared" si="29"/>
        <v>42413.725659722222</v>
      </c>
      <c r="U231">
        <f t="shared" si="30"/>
        <v>2016</v>
      </c>
      <c r="V231">
        <f t="shared" si="31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8">
        <f t="shared" si="25"/>
        <v>30</v>
      </c>
      <c r="Q232" t="str">
        <f t="shared" si="26"/>
        <v>film &amp; video</v>
      </c>
      <c r="R232" t="str">
        <f t="shared" si="27"/>
        <v>drama</v>
      </c>
      <c r="S232" s="16">
        <f t="shared" si="28"/>
        <v>42129.568877314814</v>
      </c>
      <c r="T232" s="16">
        <f t="shared" si="29"/>
        <v>42159.568877314814</v>
      </c>
      <c r="U232">
        <f t="shared" si="30"/>
        <v>2015</v>
      </c>
      <c r="V232">
        <f t="shared" si="31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8">
        <f t="shared" si="25"/>
        <v>0</v>
      </c>
      <c r="Q233" t="str">
        <f t="shared" si="26"/>
        <v>film &amp; video</v>
      </c>
      <c r="R233" t="str">
        <f t="shared" si="27"/>
        <v>drama</v>
      </c>
      <c r="S233" s="16">
        <f t="shared" si="28"/>
        <v>42341.75059027777</v>
      </c>
      <c r="T233" s="16">
        <f t="shared" si="29"/>
        <v>42371.75059027777</v>
      </c>
      <c r="U233">
        <f t="shared" si="30"/>
        <v>2015</v>
      </c>
      <c r="V233">
        <f t="shared" si="31"/>
        <v>2016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8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6">
        <f t="shared" si="28"/>
        <v>42032.617430555554</v>
      </c>
      <c r="T234" s="16">
        <f t="shared" si="29"/>
        <v>42062.617430555554</v>
      </c>
      <c r="U234">
        <f t="shared" si="30"/>
        <v>2015</v>
      </c>
      <c r="V234">
        <f t="shared" si="31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8">
        <f t="shared" si="25"/>
        <v>0</v>
      </c>
      <c r="Q235" t="str">
        <f t="shared" si="26"/>
        <v>film &amp; video</v>
      </c>
      <c r="R235" t="str">
        <f t="shared" si="27"/>
        <v>drama</v>
      </c>
      <c r="S235" s="16">
        <f t="shared" si="28"/>
        <v>42612.703379629624</v>
      </c>
      <c r="T235" s="16">
        <f t="shared" si="29"/>
        <v>42642.703379629624</v>
      </c>
      <c r="U235">
        <f t="shared" si="30"/>
        <v>2016</v>
      </c>
      <c r="V235">
        <f t="shared" si="31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8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6">
        <f t="shared" si="28"/>
        <v>42135.82707175926</v>
      </c>
      <c r="T236" s="16">
        <f t="shared" si="29"/>
        <v>42175.82707175926</v>
      </c>
      <c r="U236">
        <f t="shared" si="30"/>
        <v>2015</v>
      </c>
      <c r="V236">
        <f t="shared" si="31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8">
        <f t="shared" si="25"/>
        <v>0</v>
      </c>
      <c r="Q237" t="str">
        <f t="shared" si="26"/>
        <v>film &amp; video</v>
      </c>
      <c r="R237" t="str">
        <f t="shared" si="27"/>
        <v>drama</v>
      </c>
      <c r="S237" s="16">
        <f t="shared" si="28"/>
        <v>42164.700196759259</v>
      </c>
      <c r="T237" s="16">
        <f t="shared" si="29"/>
        <v>42194.700196759259</v>
      </c>
      <c r="U237">
        <f t="shared" si="30"/>
        <v>2015</v>
      </c>
      <c r="V237">
        <f t="shared" si="31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8">
        <f t="shared" si="25"/>
        <v>0</v>
      </c>
      <c r="Q238" t="str">
        <f t="shared" si="26"/>
        <v>film &amp; video</v>
      </c>
      <c r="R238" t="str">
        <f t="shared" si="27"/>
        <v>drama</v>
      </c>
      <c r="S238" s="16">
        <f t="shared" si="28"/>
        <v>42320.876145833332</v>
      </c>
      <c r="T238" s="16">
        <f t="shared" si="29"/>
        <v>42373.791666666664</v>
      </c>
      <c r="U238">
        <f t="shared" si="30"/>
        <v>2015</v>
      </c>
      <c r="V238">
        <f t="shared" si="31"/>
        <v>2016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0.33333333333333337</v>
      </c>
      <c r="P239" s="8">
        <f t="shared" si="25"/>
        <v>50</v>
      </c>
      <c r="Q239" t="str">
        <f t="shared" si="26"/>
        <v>film &amp; video</v>
      </c>
      <c r="R239" t="str">
        <f t="shared" si="27"/>
        <v>drama</v>
      </c>
      <c r="S239" s="16">
        <f t="shared" si="28"/>
        <v>42377.368854166663</v>
      </c>
      <c r="T239" s="16">
        <f t="shared" si="29"/>
        <v>42437.368854166663</v>
      </c>
      <c r="U239">
        <f t="shared" si="30"/>
        <v>2016</v>
      </c>
      <c r="V239">
        <f t="shared" si="31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8">
        <f t="shared" si="25"/>
        <v>0</v>
      </c>
      <c r="Q240" t="str">
        <f t="shared" si="26"/>
        <v>film &amp; video</v>
      </c>
      <c r="R240" t="str">
        <f t="shared" si="27"/>
        <v>drama</v>
      </c>
      <c r="S240" s="16">
        <f t="shared" si="28"/>
        <v>42713.754166666666</v>
      </c>
      <c r="T240" s="16">
        <f t="shared" si="29"/>
        <v>42734.166666666664</v>
      </c>
      <c r="U240">
        <f t="shared" si="30"/>
        <v>2016</v>
      </c>
      <c r="V240">
        <f t="shared" si="31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8">
        <f t="shared" si="25"/>
        <v>50</v>
      </c>
      <c r="Q241" t="str">
        <f t="shared" si="26"/>
        <v>film &amp; video</v>
      </c>
      <c r="R241" t="str">
        <f t="shared" si="27"/>
        <v>drama</v>
      </c>
      <c r="S241" s="16">
        <f t="shared" si="28"/>
        <v>42296.901967592588</v>
      </c>
      <c r="T241" s="16">
        <f t="shared" si="29"/>
        <v>42316.291666666664</v>
      </c>
      <c r="U241">
        <f t="shared" si="30"/>
        <v>2015</v>
      </c>
      <c r="V241">
        <f t="shared" si="31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8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6">
        <f t="shared" si="28"/>
        <v>41354.500127314815</v>
      </c>
      <c r="T242" s="16">
        <f t="shared" si="29"/>
        <v>41399.500127314815</v>
      </c>
      <c r="U242">
        <f t="shared" si="30"/>
        <v>2013</v>
      </c>
      <c r="V242">
        <f t="shared" si="31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8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6">
        <f t="shared" si="28"/>
        <v>41949.489629629628</v>
      </c>
      <c r="T243" s="16">
        <f t="shared" si="29"/>
        <v>41994.489629629628</v>
      </c>
      <c r="U243">
        <f t="shared" si="30"/>
        <v>2014</v>
      </c>
      <c r="V243">
        <f t="shared" si="31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113.46153846153845</v>
      </c>
      <c r="P244" s="8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6">
        <f t="shared" si="28"/>
        <v>40862.28460648148</v>
      </c>
      <c r="T244" s="16">
        <f t="shared" si="29"/>
        <v>40897.28460648148</v>
      </c>
      <c r="U244">
        <f t="shared" si="30"/>
        <v>2011</v>
      </c>
      <c r="V244">
        <f t="shared" si="31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8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6">
        <f t="shared" si="28"/>
        <v>41661.839166666665</v>
      </c>
      <c r="T245" s="16">
        <f t="shared" si="29"/>
        <v>41691.839166666665</v>
      </c>
      <c r="U245">
        <f t="shared" si="30"/>
        <v>2014</v>
      </c>
      <c r="V245">
        <f t="shared" si="31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113.75714285714287</v>
      </c>
      <c r="P246" s="8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6">
        <f t="shared" si="28"/>
        <v>40213.115266203698</v>
      </c>
      <c r="T246" s="16">
        <f t="shared" si="29"/>
        <v>40253.087500000001</v>
      </c>
      <c r="U246">
        <f t="shared" si="30"/>
        <v>2010</v>
      </c>
      <c r="V246">
        <f t="shared" si="31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103.71999999999998</v>
      </c>
      <c r="P247" s="8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6">
        <f t="shared" si="28"/>
        <v>41106.844733796293</v>
      </c>
      <c r="T247" s="16">
        <f t="shared" si="29"/>
        <v>41136.844733796293</v>
      </c>
      <c r="U247">
        <f t="shared" si="30"/>
        <v>2012</v>
      </c>
      <c r="V247">
        <f t="shared" si="31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305.46000000000004</v>
      </c>
      <c r="P248" s="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6">
        <f t="shared" si="28"/>
        <v>40480.155150462961</v>
      </c>
      <c r="T248" s="16">
        <f t="shared" si="29"/>
        <v>40530.196817129625</v>
      </c>
      <c r="U248">
        <f t="shared" si="30"/>
        <v>2010</v>
      </c>
      <c r="V248">
        <f t="shared" si="31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8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6">
        <f t="shared" si="28"/>
        <v>40430.395995370367</v>
      </c>
      <c r="T249" s="16">
        <f t="shared" si="29"/>
        <v>40466.943749999999</v>
      </c>
      <c r="U249">
        <f t="shared" si="30"/>
        <v>2010</v>
      </c>
      <c r="V249">
        <f t="shared" si="31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8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6">
        <f t="shared" si="28"/>
        <v>40870.566076388888</v>
      </c>
      <c r="T250" s="16">
        <f t="shared" si="29"/>
        <v>40915.566076388888</v>
      </c>
      <c r="U250">
        <f t="shared" si="30"/>
        <v>2011</v>
      </c>
      <c r="V250">
        <f t="shared" si="31"/>
        <v>2012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8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6">
        <f t="shared" si="28"/>
        <v>40332.715509259258</v>
      </c>
      <c r="T251" s="16">
        <f t="shared" si="29"/>
        <v>40412.527777777774</v>
      </c>
      <c r="U251">
        <f t="shared" si="30"/>
        <v>2010</v>
      </c>
      <c r="V251">
        <f t="shared" si="31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105.58333333333334</v>
      </c>
      <c r="P252" s="8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6">
        <f t="shared" si="28"/>
        <v>41401.357534722221</v>
      </c>
      <c r="T252" s="16">
        <f t="shared" si="29"/>
        <v>41431.357534722221</v>
      </c>
      <c r="U252">
        <f t="shared" si="30"/>
        <v>2013</v>
      </c>
      <c r="V252">
        <f t="shared" si="31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125.57142857142858</v>
      </c>
      <c r="P253" s="8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6">
        <f t="shared" si="28"/>
        <v>41013.579236111109</v>
      </c>
      <c r="T253" s="16">
        <f t="shared" si="29"/>
        <v>41045.583333333328</v>
      </c>
      <c r="U253">
        <f t="shared" si="30"/>
        <v>2012</v>
      </c>
      <c r="V253">
        <f t="shared" si="31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8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6">
        <f t="shared" si="28"/>
        <v>40266.454374999994</v>
      </c>
      <c r="T254" s="16">
        <f t="shared" si="29"/>
        <v>40329.957638888889</v>
      </c>
      <c r="U254">
        <f t="shared" si="30"/>
        <v>2010</v>
      </c>
      <c r="V254">
        <f t="shared" si="31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100.73333333333335</v>
      </c>
      <c r="P255" s="8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6">
        <f t="shared" si="28"/>
        <v>40924.44253472222</v>
      </c>
      <c r="T255" s="16">
        <f t="shared" si="29"/>
        <v>40954.44253472222</v>
      </c>
      <c r="U255">
        <f t="shared" si="30"/>
        <v>2012</v>
      </c>
      <c r="V255">
        <f t="shared" si="31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8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6">
        <f t="shared" si="28"/>
        <v>42263.744328703702</v>
      </c>
      <c r="T256" s="16">
        <f t="shared" si="29"/>
        <v>42293.874999999993</v>
      </c>
      <c r="U256">
        <f t="shared" si="30"/>
        <v>2015</v>
      </c>
      <c r="V256">
        <f t="shared" si="31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8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6">
        <f t="shared" si="28"/>
        <v>40588.318078703705</v>
      </c>
      <c r="T257" s="16">
        <f t="shared" si="29"/>
        <v>40618.276412037034</v>
      </c>
      <c r="U257">
        <f t="shared" si="30"/>
        <v>2011</v>
      </c>
      <c r="V257">
        <f t="shared" si="31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4"/>
        <v>139.1</v>
      </c>
      <c r="P258" s="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6">
        <f t="shared" si="28"/>
        <v>41319.560960648145</v>
      </c>
      <c r="T258" s="16">
        <f t="shared" si="29"/>
        <v>41349.560960648145</v>
      </c>
      <c r="U258">
        <f t="shared" si="30"/>
        <v>2013</v>
      </c>
      <c r="V258">
        <f t="shared" si="31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2">E259/D259*100</f>
        <v>106.72648571428572</v>
      </c>
      <c r="P259" s="8">
        <f t="shared" ref="P259:P322" si="33">IFERROR(E259/L259,0)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RIGHT(N259,LEN(N259)-SEARCH("/",N259))</f>
        <v>documentary</v>
      </c>
      <c r="S259" s="16">
        <f t="shared" ref="S259:S322" si="36">(J259/86400)+25569+(-5/24)</f>
        <v>42479.418541666666</v>
      </c>
      <c r="T259" s="16">
        <f t="shared" ref="T259:T322" si="37">(I259/86400)+25569+(-5/24)</f>
        <v>42509.418541666666</v>
      </c>
      <c r="U259">
        <f t="shared" ref="U259:U322" si="38">YEAR(S259)</f>
        <v>2016</v>
      </c>
      <c r="V259">
        <f t="shared" ref="V259:V322" si="39">YEAR(T259)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8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6">
        <f t="shared" si="36"/>
        <v>40681.843356481477</v>
      </c>
      <c r="T260" s="16">
        <f t="shared" si="37"/>
        <v>40711.843356481477</v>
      </c>
      <c r="U260">
        <f t="shared" si="38"/>
        <v>2011</v>
      </c>
      <c r="V260">
        <f t="shared" si="39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8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6">
        <f t="shared" si="36"/>
        <v>42072.529733796291</v>
      </c>
      <c r="T261" s="16">
        <f t="shared" si="37"/>
        <v>42102.529733796291</v>
      </c>
      <c r="U261">
        <f t="shared" si="38"/>
        <v>2015</v>
      </c>
      <c r="V261">
        <f t="shared" si="39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8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6">
        <f t="shared" si="36"/>
        <v>40330.547210648147</v>
      </c>
      <c r="T262" s="16">
        <f t="shared" si="37"/>
        <v>40376.207638888889</v>
      </c>
      <c r="U262">
        <f t="shared" si="38"/>
        <v>2010</v>
      </c>
      <c r="V262">
        <f t="shared" si="39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8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6">
        <f t="shared" si="36"/>
        <v>41017.677129629628</v>
      </c>
      <c r="T263" s="16">
        <f t="shared" si="37"/>
        <v>41067.413194444445</v>
      </c>
      <c r="U263">
        <f t="shared" si="38"/>
        <v>2012</v>
      </c>
      <c r="V263">
        <f t="shared" si="39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8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6">
        <f t="shared" si="36"/>
        <v>40555.039675925924</v>
      </c>
      <c r="T264" s="16">
        <f t="shared" si="37"/>
        <v>40600.039675925924</v>
      </c>
      <c r="U264">
        <f t="shared" si="38"/>
        <v>2011</v>
      </c>
      <c r="V264">
        <f t="shared" si="39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8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6">
        <f t="shared" si="36"/>
        <v>41149.746458333328</v>
      </c>
      <c r="T265" s="16">
        <f t="shared" si="37"/>
        <v>41179.746458333328</v>
      </c>
      <c r="U265">
        <f t="shared" si="38"/>
        <v>2012</v>
      </c>
      <c r="V265">
        <f t="shared" si="39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118.19999999999999</v>
      </c>
      <c r="P266" s="8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6">
        <f t="shared" si="36"/>
        <v>41010.411979166667</v>
      </c>
      <c r="T266" s="16">
        <f t="shared" si="37"/>
        <v>41040.411979166667</v>
      </c>
      <c r="U266">
        <f t="shared" si="38"/>
        <v>2012</v>
      </c>
      <c r="V266">
        <f t="shared" si="39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8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6">
        <f t="shared" si="36"/>
        <v>40267.03738425926</v>
      </c>
      <c r="T267" s="16">
        <f t="shared" si="37"/>
        <v>40308.636111111111</v>
      </c>
      <c r="U267">
        <f t="shared" si="38"/>
        <v>2010</v>
      </c>
      <c r="V267">
        <f t="shared" si="39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6">
        <f t="shared" si="36"/>
        <v>40204.966516203705</v>
      </c>
      <c r="T268" s="16">
        <f t="shared" si="37"/>
        <v>40290.95208333333</v>
      </c>
      <c r="U268">
        <f t="shared" si="38"/>
        <v>2010</v>
      </c>
      <c r="V268">
        <f t="shared" si="39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131.62883248730967</v>
      </c>
      <c r="P269" s="8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6">
        <f t="shared" si="36"/>
        <v>41785.244201388887</v>
      </c>
      <c r="T269" s="16">
        <f t="shared" si="37"/>
        <v>41815.244201388887</v>
      </c>
      <c r="U269">
        <f t="shared" si="38"/>
        <v>2014</v>
      </c>
      <c r="V269">
        <f t="shared" si="39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8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6">
        <f t="shared" si="36"/>
        <v>40808.944189814814</v>
      </c>
      <c r="T270" s="16">
        <f t="shared" si="37"/>
        <v>40853.985856481479</v>
      </c>
      <c r="U270">
        <f t="shared" si="38"/>
        <v>2011</v>
      </c>
      <c r="V270">
        <f t="shared" si="39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8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6">
        <f t="shared" si="36"/>
        <v>42757.988680555551</v>
      </c>
      <c r="T271" s="16">
        <f t="shared" si="37"/>
        <v>42787.988680555551</v>
      </c>
      <c r="U271">
        <f t="shared" si="38"/>
        <v>2017</v>
      </c>
      <c r="V271">
        <f t="shared" si="39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8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6">
        <f t="shared" si="36"/>
        <v>40637.658217592594</v>
      </c>
      <c r="T272" s="16">
        <f t="shared" si="37"/>
        <v>40687.958333333328</v>
      </c>
      <c r="U272">
        <f t="shared" si="38"/>
        <v>2011</v>
      </c>
      <c r="V272">
        <f t="shared" si="39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104.67999999999999</v>
      </c>
      <c r="P273" s="8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6">
        <f t="shared" si="36"/>
        <v>41611.891909722217</v>
      </c>
      <c r="T273" s="16">
        <f t="shared" si="37"/>
        <v>41641.125</v>
      </c>
      <c r="U273">
        <f t="shared" si="38"/>
        <v>2013</v>
      </c>
      <c r="V273">
        <f t="shared" si="39"/>
        <v>2014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177.43366666666668</v>
      </c>
      <c r="P274" s="8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6">
        <f t="shared" si="36"/>
        <v>40235.692025462959</v>
      </c>
      <c r="T274" s="16">
        <f t="shared" si="37"/>
        <v>40296.575694444444</v>
      </c>
      <c r="U274">
        <f t="shared" si="38"/>
        <v>2010</v>
      </c>
      <c r="V274">
        <f t="shared" si="39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8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6">
        <f t="shared" si="36"/>
        <v>40697.29011574074</v>
      </c>
      <c r="T275" s="16">
        <f t="shared" si="37"/>
        <v>40727.29011574074</v>
      </c>
      <c r="U275">
        <f t="shared" si="38"/>
        <v>2011</v>
      </c>
      <c r="V275">
        <f t="shared" si="39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8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6">
        <f t="shared" si="36"/>
        <v>40969.704039351847</v>
      </c>
      <c r="T276" s="16">
        <f t="shared" si="37"/>
        <v>41004.082638888889</v>
      </c>
      <c r="U276">
        <f t="shared" si="38"/>
        <v>2012</v>
      </c>
      <c r="V276">
        <f t="shared" si="39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8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6">
        <f t="shared" si="36"/>
        <v>41192.823680555557</v>
      </c>
      <c r="T277" s="16">
        <f t="shared" si="37"/>
        <v>41222.865347222221</v>
      </c>
      <c r="U277">
        <f t="shared" si="38"/>
        <v>2012</v>
      </c>
      <c r="V277">
        <f t="shared" si="39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6">
        <f t="shared" si="36"/>
        <v>40966.873541666668</v>
      </c>
      <c r="T278" s="16">
        <f t="shared" si="37"/>
        <v>41026.831874999996</v>
      </c>
      <c r="U278">
        <f t="shared" si="38"/>
        <v>2012</v>
      </c>
      <c r="V278">
        <f t="shared" si="39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110.38153846153847</v>
      </c>
      <c r="P279" s="8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6">
        <f t="shared" si="36"/>
        <v>42117.68309027778</v>
      </c>
      <c r="T279" s="16">
        <f t="shared" si="37"/>
        <v>42147.68309027778</v>
      </c>
      <c r="U279">
        <f t="shared" si="38"/>
        <v>2015</v>
      </c>
      <c r="V279">
        <f t="shared" si="39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8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6">
        <f t="shared" si="36"/>
        <v>41163.832627314812</v>
      </c>
      <c r="T280" s="16">
        <f t="shared" si="37"/>
        <v>41193.832627314812</v>
      </c>
      <c r="U280">
        <f t="shared" si="38"/>
        <v>2012</v>
      </c>
      <c r="V280">
        <f t="shared" si="39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8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6">
        <f t="shared" si="36"/>
        <v>42759.035833333335</v>
      </c>
      <c r="T281" s="16">
        <f t="shared" si="37"/>
        <v>42792.875694444439</v>
      </c>
      <c r="U281">
        <f t="shared" si="38"/>
        <v>2017</v>
      </c>
      <c r="V281">
        <f t="shared" si="39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8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6">
        <f t="shared" si="36"/>
        <v>41744.382349537038</v>
      </c>
      <c r="T282" s="16">
        <f t="shared" si="37"/>
        <v>41789.382349537038</v>
      </c>
      <c r="U282">
        <f t="shared" si="38"/>
        <v>2014</v>
      </c>
      <c r="V282">
        <f t="shared" si="39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8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6">
        <f t="shared" si="36"/>
        <v>39949.955011574071</v>
      </c>
      <c r="T283" s="16">
        <f t="shared" si="37"/>
        <v>40035.601388888885</v>
      </c>
      <c r="U283">
        <f t="shared" si="38"/>
        <v>2009</v>
      </c>
      <c r="V283">
        <f t="shared" si="39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8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6">
        <f t="shared" si="36"/>
        <v>40194.711712962962</v>
      </c>
      <c r="T284" s="16">
        <f t="shared" si="37"/>
        <v>40231.708333333328</v>
      </c>
      <c r="U284">
        <f t="shared" si="38"/>
        <v>2010</v>
      </c>
      <c r="V284">
        <f t="shared" si="39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8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6">
        <f t="shared" si="36"/>
        <v>40675.501666666663</v>
      </c>
      <c r="T285" s="16">
        <f t="shared" si="37"/>
        <v>40694.999305555553</v>
      </c>
      <c r="U285">
        <f t="shared" si="38"/>
        <v>2011</v>
      </c>
      <c r="V285">
        <f t="shared" si="39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8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6">
        <f t="shared" si="36"/>
        <v>40904.529861111107</v>
      </c>
      <c r="T286" s="16">
        <f t="shared" si="37"/>
        <v>40929.529861111107</v>
      </c>
      <c r="U286">
        <f t="shared" si="38"/>
        <v>2011</v>
      </c>
      <c r="V286">
        <f t="shared" si="39"/>
        <v>2012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8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6">
        <f t="shared" si="36"/>
        <v>41506.547777777778</v>
      </c>
      <c r="T287" s="16">
        <f t="shared" si="37"/>
        <v>41536.547777777778</v>
      </c>
      <c r="U287">
        <f t="shared" si="38"/>
        <v>2013</v>
      </c>
      <c r="V287">
        <f t="shared" si="39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109.15333333333332</v>
      </c>
      <c r="P288" s="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6">
        <f t="shared" si="36"/>
        <v>41313.607916666668</v>
      </c>
      <c r="T288" s="16">
        <f t="shared" si="37"/>
        <v>41358.566249999996</v>
      </c>
      <c r="U288">
        <f t="shared" si="38"/>
        <v>2013</v>
      </c>
      <c r="V288">
        <f t="shared" si="39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176.29999999999998</v>
      </c>
      <c r="P289" s="8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6">
        <f t="shared" si="36"/>
        <v>41184.069652777776</v>
      </c>
      <c r="T289" s="16">
        <f t="shared" si="37"/>
        <v>41214.958333333328</v>
      </c>
      <c r="U289">
        <f t="shared" si="38"/>
        <v>2012</v>
      </c>
      <c r="V289">
        <f t="shared" si="39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103.21061999999999</v>
      </c>
      <c r="P290" s="8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6">
        <f t="shared" si="36"/>
        <v>41050.960567129623</v>
      </c>
      <c r="T290" s="16">
        <f t="shared" si="37"/>
        <v>41085.960567129623</v>
      </c>
      <c r="U290">
        <f t="shared" si="38"/>
        <v>2012</v>
      </c>
      <c r="V290">
        <f t="shared" si="39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104.82000000000001</v>
      </c>
      <c r="P291" s="8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6">
        <f t="shared" si="36"/>
        <v>41550.248078703698</v>
      </c>
      <c r="T291" s="16">
        <f t="shared" si="37"/>
        <v>41580.248078703698</v>
      </c>
      <c r="U291">
        <f t="shared" si="38"/>
        <v>2013</v>
      </c>
      <c r="V291">
        <f t="shared" si="39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106.68444444444445</v>
      </c>
      <c r="P292" s="8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6">
        <f t="shared" si="36"/>
        <v>40526.160844907405</v>
      </c>
      <c r="T292" s="16">
        <f t="shared" si="37"/>
        <v>40576.124305555553</v>
      </c>
      <c r="U292">
        <f t="shared" si="38"/>
        <v>2010</v>
      </c>
      <c r="V292">
        <f t="shared" si="39"/>
        <v>2011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8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6">
        <f t="shared" si="36"/>
        <v>41376.560717592591</v>
      </c>
      <c r="T293" s="16">
        <f t="shared" si="37"/>
        <v>41394.792361111111</v>
      </c>
      <c r="U293">
        <f t="shared" si="38"/>
        <v>2013</v>
      </c>
      <c r="V293">
        <f t="shared" si="39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8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6">
        <f t="shared" si="36"/>
        <v>40812.594895833332</v>
      </c>
      <c r="T294" s="16">
        <f t="shared" si="37"/>
        <v>40844.957638888889</v>
      </c>
      <c r="U294">
        <f t="shared" si="38"/>
        <v>2011</v>
      </c>
      <c r="V294">
        <f t="shared" si="39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8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6">
        <f t="shared" si="36"/>
        <v>41719.459652777776</v>
      </c>
      <c r="T295" s="16">
        <f t="shared" si="37"/>
        <v>41749.459652777776</v>
      </c>
      <c r="U295">
        <f t="shared" si="38"/>
        <v>2014</v>
      </c>
      <c r="V295">
        <f t="shared" si="39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8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6">
        <f t="shared" si="36"/>
        <v>40342.876087962963</v>
      </c>
      <c r="T296" s="16">
        <f t="shared" si="37"/>
        <v>40378.458333333328</v>
      </c>
      <c r="U296">
        <f t="shared" si="38"/>
        <v>2010</v>
      </c>
      <c r="V296">
        <f t="shared" si="39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8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6">
        <f t="shared" si="36"/>
        <v>41518.796400462961</v>
      </c>
      <c r="T297" s="16">
        <f t="shared" si="37"/>
        <v>41578.791666666664</v>
      </c>
      <c r="U297">
        <f t="shared" si="38"/>
        <v>2013</v>
      </c>
      <c r="V297">
        <f t="shared" si="39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6">
        <f t="shared" si="36"/>
        <v>41134.267164351848</v>
      </c>
      <c r="T298" s="16">
        <f t="shared" si="37"/>
        <v>41159.267164351848</v>
      </c>
      <c r="U298">
        <f t="shared" si="38"/>
        <v>2012</v>
      </c>
      <c r="V298">
        <f t="shared" si="39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8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6">
        <f t="shared" si="36"/>
        <v>42089.519687499997</v>
      </c>
      <c r="T299" s="16">
        <f t="shared" si="37"/>
        <v>42124.957638888889</v>
      </c>
      <c r="U299">
        <f t="shared" si="38"/>
        <v>2015</v>
      </c>
      <c r="V299">
        <f t="shared" si="39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108.93241269841269</v>
      </c>
      <c r="P300" s="8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6">
        <f t="shared" si="36"/>
        <v>41709.255185185182</v>
      </c>
      <c r="T300" s="16">
        <f t="shared" si="37"/>
        <v>41768.666666666664</v>
      </c>
      <c r="U300">
        <f t="shared" si="38"/>
        <v>2014</v>
      </c>
      <c r="V300">
        <f t="shared" si="39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178.95250000000001</v>
      </c>
      <c r="P301" s="8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6">
        <f t="shared" si="36"/>
        <v>40469.016898148147</v>
      </c>
      <c r="T301" s="16">
        <f t="shared" si="37"/>
        <v>40499.058564814812</v>
      </c>
      <c r="U301">
        <f t="shared" si="38"/>
        <v>2010</v>
      </c>
      <c r="V301">
        <f t="shared" si="39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8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6">
        <f t="shared" si="36"/>
        <v>40626.751597222217</v>
      </c>
      <c r="T302" s="16">
        <f t="shared" si="37"/>
        <v>40657.751597222217</v>
      </c>
      <c r="U302">
        <f t="shared" si="38"/>
        <v>2011</v>
      </c>
      <c r="V302">
        <f t="shared" si="39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118.73499999999999</v>
      </c>
      <c r="P303" s="8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6">
        <f t="shared" si="36"/>
        <v>41312.529340277775</v>
      </c>
      <c r="T303" s="16">
        <f t="shared" si="37"/>
        <v>41352.487673611111</v>
      </c>
      <c r="U303">
        <f t="shared" si="38"/>
        <v>2013</v>
      </c>
      <c r="V303">
        <f t="shared" si="39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8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6">
        <f t="shared" si="36"/>
        <v>40933.648587962962</v>
      </c>
      <c r="T304" s="16">
        <f t="shared" si="37"/>
        <v>40963.648587962962</v>
      </c>
      <c r="U304">
        <f t="shared" si="38"/>
        <v>2012</v>
      </c>
      <c r="V304">
        <f t="shared" si="39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8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6">
        <f t="shared" si="36"/>
        <v>41031.862800925919</v>
      </c>
      <c r="T305" s="16">
        <f t="shared" si="37"/>
        <v>41061.862800925919</v>
      </c>
      <c r="U305">
        <f t="shared" si="38"/>
        <v>2012</v>
      </c>
      <c r="V305">
        <f t="shared" si="39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231.64705882352939</v>
      </c>
      <c r="P306" s="8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6">
        <f t="shared" si="36"/>
        <v>41113.88653935185</v>
      </c>
      <c r="T306" s="16">
        <f t="shared" si="37"/>
        <v>41152.875</v>
      </c>
      <c r="U306">
        <f t="shared" si="38"/>
        <v>2012</v>
      </c>
      <c r="V306">
        <f t="shared" si="39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130.33333333333331</v>
      </c>
      <c r="P307" s="8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6">
        <f t="shared" si="36"/>
        <v>40948.421863425923</v>
      </c>
      <c r="T307" s="16">
        <f t="shared" si="37"/>
        <v>40978.421863425923</v>
      </c>
      <c r="U307">
        <f t="shared" si="38"/>
        <v>2012</v>
      </c>
      <c r="V307">
        <f t="shared" si="39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6">
        <f t="shared" si="36"/>
        <v>41333.628854166665</v>
      </c>
      <c r="T308" s="16">
        <f t="shared" si="37"/>
        <v>41353.587187499994</v>
      </c>
      <c r="U308">
        <f t="shared" si="38"/>
        <v>2013</v>
      </c>
      <c r="V308">
        <f t="shared" si="39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111.31818181818183</v>
      </c>
      <c r="P309" s="8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6">
        <f t="shared" si="36"/>
        <v>41282.736122685186</v>
      </c>
      <c r="T309" s="16">
        <f t="shared" si="37"/>
        <v>41312.736122685186</v>
      </c>
      <c r="U309">
        <f t="shared" si="38"/>
        <v>2013</v>
      </c>
      <c r="V309">
        <f t="shared" si="39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105.56666666666668</v>
      </c>
      <c r="P310" s="8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6">
        <f t="shared" si="36"/>
        <v>40567.486226851848</v>
      </c>
      <c r="T310" s="16">
        <f t="shared" si="37"/>
        <v>40612.486226851848</v>
      </c>
      <c r="U310">
        <f t="shared" si="38"/>
        <v>2011</v>
      </c>
      <c r="V310">
        <f t="shared" si="39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118.94444444444446</v>
      </c>
      <c r="P311" s="8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6">
        <f t="shared" si="36"/>
        <v>41134.543217592589</v>
      </c>
      <c r="T311" s="16">
        <f t="shared" si="37"/>
        <v>41155.543217592589</v>
      </c>
      <c r="U311">
        <f t="shared" si="38"/>
        <v>2012</v>
      </c>
      <c r="V311">
        <f t="shared" si="39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8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6">
        <f t="shared" si="36"/>
        <v>40820.974803240737</v>
      </c>
      <c r="T312" s="16">
        <f t="shared" si="37"/>
        <v>40835.875</v>
      </c>
      <c r="U312">
        <f t="shared" si="38"/>
        <v>2011</v>
      </c>
      <c r="V312">
        <f t="shared" si="39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8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6">
        <f t="shared" si="36"/>
        <v>40868.011481481481</v>
      </c>
      <c r="T313" s="16">
        <f t="shared" si="37"/>
        <v>40909.124305555553</v>
      </c>
      <c r="U313">
        <f t="shared" si="38"/>
        <v>2011</v>
      </c>
      <c r="V313">
        <f t="shared" si="39"/>
        <v>2012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111.87499999999999</v>
      </c>
      <c r="P314" s="8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6">
        <f t="shared" si="36"/>
        <v>41348.669351851851</v>
      </c>
      <c r="T314" s="16">
        <f t="shared" si="37"/>
        <v>41378.669351851851</v>
      </c>
      <c r="U314">
        <f t="shared" si="38"/>
        <v>2013</v>
      </c>
      <c r="V314">
        <f t="shared" si="39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8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6">
        <f t="shared" si="36"/>
        <v>40357.019606481481</v>
      </c>
      <c r="T315" s="16">
        <f t="shared" si="37"/>
        <v>40401.457638888889</v>
      </c>
      <c r="U315">
        <f t="shared" si="38"/>
        <v>2010</v>
      </c>
      <c r="V315">
        <f t="shared" si="39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385.15000000000003</v>
      </c>
      <c r="P316" s="8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6">
        <f t="shared" si="36"/>
        <v>41304.624861111108</v>
      </c>
      <c r="T316" s="16">
        <f t="shared" si="37"/>
        <v>41334.624861111108</v>
      </c>
      <c r="U316">
        <f t="shared" si="38"/>
        <v>2013</v>
      </c>
      <c r="V316">
        <f t="shared" si="39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8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6">
        <f t="shared" si="36"/>
        <v>41113.564050925925</v>
      </c>
      <c r="T317" s="16">
        <f t="shared" si="37"/>
        <v>41143.564050925925</v>
      </c>
      <c r="U317">
        <f t="shared" si="38"/>
        <v>2012</v>
      </c>
      <c r="V317">
        <f t="shared" si="39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6">
        <f t="shared" si="36"/>
        <v>41950.715243055551</v>
      </c>
      <c r="T318" s="16">
        <f t="shared" si="37"/>
        <v>41983.999305555553</v>
      </c>
      <c r="U318">
        <f t="shared" si="38"/>
        <v>2014</v>
      </c>
      <c r="V318">
        <f t="shared" si="39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8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6">
        <f t="shared" si="36"/>
        <v>41589.468553240738</v>
      </c>
      <c r="T319" s="16">
        <f t="shared" si="37"/>
        <v>41619.468553240738</v>
      </c>
      <c r="U319">
        <f t="shared" si="38"/>
        <v>2013</v>
      </c>
      <c r="V319">
        <f t="shared" si="39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8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6">
        <f t="shared" si="36"/>
        <v>41329.830451388887</v>
      </c>
      <c r="T320" s="16">
        <f t="shared" si="37"/>
        <v>41359.788784722223</v>
      </c>
      <c r="U320">
        <f t="shared" si="38"/>
        <v>2013</v>
      </c>
      <c r="V320">
        <f t="shared" si="39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8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6">
        <f t="shared" si="36"/>
        <v>40123.629965277774</v>
      </c>
      <c r="T321" s="16">
        <f t="shared" si="37"/>
        <v>40211.124305555553</v>
      </c>
      <c r="U321">
        <f t="shared" si="38"/>
        <v>2009</v>
      </c>
      <c r="V321">
        <f t="shared" si="39"/>
        <v>2010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2"/>
        <v>106.58000000000001</v>
      </c>
      <c r="P322" s="8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6">
        <f t="shared" si="36"/>
        <v>42331.34297453703</v>
      </c>
      <c r="T322" s="16">
        <f t="shared" si="37"/>
        <v>42360.749999999993</v>
      </c>
      <c r="U322">
        <f t="shared" si="38"/>
        <v>2015</v>
      </c>
      <c r="V322">
        <f t="shared" si="39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0">E323/D323*100</f>
        <v>102.66285714285715</v>
      </c>
      <c r="P323" s="8">
        <f t="shared" ref="P323:P386" si="41">IFERROR(E323/L323,0)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RIGHT(N323,LEN(N323)-SEARCH("/",N323))</f>
        <v>documentary</v>
      </c>
      <c r="S323" s="16">
        <f t="shared" ref="S323:S386" si="44">(J323/86400)+25569+(-5/24)</f>
        <v>42647.238263888888</v>
      </c>
      <c r="T323" s="16">
        <f t="shared" ref="T323:T386" si="45">(I323/86400)+25569+(-5/24)</f>
        <v>42682.279930555553</v>
      </c>
      <c r="U323">
        <f t="shared" ref="U323:U386" si="46">YEAR(S323)</f>
        <v>2016</v>
      </c>
      <c r="V323">
        <f t="shared" ref="V323:V386" si="47">YEAR(T323)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8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6">
        <f t="shared" si="44"/>
        <v>42473.361666666664</v>
      </c>
      <c r="T324" s="16">
        <f t="shared" si="45"/>
        <v>42503.361666666664</v>
      </c>
      <c r="U324">
        <f t="shared" si="46"/>
        <v>2016</v>
      </c>
      <c r="V324">
        <f t="shared" si="47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8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6">
        <f t="shared" si="44"/>
        <v>42697.113032407404</v>
      </c>
      <c r="T325" s="16">
        <f t="shared" si="45"/>
        <v>42725.124305555553</v>
      </c>
      <c r="U325">
        <f t="shared" si="46"/>
        <v>2016</v>
      </c>
      <c r="V325">
        <f t="shared" si="47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8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6">
        <f t="shared" si="44"/>
        <v>42184.417916666665</v>
      </c>
      <c r="T326" s="16">
        <f t="shared" si="45"/>
        <v>42217.417916666665</v>
      </c>
      <c r="U326">
        <f t="shared" si="46"/>
        <v>2015</v>
      </c>
      <c r="V326">
        <f t="shared" si="47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8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6">
        <f t="shared" si="44"/>
        <v>42688.979548611103</v>
      </c>
      <c r="T327" s="16">
        <f t="shared" si="45"/>
        <v>42723.979548611103</v>
      </c>
      <c r="U327">
        <f t="shared" si="46"/>
        <v>2016</v>
      </c>
      <c r="V327">
        <f t="shared" si="47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6">
        <f t="shared" si="44"/>
        <v>42775.106550925928</v>
      </c>
      <c r="T328" s="16">
        <f t="shared" si="45"/>
        <v>42808.747916666667</v>
      </c>
      <c r="U328">
        <f t="shared" si="46"/>
        <v>2017</v>
      </c>
      <c r="V328">
        <f t="shared" si="47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8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6">
        <f t="shared" si="44"/>
        <v>42058.026956018519</v>
      </c>
      <c r="T329" s="16">
        <f t="shared" si="45"/>
        <v>42085.124999999993</v>
      </c>
      <c r="U329">
        <f t="shared" si="46"/>
        <v>2015</v>
      </c>
      <c r="V329">
        <f t="shared" si="47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103.61439999999999</v>
      </c>
      <c r="P330" s="8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6">
        <f t="shared" si="44"/>
        <v>42278.738287037035</v>
      </c>
      <c r="T330" s="16">
        <f t="shared" si="45"/>
        <v>42308.958333333336</v>
      </c>
      <c r="U330">
        <f t="shared" si="46"/>
        <v>2015</v>
      </c>
      <c r="V330">
        <f t="shared" si="47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8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6">
        <f t="shared" si="44"/>
        <v>42291.258414351854</v>
      </c>
      <c r="T331" s="16">
        <f t="shared" si="45"/>
        <v>42314.958333333336</v>
      </c>
      <c r="U331">
        <f t="shared" si="46"/>
        <v>2015</v>
      </c>
      <c r="V331">
        <f t="shared" si="47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8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6">
        <f t="shared" si="44"/>
        <v>41379.307442129626</v>
      </c>
      <c r="T332" s="16">
        <f t="shared" si="45"/>
        <v>41410.957638888889</v>
      </c>
      <c r="U332">
        <f t="shared" si="46"/>
        <v>2013</v>
      </c>
      <c r="V332">
        <f t="shared" si="47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106.60499999999999</v>
      </c>
      <c r="P333" s="8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6">
        <f t="shared" si="44"/>
        <v>42507.373078703698</v>
      </c>
      <c r="T333" s="16">
        <f t="shared" si="45"/>
        <v>42538.373078703698</v>
      </c>
      <c r="U333">
        <f t="shared" si="46"/>
        <v>2016</v>
      </c>
      <c r="V333">
        <f t="shared" si="47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8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6">
        <f t="shared" si="44"/>
        <v>42263.471956018511</v>
      </c>
      <c r="T334" s="16">
        <f t="shared" si="45"/>
        <v>42305.124999999993</v>
      </c>
      <c r="U334">
        <f t="shared" si="46"/>
        <v>2015</v>
      </c>
      <c r="V334">
        <f t="shared" si="47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8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6">
        <f t="shared" si="44"/>
        <v>42437.428136574068</v>
      </c>
      <c r="T335" s="16">
        <f t="shared" si="45"/>
        <v>42467.386469907404</v>
      </c>
      <c r="U335">
        <f t="shared" si="46"/>
        <v>2016</v>
      </c>
      <c r="V335">
        <f t="shared" si="47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8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6">
        <f t="shared" si="44"/>
        <v>42101.474039351851</v>
      </c>
      <c r="T336" s="16">
        <f t="shared" si="45"/>
        <v>42139.583333333336</v>
      </c>
      <c r="U336">
        <f t="shared" si="46"/>
        <v>2015</v>
      </c>
      <c r="V336">
        <f t="shared" si="47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8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6">
        <f t="shared" si="44"/>
        <v>42101.529108796291</v>
      </c>
      <c r="T337" s="16">
        <f t="shared" si="45"/>
        <v>42132.708333333336</v>
      </c>
      <c r="U337">
        <f t="shared" si="46"/>
        <v>2015</v>
      </c>
      <c r="V337">
        <f t="shared" si="47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116.83911999999998</v>
      </c>
      <c r="P338" s="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6">
        <f t="shared" si="44"/>
        <v>42291.387939814813</v>
      </c>
      <c r="T338" s="16">
        <f t="shared" si="45"/>
        <v>42321.429606481477</v>
      </c>
      <c r="U338">
        <f t="shared" si="46"/>
        <v>2015</v>
      </c>
      <c r="V338">
        <f t="shared" si="47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101.16833333333335</v>
      </c>
      <c r="P339" s="8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6">
        <f t="shared" si="44"/>
        <v>42046.920231481483</v>
      </c>
      <c r="T339" s="16">
        <f t="shared" si="45"/>
        <v>42076.878564814811</v>
      </c>
      <c r="U339">
        <f t="shared" si="46"/>
        <v>2015</v>
      </c>
      <c r="V339">
        <f t="shared" si="47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110.13360000000002</v>
      </c>
      <c r="P340" s="8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6">
        <f t="shared" si="44"/>
        <v>42559.547337962962</v>
      </c>
      <c r="T340" s="16">
        <f t="shared" si="45"/>
        <v>42615.833333333336</v>
      </c>
      <c r="U340">
        <f t="shared" si="46"/>
        <v>2016</v>
      </c>
      <c r="V340">
        <f t="shared" si="47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8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6">
        <f t="shared" si="44"/>
        <v>42093.551712962959</v>
      </c>
      <c r="T341" s="16">
        <f t="shared" si="45"/>
        <v>42123.551712962959</v>
      </c>
      <c r="U341">
        <f t="shared" si="46"/>
        <v>2015</v>
      </c>
      <c r="V341">
        <f t="shared" si="47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8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6">
        <f t="shared" si="44"/>
        <v>42772.460729166669</v>
      </c>
      <c r="T342" s="16">
        <f t="shared" si="45"/>
        <v>42802.666666666664</v>
      </c>
      <c r="U342">
        <f t="shared" si="46"/>
        <v>2017</v>
      </c>
      <c r="V342">
        <f t="shared" si="47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106.71428571428572</v>
      </c>
      <c r="P343" s="8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6">
        <f t="shared" si="44"/>
        <v>41894.671273148146</v>
      </c>
      <c r="T343" s="16">
        <f t="shared" si="45"/>
        <v>41912.957638888889</v>
      </c>
      <c r="U343">
        <f t="shared" si="46"/>
        <v>2014</v>
      </c>
      <c r="V343">
        <f t="shared" si="47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100.36639999999998</v>
      </c>
      <c r="P344" s="8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6">
        <f t="shared" si="44"/>
        <v>42459.572511574072</v>
      </c>
      <c r="T344" s="16">
        <f t="shared" si="45"/>
        <v>42489.572511574072</v>
      </c>
      <c r="U344">
        <f t="shared" si="46"/>
        <v>2016</v>
      </c>
      <c r="V344">
        <f t="shared" si="47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102.02863333333335</v>
      </c>
      <c r="P345" s="8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6">
        <f t="shared" si="44"/>
        <v>41926.529456018514</v>
      </c>
      <c r="T345" s="16">
        <f t="shared" si="45"/>
        <v>41956.916666666664</v>
      </c>
      <c r="U345">
        <f t="shared" si="46"/>
        <v>2014</v>
      </c>
      <c r="V345">
        <f t="shared" si="47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8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6">
        <f t="shared" si="44"/>
        <v>42111.762662037036</v>
      </c>
      <c r="T346" s="16">
        <f t="shared" si="45"/>
        <v>42155.888888888883</v>
      </c>
      <c r="U346">
        <f t="shared" si="46"/>
        <v>2015</v>
      </c>
      <c r="V346">
        <f t="shared" si="47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8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6">
        <f t="shared" si="44"/>
        <v>42114.735995370364</v>
      </c>
      <c r="T347" s="16">
        <f t="shared" si="45"/>
        <v>42144.735995370364</v>
      </c>
      <c r="U347">
        <f t="shared" si="46"/>
        <v>2015</v>
      </c>
      <c r="V347">
        <f t="shared" si="47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6">
        <f t="shared" si="44"/>
        <v>42261.291909722218</v>
      </c>
      <c r="T348" s="16">
        <f t="shared" si="45"/>
        <v>42291.291909722218</v>
      </c>
      <c r="U348">
        <f t="shared" si="46"/>
        <v>2015</v>
      </c>
      <c r="V348">
        <f t="shared" si="47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111.59049999999999</v>
      </c>
      <c r="P349" s="8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6">
        <f t="shared" si="44"/>
        <v>42292.287141203698</v>
      </c>
      <c r="T349" s="16">
        <f t="shared" si="45"/>
        <v>42322.32880787037</v>
      </c>
      <c r="U349">
        <f t="shared" si="46"/>
        <v>2015</v>
      </c>
      <c r="V349">
        <f t="shared" si="47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8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6">
        <f t="shared" si="44"/>
        <v>42207.378657407404</v>
      </c>
      <c r="T350" s="16">
        <f t="shared" si="45"/>
        <v>42237.378657407404</v>
      </c>
      <c r="U350">
        <f t="shared" si="46"/>
        <v>2015</v>
      </c>
      <c r="V350">
        <f t="shared" si="47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8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6">
        <f t="shared" si="44"/>
        <v>42760.290601851848</v>
      </c>
      <c r="T351" s="16">
        <f t="shared" si="45"/>
        <v>42790.290601851848</v>
      </c>
      <c r="U351">
        <f t="shared" si="46"/>
        <v>2017</v>
      </c>
      <c r="V351">
        <f t="shared" si="47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114.75999999999999</v>
      </c>
      <c r="P352" s="8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6">
        <f t="shared" si="44"/>
        <v>42585.857743055552</v>
      </c>
      <c r="T352" s="16">
        <f t="shared" si="45"/>
        <v>42623.957638888889</v>
      </c>
      <c r="U352">
        <f t="shared" si="46"/>
        <v>2016</v>
      </c>
      <c r="V352">
        <f t="shared" si="47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127.34117647058822</v>
      </c>
      <c r="P353" s="8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6">
        <f t="shared" si="44"/>
        <v>42427.75641203703</v>
      </c>
      <c r="T353" s="16">
        <f t="shared" si="45"/>
        <v>42467.714745370373</v>
      </c>
      <c r="U353">
        <f t="shared" si="46"/>
        <v>2016</v>
      </c>
      <c r="V353">
        <f t="shared" si="47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8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6">
        <f t="shared" si="44"/>
        <v>41889.959120370368</v>
      </c>
      <c r="T354" s="16">
        <f t="shared" si="45"/>
        <v>41919.959120370368</v>
      </c>
      <c r="U354">
        <f t="shared" si="46"/>
        <v>2014</v>
      </c>
      <c r="V354">
        <f t="shared" si="47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8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6">
        <f t="shared" si="44"/>
        <v>42297.583553240744</v>
      </c>
      <c r="T355" s="16">
        <f t="shared" si="45"/>
        <v>42327.625219907401</v>
      </c>
      <c r="U355">
        <f t="shared" si="46"/>
        <v>2015</v>
      </c>
      <c r="V355">
        <f t="shared" si="47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8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6">
        <f t="shared" si="44"/>
        <v>42438.619456018518</v>
      </c>
      <c r="T356" s="16">
        <f t="shared" si="45"/>
        <v>42468.577789351846</v>
      </c>
      <c r="U356">
        <f t="shared" si="46"/>
        <v>2016</v>
      </c>
      <c r="V356">
        <f t="shared" si="47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8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6">
        <f t="shared" si="44"/>
        <v>41943.0855787037</v>
      </c>
      <c r="T357" s="16">
        <f t="shared" si="45"/>
        <v>41974.127245370364</v>
      </c>
      <c r="U357">
        <f t="shared" si="46"/>
        <v>2014</v>
      </c>
      <c r="V357">
        <f t="shared" si="47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102.69239999999999</v>
      </c>
      <c r="P358" s="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6">
        <f t="shared" si="44"/>
        <v>42415.594826388886</v>
      </c>
      <c r="T358" s="16">
        <f t="shared" si="45"/>
        <v>42445.553159722222</v>
      </c>
      <c r="U358">
        <f t="shared" si="46"/>
        <v>2016</v>
      </c>
      <c r="V358">
        <f t="shared" si="47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8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6">
        <f t="shared" si="44"/>
        <v>42078.01385416666</v>
      </c>
      <c r="T359" s="16">
        <f t="shared" si="45"/>
        <v>42118.01385416666</v>
      </c>
      <c r="U359">
        <f t="shared" si="46"/>
        <v>2015</v>
      </c>
      <c r="V359">
        <f t="shared" si="47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103.08800000000001</v>
      </c>
      <c r="P360" s="8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6">
        <f t="shared" si="44"/>
        <v>42507.651863425919</v>
      </c>
      <c r="T360" s="16">
        <f t="shared" si="45"/>
        <v>42536.416666666664</v>
      </c>
      <c r="U360">
        <f t="shared" si="46"/>
        <v>2016</v>
      </c>
      <c r="V360">
        <f t="shared" si="47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104.85537190082646</v>
      </c>
      <c r="P361" s="8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6">
        <f t="shared" si="44"/>
        <v>41934.86215277778</v>
      </c>
      <c r="T361" s="16">
        <f t="shared" si="45"/>
        <v>41957.008333333331</v>
      </c>
      <c r="U361">
        <f t="shared" si="46"/>
        <v>2014</v>
      </c>
      <c r="V361">
        <f t="shared" si="47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8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6">
        <f t="shared" si="44"/>
        <v>42163.689583333333</v>
      </c>
      <c r="T362" s="16">
        <f t="shared" si="45"/>
        <v>42207.924305555549</v>
      </c>
      <c r="U362">
        <f t="shared" si="46"/>
        <v>2015</v>
      </c>
      <c r="V362">
        <f t="shared" si="47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8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6">
        <f t="shared" si="44"/>
        <v>41935.792893518512</v>
      </c>
      <c r="T363" s="16">
        <f t="shared" si="45"/>
        <v>41965.834560185183</v>
      </c>
      <c r="U363">
        <f t="shared" si="46"/>
        <v>2014</v>
      </c>
      <c r="V363">
        <f t="shared" si="47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124.15933781686496</v>
      </c>
      <c r="P364" s="8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6">
        <f t="shared" si="44"/>
        <v>41837.002210648148</v>
      </c>
      <c r="T364" s="16">
        <f t="shared" si="45"/>
        <v>41858.791666666664</v>
      </c>
      <c r="U364">
        <f t="shared" si="46"/>
        <v>2014</v>
      </c>
      <c r="V364">
        <f t="shared" si="47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101.33333333333334</v>
      </c>
      <c r="P365" s="8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6">
        <f t="shared" si="44"/>
        <v>40255.53629629629</v>
      </c>
      <c r="T365" s="16">
        <f t="shared" si="45"/>
        <v>40300.598611111105</v>
      </c>
      <c r="U365">
        <f t="shared" si="46"/>
        <v>2010</v>
      </c>
      <c r="V365">
        <f t="shared" si="47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110.16142857142856</v>
      </c>
      <c r="P366" s="8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6">
        <f t="shared" si="44"/>
        <v>41780.651296296295</v>
      </c>
      <c r="T366" s="16">
        <f t="shared" si="45"/>
        <v>41810.957638888889</v>
      </c>
      <c r="U366">
        <f t="shared" si="46"/>
        <v>2014</v>
      </c>
      <c r="V366">
        <f t="shared" si="47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103.97333333333334</v>
      </c>
      <c r="P367" s="8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6">
        <f t="shared" si="44"/>
        <v>41668.398136574069</v>
      </c>
      <c r="T367" s="16">
        <f t="shared" si="45"/>
        <v>41698.398136574069</v>
      </c>
      <c r="U367">
        <f t="shared" si="46"/>
        <v>2014</v>
      </c>
      <c r="V367">
        <f t="shared" si="47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6">
        <f t="shared" si="44"/>
        <v>41019.584699074076</v>
      </c>
      <c r="T368" s="16">
        <f t="shared" si="45"/>
        <v>41049.584699074076</v>
      </c>
      <c r="U368">
        <f t="shared" si="46"/>
        <v>2012</v>
      </c>
      <c r="V368">
        <f t="shared" si="47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8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6">
        <f t="shared" si="44"/>
        <v>41355.368958333333</v>
      </c>
      <c r="T369" s="16">
        <f t="shared" si="45"/>
        <v>41394.999305555553</v>
      </c>
      <c r="U369">
        <f t="shared" si="46"/>
        <v>2013</v>
      </c>
      <c r="V369">
        <f t="shared" si="47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104.11200000000001</v>
      </c>
      <c r="P370" s="8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6">
        <f t="shared" si="44"/>
        <v>42043.397245370368</v>
      </c>
      <c r="T370" s="16">
        <f t="shared" si="45"/>
        <v>42078.355578703697</v>
      </c>
      <c r="U370">
        <f t="shared" si="46"/>
        <v>2015</v>
      </c>
      <c r="V370">
        <f t="shared" si="47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8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6">
        <f t="shared" si="44"/>
        <v>40893.3433912037</v>
      </c>
      <c r="T371" s="16">
        <f t="shared" si="45"/>
        <v>40923.3433912037</v>
      </c>
      <c r="U371">
        <f t="shared" si="46"/>
        <v>2011</v>
      </c>
      <c r="V371">
        <f t="shared" si="47"/>
        <v>2012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8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6">
        <f t="shared" si="44"/>
        <v>42711.586805555555</v>
      </c>
      <c r="T372" s="16">
        <f t="shared" si="45"/>
        <v>42741.586805555555</v>
      </c>
      <c r="U372">
        <f t="shared" si="46"/>
        <v>2016</v>
      </c>
      <c r="V372">
        <f t="shared" si="47"/>
        <v>2017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8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6">
        <f t="shared" si="44"/>
        <v>41261.559479166666</v>
      </c>
      <c r="T373" s="16">
        <f t="shared" si="45"/>
        <v>41306.559479166666</v>
      </c>
      <c r="U373">
        <f t="shared" si="46"/>
        <v>2012</v>
      </c>
      <c r="V373">
        <f t="shared" si="47"/>
        <v>2013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125.33333333333334</v>
      </c>
      <c r="P374" s="8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6">
        <f t="shared" si="44"/>
        <v>42425.368564814817</v>
      </c>
      <c r="T374" s="16">
        <f t="shared" si="45"/>
        <v>42465.458333333336</v>
      </c>
      <c r="U374">
        <f t="shared" si="46"/>
        <v>2016</v>
      </c>
      <c r="V374">
        <f t="shared" si="47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8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6">
        <f t="shared" si="44"/>
        <v>41078.703680555554</v>
      </c>
      <c r="T375" s="16">
        <f t="shared" si="45"/>
        <v>41108.703680555554</v>
      </c>
      <c r="U375">
        <f t="shared" si="46"/>
        <v>2012</v>
      </c>
      <c r="V375">
        <f t="shared" si="47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8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6">
        <f t="shared" si="44"/>
        <v>40757.680914351848</v>
      </c>
      <c r="T376" s="16">
        <f t="shared" si="45"/>
        <v>40802.680914351848</v>
      </c>
      <c r="U376">
        <f t="shared" si="46"/>
        <v>2011</v>
      </c>
      <c r="V376">
        <f t="shared" si="47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8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6">
        <f t="shared" si="44"/>
        <v>41657.77674768518</v>
      </c>
      <c r="T377" s="16">
        <f t="shared" si="45"/>
        <v>41699.512499999997</v>
      </c>
      <c r="U377">
        <f t="shared" si="46"/>
        <v>2014</v>
      </c>
      <c r="V377">
        <f t="shared" si="47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105.9591836734694</v>
      </c>
      <c r="P378" s="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6">
        <f t="shared" si="44"/>
        <v>42576.244398148141</v>
      </c>
      <c r="T378" s="16">
        <f t="shared" si="45"/>
        <v>42607.244398148141</v>
      </c>
      <c r="U378">
        <f t="shared" si="46"/>
        <v>2016</v>
      </c>
      <c r="V378">
        <f t="shared" si="47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114.39999999999999</v>
      </c>
      <c r="P379" s="8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6">
        <f t="shared" si="44"/>
        <v>42292.042453703696</v>
      </c>
      <c r="T379" s="16">
        <f t="shared" si="45"/>
        <v>42322.084027777775</v>
      </c>
      <c r="U379">
        <f t="shared" si="46"/>
        <v>2015</v>
      </c>
      <c r="V379">
        <f t="shared" si="47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111.76666666666665</v>
      </c>
      <c r="P380" s="8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6">
        <f t="shared" si="44"/>
        <v>42370.363518518519</v>
      </c>
      <c r="T380" s="16">
        <f t="shared" si="45"/>
        <v>42394.786111111105</v>
      </c>
      <c r="U380">
        <f t="shared" si="46"/>
        <v>2016</v>
      </c>
      <c r="V380">
        <f t="shared" si="47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116.08000000000001</v>
      </c>
      <c r="P381" s="8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6">
        <f t="shared" si="44"/>
        <v>40987.479999999996</v>
      </c>
      <c r="T381" s="16">
        <f t="shared" si="45"/>
        <v>41032.479999999996</v>
      </c>
      <c r="U381">
        <f t="shared" si="46"/>
        <v>2012</v>
      </c>
      <c r="V381">
        <f t="shared" si="47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8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6">
        <f t="shared" si="44"/>
        <v>42367.511481481481</v>
      </c>
      <c r="T382" s="16">
        <f t="shared" si="45"/>
        <v>42392.511481481481</v>
      </c>
      <c r="U382">
        <f t="shared" si="46"/>
        <v>2015</v>
      </c>
      <c r="V382">
        <f t="shared" si="47"/>
        <v>2016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104.72999999999999</v>
      </c>
      <c r="P383" s="8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6">
        <f t="shared" si="44"/>
        <v>41085.48978009259</v>
      </c>
      <c r="T383" s="16">
        <f t="shared" si="45"/>
        <v>41120</v>
      </c>
      <c r="U383">
        <f t="shared" si="46"/>
        <v>2012</v>
      </c>
      <c r="V383">
        <f t="shared" si="47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255.83333333333331</v>
      </c>
      <c r="P384" s="8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6">
        <f t="shared" si="44"/>
        <v>41144.501157407409</v>
      </c>
      <c r="T384" s="16">
        <f t="shared" si="45"/>
        <v>41158.501157407409</v>
      </c>
      <c r="U384">
        <f t="shared" si="46"/>
        <v>2012</v>
      </c>
      <c r="V384">
        <f t="shared" si="47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8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6">
        <f t="shared" si="44"/>
        <v>41754.90924768518</v>
      </c>
      <c r="T385" s="16">
        <f t="shared" si="45"/>
        <v>41777.90924768518</v>
      </c>
      <c r="U385">
        <f t="shared" si="46"/>
        <v>2014</v>
      </c>
      <c r="V385">
        <f t="shared" si="47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0"/>
        <v>112.105</v>
      </c>
      <c r="P386" s="8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6">
        <f t="shared" si="44"/>
        <v>41980.573460648149</v>
      </c>
      <c r="T386" s="16">
        <f t="shared" si="45"/>
        <v>42010.573460648149</v>
      </c>
      <c r="U386">
        <f t="shared" si="46"/>
        <v>2014</v>
      </c>
      <c r="V386">
        <f t="shared" si="47"/>
        <v>2015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8">E387/D387*100</f>
        <v>105.982</v>
      </c>
      <c r="P387" s="8">
        <f t="shared" ref="P387:P450" si="49">IFERROR(E387/L387,0)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RIGHT(N387,LEN(N387)-SEARCH("/",N387))</f>
        <v>documentary</v>
      </c>
      <c r="S387" s="16">
        <f t="shared" ref="S387:S450" si="52">(J387/86400)+25569+(-5/24)</f>
        <v>41934.376168981478</v>
      </c>
      <c r="T387" s="16">
        <f t="shared" ref="T387:T450" si="53">(I387/86400)+25569+(-5/24)</f>
        <v>41964.41783564815</v>
      </c>
      <c r="U387">
        <f t="shared" ref="U387:U450" si="54">YEAR(S387)</f>
        <v>2014</v>
      </c>
      <c r="V387">
        <f t="shared" ref="V387:V450" si="55">YEAR(T387)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6">
        <f t="shared" si="52"/>
        <v>42211.742951388886</v>
      </c>
      <c r="T388" s="16">
        <f t="shared" si="53"/>
        <v>42226.742951388886</v>
      </c>
      <c r="U388">
        <f t="shared" si="54"/>
        <v>2015</v>
      </c>
      <c r="V388">
        <f t="shared" si="55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213.98947368421051</v>
      </c>
      <c r="P389" s="8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6">
        <f t="shared" si="52"/>
        <v>42200.468263888884</v>
      </c>
      <c r="T389" s="16">
        <f t="shared" si="53"/>
        <v>42231.041666666664</v>
      </c>
      <c r="U389">
        <f t="shared" si="54"/>
        <v>2015</v>
      </c>
      <c r="V389">
        <f t="shared" si="55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126.16000000000001</v>
      </c>
      <c r="P390" s="8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6">
        <f t="shared" si="52"/>
        <v>42548.86782407407</v>
      </c>
      <c r="T390" s="16">
        <f t="shared" si="53"/>
        <v>42578.86782407407</v>
      </c>
      <c r="U390">
        <f t="shared" si="54"/>
        <v>2016</v>
      </c>
      <c r="V390">
        <f t="shared" si="55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8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6">
        <f t="shared" si="52"/>
        <v>41673.854745370372</v>
      </c>
      <c r="T391" s="16">
        <f t="shared" si="53"/>
        <v>41705.749305555553</v>
      </c>
      <c r="U391">
        <f t="shared" si="54"/>
        <v>2014</v>
      </c>
      <c r="V391">
        <f t="shared" si="55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8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6">
        <f t="shared" si="52"/>
        <v>42111.828379629624</v>
      </c>
      <c r="T392" s="16">
        <f t="shared" si="53"/>
        <v>42131.828379629624</v>
      </c>
      <c r="U392">
        <f t="shared" si="54"/>
        <v>2015</v>
      </c>
      <c r="V392">
        <f t="shared" si="55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8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6">
        <f t="shared" si="52"/>
        <v>40864.833923611106</v>
      </c>
      <c r="T393" s="16">
        <f t="shared" si="53"/>
        <v>40894.832638888889</v>
      </c>
      <c r="U393">
        <f t="shared" si="54"/>
        <v>2011</v>
      </c>
      <c r="V393">
        <f t="shared" si="55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8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6">
        <f t="shared" si="52"/>
        <v>40763.508923611109</v>
      </c>
      <c r="T394" s="16">
        <f t="shared" si="53"/>
        <v>40793.916666666664</v>
      </c>
      <c r="U394">
        <f t="shared" si="54"/>
        <v>2011</v>
      </c>
      <c r="V394">
        <f t="shared" si="55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8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6">
        <f t="shared" si="52"/>
        <v>41526.500601851847</v>
      </c>
      <c r="T395" s="16">
        <f t="shared" si="53"/>
        <v>41557.500601851847</v>
      </c>
      <c r="U395">
        <f t="shared" si="54"/>
        <v>2013</v>
      </c>
      <c r="V395">
        <f t="shared" si="55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8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6">
        <f t="shared" si="52"/>
        <v>42417.60974537037</v>
      </c>
      <c r="T396" s="16">
        <f t="shared" si="53"/>
        <v>42477.568078703705</v>
      </c>
      <c r="U396">
        <f t="shared" si="54"/>
        <v>2016</v>
      </c>
      <c r="V396">
        <f t="shared" si="55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108.04450000000001</v>
      </c>
      <c r="P397" s="8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6">
        <f t="shared" si="52"/>
        <v>40990.700925925921</v>
      </c>
      <c r="T397" s="16">
        <f t="shared" si="53"/>
        <v>41026.688888888886</v>
      </c>
      <c r="U397">
        <f t="shared" si="54"/>
        <v>2012</v>
      </c>
      <c r="V397">
        <f t="shared" si="55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6">
        <f t="shared" si="52"/>
        <v>41082.356550925928</v>
      </c>
      <c r="T398" s="16">
        <f t="shared" si="53"/>
        <v>41097.356550925928</v>
      </c>
      <c r="U398">
        <f t="shared" si="54"/>
        <v>2012</v>
      </c>
      <c r="V398">
        <f t="shared" si="55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8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6">
        <f t="shared" si="52"/>
        <v>40379.568101851852</v>
      </c>
      <c r="T399" s="16">
        <f t="shared" si="53"/>
        <v>40421.947222222218</v>
      </c>
      <c r="U399">
        <f t="shared" si="54"/>
        <v>2010</v>
      </c>
      <c r="V399">
        <f t="shared" si="55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125.16000000000001</v>
      </c>
      <c r="P400" s="8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6">
        <f t="shared" si="52"/>
        <v>42078.584791666661</v>
      </c>
      <c r="T400" s="16">
        <f t="shared" si="53"/>
        <v>42123.584791666661</v>
      </c>
      <c r="U400">
        <f t="shared" si="54"/>
        <v>2015</v>
      </c>
      <c r="V400">
        <f t="shared" si="55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106.80499999999999</v>
      </c>
      <c r="P401" s="8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6">
        <f t="shared" si="52"/>
        <v>42687.667442129627</v>
      </c>
      <c r="T401" s="16">
        <f t="shared" si="53"/>
        <v>42718.291666666664</v>
      </c>
      <c r="U401">
        <f t="shared" si="54"/>
        <v>2016</v>
      </c>
      <c r="V401">
        <f t="shared" si="55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8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6">
        <f t="shared" si="52"/>
        <v>41745.427627314813</v>
      </c>
      <c r="T402" s="16">
        <f t="shared" si="53"/>
        <v>41775.9375</v>
      </c>
      <c r="U402">
        <f t="shared" si="54"/>
        <v>2014</v>
      </c>
      <c r="V402">
        <f t="shared" si="55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8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6">
        <f t="shared" si="52"/>
        <v>40732.633912037032</v>
      </c>
      <c r="T403" s="16">
        <f t="shared" si="53"/>
        <v>40762.633912037032</v>
      </c>
      <c r="U403">
        <f t="shared" si="54"/>
        <v>2011</v>
      </c>
      <c r="V403">
        <f t="shared" si="55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8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6">
        <f t="shared" si="52"/>
        <v>42292.331215277773</v>
      </c>
      <c r="T404" s="16">
        <f t="shared" si="53"/>
        <v>42313.372881944444</v>
      </c>
      <c r="U404">
        <f t="shared" si="54"/>
        <v>2015</v>
      </c>
      <c r="V404">
        <f t="shared" si="55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105.25999999999999</v>
      </c>
      <c r="P405" s="8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6">
        <f t="shared" si="52"/>
        <v>40718.102326388886</v>
      </c>
      <c r="T405" s="16">
        <f t="shared" si="53"/>
        <v>40765.088888888888</v>
      </c>
      <c r="U405">
        <f t="shared" si="54"/>
        <v>2011</v>
      </c>
      <c r="V405">
        <f t="shared" si="55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8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6">
        <f t="shared" si="52"/>
        <v>41646.419699074067</v>
      </c>
      <c r="T406" s="16">
        <f t="shared" si="53"/>
        <v>41675.75277777778</v>
      </c>
      <c r="U406">
        <f t="shared" si="54"/>
        <v>2014</v>
      </c>
      <c r="V406">
        <f t="shared" si="55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8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6">
        <f t="shared" si="52"/>
        <v>41673.876608796294</v>
      </c>
      <c r="T407" s="16">
        <f t="shared" si="53"/>
        <v>41703.876608796294</v>
      </c>
      <c r="U407">
        <f t="shared" si="54"/>
        <v>2014</v>
      </c>
      <c r="V407">
        <f t="shared" si="55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6">
        <f t="shared" si="52"/>
        <v>40637.95413194444</v>
      </c>
      <c r="T408" s="16">
        <f t="shared" si="53"/>
        <v>40672.040972222218</v>
      </c>
      <c r="U408">
        <f t="shared" si="54"/>
        <v>2011</v>
      </c>
      <c r="V408">
        <f t="shared" si="55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101.55000000000001</v>
      </c>
      <c r="P409" s="8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6">
        <f t="shared" si="52"/>
        <v>40806.662615740737</v>
      </c>
      <c r="T409" s="16">
        <f t="shared" si="53"/>
        <v>40866.704282407409</v>
      </c>
      <c r="U409">
        <f t="shared" si="54"/>
        <v>2011</v>
      </c>
      <c r="V409">
        <f t="shared" si="55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8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6">
        <f t="shared" si="52"/>
        <v>41543.527662037035</v>
      </c>
      <c r="T410" s="16">
        <f t="shared" si="53"/>
        <v>41583.569328703699</v>
      </c>
      <c r="U410">
        <f t="shared" si="54"/>
        <v>2013</v>
      </c>
      <c r="V410">
        <f t="shared" si="55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8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6">
        <f t="shared" si="52"/>
        <v>42543.654444444437</v>
      </c>
      <c r="T411" s="16">
        <f t="shared" si="53"/>
        <v>42573.654444444437</v>
      </c>
      <c r="U411">
        <f t="shared" si="54"/>
        <v>2016</v>
      </c>
      <c r="V411">
        <f t="shared" si="55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128.29999999999998</v>
      </c>
      <c r="P412" s="8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6">
        <f t="shared" si="52"/>
        <v>42113.773113425923</v>
      </c>
      <c r="T412" s="16">
        <f t="shared" si="53"/>
        <v>42173.773113425923</v>
      </c>
      <c r="U412">
        <f t="shared" si="54"/>
        <v>2015</v>
      </c>
      <c r="V412">
        <f t="shared" si="55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8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6">
        <f t="shared" si="52"/>
        <v>41597.967638888884</v>
      </c>
      <c r="T413" s="16">
        <f t="shared" si="53"/>
        <v>41630</v>
      </c>
      <c r="U413">
        <f t="shared" si="54"/>
        <v>2013</v>
      </c>
      <c r="V413">
        <f t="shared" si="55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8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6">
        <f t="shared" si="52"/>
        <v>41099.534467592588</v>
      </c>
      <c r="T414" s="16">
        <f t="shared" si="53"/>
        <v>41115.534467592588</v>
      </c>
      <c r="U414">
        <f t="shared" si="54"/>
        <v>2012</v>
      </c>
      <c r="V414">
        <f t="shared" si="55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8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6">
        <f t="shared" si="52"/>
        <v>41079.66910879629</v>
      </c>
      <c r="T415" s="16">
        <f t="shared" si="53"/>
        <v>41109.66910879629</v>
      </c>
      <c r="U415">
        <f t="shared" si="54"/>
        <v>2012</v>
      </c>
      <c r="V415">
        <f t="shared" si="55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8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6">
        <f t="shared" si="52"/>
        <v>41528.85491898148</v>
      </c>
      <c r="T416" s="16">
        <f t="shared" si="53"/>
        <v>41558.85491898148</v>
      </c>
      <c r="U416">
        <f t="shared" si="54"/>
        <v>2013</v>
      </c>
      <c r="V416">
        <f t="shared" si="55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8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6">
        <f t="shared" si="52"/>
        <v>41904.643541666665</v>
      </c>
      <c r="T417" s="16">
        <f t="shared" si="53"/>
        <v>41929.291666666664</v>
      </c>
      <c r="U417">
        <f t="shared" si="54"/>
        <v>2014</v>
      </c>
      <c r="V417">
        <f t="shared" si="55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120.21700000000001</v>
      </c>
      <c r="P418" s="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6">
        <f t="shared" si="52"/>
        <v>41648.187858796293</v>
      </c>
      <c r="T418" s="16">
        <f t="shared" si="53"/>
        <v>41678.187858796293</v>
      </c>
      <c r="U418">
        <f t="shared" si="54"/>
        <v>2014</v>
      </c>
      <c r="V418">
        <f t="shared" si="55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8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6">
        <f t="shared" si="52"/>
        <v>41360.762268518512</v>
      </c>
      <c r="T419" s="16">
        <f t="shared" si="53"/>
        <v>41371.981249999997</v>
      </c>
      <c r="U419">
        <f t="shared" si="54"/>
        <v>2013</v>
      </c>
      <c r="V419">
        <f t="shared" si="55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8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6">
        <f t="shared" si="52"/>
        <v>42178.07403935185</v>
      </c>
      <c r="T420" s="16">
        <f t="shared" si="53"/>
        <v>42208.07403935185</v>
      </c>
      <c r="U420">
        <f t="shared" si="54"/>
        <v>2015</v>
      </c>
      <c r="V420">
        <f t="shared" si="55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8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6">
        <f t="shared" si="52"/>
        <v>41394.634108796294</v>
      </c>
      <c r="T421" s="16">
        <f t="shared" si="53"/>
        <v>41454.634108796294</v>
      </c>
      <c r="U421">
        <f t="shared" si="54"/>
        <v>2013</v>
      </c>
      <c r="V421">
        <f t="shared" si="55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0.43939393939393934</v>
      </c>
      <c r="P422" s="8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6">
        <f t="shared" si="52"/>
        <v>41682.028136574074</v>
      </c>
      <c r="T422" s="16">
        <f t="shared" si="53"/>
        <v>41711.986469907402</v>
      </c>
      <c r="U422">
        <f t="shared" si="54"/>
        <v>2014</v>
      </c>
      <c r="V422">
        <f t="shared" si="55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8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6">
        <f t="shared" si="52"/>
        <v>42177.283055555548</v>
      </c>
      <c r="T423" s="16">
        <f t="shared" si="53"/>
        <v>42237.283055555548</v>
      </c>
      <c r="U423">
        <f t="shared" si="54"/>
        <v>2015</v>
      </c>
      <c r="V423">
        <f t="shared" si="55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8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6">
        <f t="shared" si="52"/>
        <v>41863.052048611113</v>
      </c>
      <c r="T424" s="16">
        <f t="shared" si="53"/>
        <v>41893.052048611113</v>
      </c>
      <c r="U424">
        <f t="shared" si="54"/>
        <v>2014</v>
      </c>
      <c r="V424">
        <f t="shared" si="55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8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6">
        <f t="shared" si="52"/>
        <v>41400.717939814815</v>
      </c>
      <c r="T425" s="16">
        <f t="shared" si="53"/>
        <v>41430.717939814815</v>
      </c>
      <c r="U425">
        <f t="shared" si="54"/>
        <v>2013</v>
      </c>
      <c r="V425">
        <f t="shared" si="55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6.7966666666666677</v>
      </c>
      <c r="P426" s="8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6">
        <f t="shared" si="52"/>
        <v>40934.167812499996</v>
      </c>
      <c r="T426" s="16">
        <f t="shared" si="53"/>
        <v>40994.126145833332</v>
      </c>
      <c r="U426">
        <f t="shared" si="54"/>
        <v>2012</v>
      </c>
      <c r="V426">
        <f t="shared" si="55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8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6">
        <f t="shared" si="52"/>
        <v>42275.652824074066</v>
      </c>
      <c r="T427" s="16">
        <f t="shared" si="53"/>
        <v>42335.694490740738</v>
      </c>
      <c r="U427">
        <f t="shared" si="54"/>
        <v>2015</v>
      </c>
      <c r="V427">
        <f t="shared" si="55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1.3299999999999998</v>
      </c>
      <c r="P428" s="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6">
        <f t="shared" si="52"/>
        <v>42400.503634259258</v>
      </c>
      <c r="T428" s="16">
        <f t="shared" si="53"/>
        <v>42430.503634259258</v>
      </c>
      <c r="U428">
        <f t="shared" si="54"/>
        <v>2016</v>
      </c>
      <c r="V428">
        <f t="shared" si="55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8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6">
        <f t="shared" si="52"/>
        <v>42285.700694444444</v>
      </c>
      <c r="T429" s="16">
        <f t="shared" si="53"/>
        <v>42299.582638888889</v>
      </c>
      <c r="U429">
        <f t="shared" si="54"/>
        <v>2015</v>
      </c>
      <c r="V429">
        <f t="shared" si="55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5.6333333333333329</v>
      </c>
      <c r="P430" s="8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6">
        <f t="shared" si="52"/>
        <v>41778.558391203704</v>
      </c>
      <c r="T430" s="16">
        <f t="shared" si="53"/>
        <v>41806.708333333328</v>
      </c>
      <c r="U430">
        <f t="shared" si="54"/>
        <v>2014</v>
      </c>
      <c r="V430">
        <f t="shared" si="55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8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6">
        <f t="shared" si="52"/>
        <v>40070.693078703705</v>
      </c>
      <c r="T431" s="16">
        <f t="shared" si="53"/>
        <v>40143.999305555553</v>
      </c>
      <c r="U431">
        <f t="shared" si="54"/>
        <v>2009</v>
      </c>
      <c r="V431">
        <f t="shared" si="55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8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6">
        <f t="shared" si="52"/>
        <v>41512.898923611108</v>
      </c>
      <c r="T432" s="16">
        <f t="shared" si="53"/>
        <v>41527.898923611108</v>
      </c>
      <c r="U432">
        <f t="shared" si="54"/>
        <v>2013</v>
      </c>
      <c r="V432">
        <f t="shared" si="55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8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6">
        <f t="shared" si="52"/>
        <v>42526.662997685184</v>
      </c>
      <c r="T433" s="16">
        <f t="shared" si="53"/>
        <v>42556.662997685184</v>
      </c>
      <c r="U433">
        <f t="shared" si="54"/>
        <v>2016</v>
      </c>
      <c r="V433">
        <f t="shared" si="55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8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6">
        <f t="shared" si="52"/>
        <v>42238.51829861111</v>
      </c>
      <c r="T434" s="16">
        <f t="shared" si="53"/>
        <v>42298.51829861111</v>
      </c>
      <c r="U434">
        <f t="shared" si="54"/>
        <v>2015</v>
      </c>
      <c r="V434">
        <f t="shared" si="55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8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6">
        <f t="shared" si="52"/>
        <v>42228.421550925923</v>
      </c>
      <c r="T435" s="16">
        <f t="shared" si="53"/>
        <v>42288.421550925923</v>
      </c>
      <c r="U435">
        <f t="shared" si="54"/>
        <v>2015</v>
      </c>
      <c r="V435">
        <f t="shared" si="55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8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6">
        <f t="shared" si="52"/>
        <v>41576.626180555555</v>
      </c>
      <c r="T436" s="16">
        <f t="shared" si="53"/>
        <v>41609.667847222219</v>
      </c>
      <c r="U436">
        <f t="shared" si="54"/>
        <v>2013</v>
      </c>
      <c r="V436">
        <f t="shared" si="55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8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6">
        <f t="shared" si="52"/>
        <v>41500.539120370369</v>
      </c>
      <c r="T437" s="16">
        <f t="shared" si="53"/>
        <v>41530.539120370369</v>
      </c>
      <c r="U437">
        <f t="shared" si="54"/>
        <v>2013</v>
      </c>
      <c r="V437">
        <f t="shared" si="55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8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6">
        <f t="shared" si="52"/>
        <v>41456.154085648144</v>
      </c>
      <c r="T438" s="16">
        <f t="shared" si="53"/>
        <v>41486.154085648144</v>
      </c>
      <c r="U438">
        <f t="shared" si="54"/>
        <v>2013</v>
      </c>
      <c r="V438">
        <f t="shared" si="55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8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6">
        <f t="shared" si="52"/>
        <v>42591.110254629624</v>
      </c>
      <c r="T439" s="16">
        <f t="shared" si="53"/>
        <v>42651.110254629624</v>
      </c>
      <c r="U439">
        <f t="shared" si="54"/>
        <v>2016</v>
      </c>
      <c r="V439">
        <f t="shared" si="55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9.379999999999999</v>
      </c>
      <c r="P440" s="8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6">
        <f t="shared" si="52"/>
        <v>42296.052754629629</v>
      </c>
      <c r="T440" s="16">
        <f t="shared" si="53"/>
        <v>42326.094421296293</v>
      </c>
      <c r="U440">
        <f t="shared" si="54"/>
        <v>2015</v>
      </c>
      <c r="V440">
        <f t="shared" si="55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8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6">
        <f t="shared" si="52"/>
        <v>41919.553449074076</v>
      </c>
      <c r="T441" s="16">
        <f t="shared" si="53"/>
        <v>41929.553449074076</v>
      </c>
      <c r="U441">
        <f t="shared" si="54"/>
        <v>2014</v>
      </c>
      <c r="V441">
        <f t="shared" si="55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8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6">
        <f t="shared" si="52"/>
        <v>42423.777233796289</v>
      </c>
      <c r="T442" s="16">
        <f t="shared" si="53"/>
        <v>42453.735567129632</v>
      </c>
      <c r="U442">
        <f t="shared" si="54"/>
        <v>2016</v>
      </c>
      <c r="V442">
        <f t="shared" si="55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8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6">
        <f t="shared" si="52"/>
        <v>41550.585601851846</v>
      </c>
      <c r="T443" s="16">
        <f t="shared" si="53"/>
        <v>41580.585601851846</v>
      </c>
      <c r="U443">
        <f t="shared" si="54"/>
        <v>2013</v>
      </c>
      <c r="V443">
        <f t="shared" si="55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8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6">
        <f t="shared" si="52"/>
        <v>42024.680358796293</v>
      </c>
      <c r="T444" s="16">
        <f t="shared" si="53"/>
        <v>42054.680358796293</v>
      </c>
      <c r="U444">
        <f t="shared" si="54"/>
        <v>2015</v>
      </c>
      <c r="V444">
        <f t="shared" si="55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8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6">
        <f t="shared" si="52"/>
        <v>41649.806724537033</v>
      </c>
      <c r="T445" s="16">
        <f t="shared" si="53"/>
        <v>41679.806724537033</v>
      </c>
      <c r="U445">
        <f t="shared" si="54"/>
        <v>2014</v>
      </c>
      <c r="V445">
        <f t="shared" si="55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8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6">
        <f t="shared" si="52"/>
        <v>40894.69862268518</v>
      </c>
      <c r="T446" s="16">
        <f t="shared" si="53"/>
        <v>40954.69862268518</v>
      </c>
      <c r="U446">
        <f t="shared" si="54"/>
        <v>2011</v>
      </c>
      <c r="V446">
        <f t="shared" si="55"/>
        <v>2012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8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6">
        <f t="shared" si="52"/>
        <v>42130.127025462956</v>
      </c>
      <c r="T447" s="16">
        <f t="shared" si="53"/>
        <v>42145.127025462956</v>
      </c>
      <c r="U447">
        <f t="shared" si="54"/>
        <v>2015</v>
      </c>
      <c r="V447">
        <f t="shared" si="55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6">
        <f t="shared" si="52"/>
        <v>42036.875231481477</v>
      </c>
      <c r="T448" s="16">
        <f t="shared" si="53"/>
        <v>42066.875231481477</v>
      </c>
      <c r="U448">
        <f t="shared" si="54"/>
        <v>2015</v>
      </c>
      <c r="V448">
        <f t="shared" si="55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8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6">
        <f t="shared" si="52"/>
        <v>41331.34679398148</v>
      </c>
      <c r="T449" s="16">
        <f t="shared" si="53"/>
        <v>41356.305127314808</v>
      </c>
      <c r="U449">
        <f t="shared" si="54"/>
        <v>2013</v>
      </c>
      <c r="V449">
        <f t="shared" si="55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8"/>
        <v>3.2804000000000002</v>
      </c>
      <c r="P450" s="8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6">
        <f t="shared" si="52"/>
        <v>41753.549710648142</v>
      </c>
      <c r="T450" s="16">
        <f t="shared" si="53"/>
        <v>41773.549710648142</v>
      </c>
      <c r="U450">
        <f t="shared" si="54"/>
        <v>2014</v>
      </c>
      <c r="V450">
        <f t="shared" si="55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56">E451/D451*100</f>
        <v>2.25</v>
      </c>
      <c r="P451" s="8">
        <f t="shared" ref="P451:P514" si="57">IFERROR(E451/L451,0)</f>
        <v>9</v>
      </c>
      <c r="Q451" t="str">
        <f t="shared" ref="Q451:Q514" si="58">LEFT(N451,FIND("/",N451)-1)</f>
        <v>film &amp; video</v>
      </c>
      <c r="R451" t="str">
        <f t="shared" ref="R451:R514" si="59">RIGHT(N451,LEN(N451)-SEARCH("/",N451))</f>
        <v>animation</v>
      </c>
      <c r="S451" s="16">
        <f t="shared" ref="S451:S514" si="60">(J451/86400)+25569+(-5/24)</f>
        <v>41534.359780092593</v>
      </c>
      <c r="T451" s="16">
        <f t="shared" ref="T451:T514" si="61">(I451/86400)+25569+(-5/24)</f>
        <v>41564.359780092593</v>
      </c>
      <c r="U451">
        <f t="shared" ref="U451:U514" si="62">YEAR(S451)</f>
        <v>2013</v>
      </c>
      <c r="V451">
        <f t="shared" ref="V451:V514" si="63">YEAR(T451)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8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6">
        <f t="shared" si="60"/>
        <v>41654.73842592592</v>
      </c>
      <c r="T452" s="16">
        <f t="shared" si="61"/>
        <v>41684.73842592592</v>
      </c>
      <c r="U452">
        <f t="shared" si="62"/>
        <v>2014</v>
      </c>
      <c r="V452">
        <f t="shared" si="63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8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6">
        <f t="shared" si="60"/>
        <v>41634.506840277776</v>
      </c>
      <c r="T453" s="16">
        <f t="shared" si="61"/>
        <v>41664.506840277776</v>
      </c>
      <c r="U453">
        <f t="shared" si="62"/>
        <v>2013</v>
      </c>
      <c r="V453">
        <f t="shared" si="63"/>
        <v>2014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8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6">
        <f t="shared" si="60"/>
        <v>42107.49554398148</v>
      </c>
      <c r="T454" s="16">
        <f t="shared" si="61"/>
        <v>42137.49554398148</v>
      </c>
      <c r="U454">
        <f t="shared" si="62"/>
        <v>2015</v>
      </c>
      <c r="V454">
        <f t="shared" si="63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8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6">
        <f t="shared" si="60"/>
        <v>42038.616655092592</v>
      </c>
      <c r="T455" s="16">
        <f t="shared" si="61"/>
        <v>42054.616655092592</v>
      </c>
      <c r="U455">
        <f t="shared" si="62"/>
        <v>2015</v>
      </c>
      <c r="V455">
        <f t="shared" si="63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0.82000000000000006</v>
      </c>
      <c r="P456" s="8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6">
        <f t="shared" si="60"/>
        <v>41938.508923611109</v>
      </c>
      <c r="T456" s="16">
        <f t="shared" si="61"/>
        <v>41969.343055555553</v>
      </c>
      <c r="U456">
        <f t="shared" si="62"/>
        <v>2014</v>
      </c>
      <c r="V456">
        <f t="shared" si="63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6.9230769230769221E-2</v>
      </c>
      <c r="P457" s="8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6">
        <f t="shared" si="60"/>
        <v>40970.794236111113</v>
      </c>
      <c r="T457" s="16">
        <f t="shared" si="61"/>
        <v>41015.813194444439</v>
      </c>
      <c r="U457">
        <f t="shared" si="62"/>
        <v>2012</v>
      </c>
      <c r="V457">
        <f t="shared" si="63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6">
        <f t="shared" si="60"/>
        <v>41547.486122685186</v>
      </c>
      <c r="T458" s="16">
        <f t="shared" si="61"/>
        <v>41568.957638888889</v>
      </c>
      <c r="U458">
        <f t="shared" si="62"/>
        <v>2013</v>
      </c>
      <c r="V458">
        <f t="shared" si="63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8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6">
        <f t="shared" si="60"/>
        <v>41837.559166666666</v>
      </c>
      <c r="T459" s="16">
        <f t="shared" si="61"/>
        <v>41867.559166666666</v>
      </c>
      <c r="U459">
        <f t="shared" si="62"/>
        <v>2014</v>
      </c>
      <c r="V459">
        <f t="shared" si="63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8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6">
        <f t="shared" si="60"/>
        <v>41378.491435185184</v>
      </c>
      <c r="T460" s="16">
        <f t="shared" si="61"/>
        <v>41408.491435185184</v>
      </c>
      <c r="U460">
        <f t="shared" si="62"/>
        <v>2013</v>
      </c>
      <c r="V460">
        <f t="shared" si="63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8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6">
        <f t="shared" si="60"/>
        <v>40800.432025462964</v>
      </c>
      <c r="T461" s="16">
        <f t="shared" si="61"/>
        <v>40860.473692129628</v>
      </c>
      <c r="U461">
        <f t="shared" si="62"/>
        <v>2011</v>
      </c>
      <c r="V461">
        <f t="shared" si="63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8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6">
        <f t="shared" si="60"/>
        <v>41759.334201388883</v>
      </c>
      <c r="T462" s="16">
        <f t="shared" si="61"/>
        <v>41790.958333333328</v>
      </c>
      <c r="U462">
        <f t="shared" si="62"/>
        <v>2014</v>
      </c>
      <c r="V462">
        <f t="shared" si="63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8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6">
        <f t="shared" si="60"/>
        <v>41407.638506944444</v>
      </c>
      <c r="T463" s="16">
        <f t="shared" si="61"/>
        <v>41427.638506944444</v>
      </c>
      <c r="U463">
        <f t="shared" si="62"/>
        <v>2013</v>
      </c>
      <c r="V463">
        <f t="shared" si="63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8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6">
        <f t="shared" si="60"/>
        <v>40704.918298611105</v>
      </c>
      <c r="T464" s="16">
        <f t="shared" si="61"/>
        <v>40764.918298611105</v>
      </c>
      <c r="U464">
        <f t="shared" si="62"/>
        <v>2011</v>
      </c>
      <c r="V464">
        <f t="shared" si="63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8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6">
        <f t="shared" si="60"/>
        <v>40750.501770833333</v>
      </c>
      <c r="T465" s="16">
        <f t="shared" si="61"/>
        <v>40810.501770833333</v>
      </c>
      <c r="U465">
        <f t="shared" si="62"/>
        <v>2011</v>
      </c>
      <c r="V465">
        <f t="shared" si="63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8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6">
        <f t="shared" si="60"/>
        <v>42488.640451388885</v>
      </c>
      <c r="T466" s="16">
        <f t="shared" si="61"/>
        <v>42508.640451388885</v>
      </c>
      <c r="U466">
        <f t="shared" si="62"/>
        <v>2016</v>
      </c>
      <c r="V466">
        <f t="shared" si="63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8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6">
        <f t="shared" si="60"/>
        <v>41800.911736111106</v>
      </c>
      <c r="T467" s="16">
        <f t="shared" si="61"/>
        <v>41816.911736111106</v>
      </c>
      <c r="U467">
        <f t="shared" si="62"/>
        <v>2014</v>
      </c>
      <c r="V467">
        <f t="shared" si="63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6">
        <f t="shared" si="60"/>
        <v>41129.734537037039</v>
      </c>
      <c r="T468" s="16">
        <f t="shared" si="61"/>
        <v>41159.734537037039</v>
      </c>
      <c r="U468">
        <f t="shared" si="62"/>
        <v>2012</v>
      </c>
      <c r="V468">
        <f t="shared" si="63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8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6">
        <f t="shared" si="60"/>
        <v>41135.471458333333</v>
      </c>
      <c r="T469" s="16">
        <f t="shared" si="61"/>
        <v>41180.471458333333</v>
      </c>
      <c r="U469">
        <f t="shared" si="62"/>
        <v>2012</v>
      </c>
      <c r="V469">
        <f t="shared" si="63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8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6">
        <f t="shared" si="60"/>
        <v>41040.959293981483</v>
      </c>
      <c r="T470" s="16">
        <f t="shared" si="61"/>
        <v>41100.952141203699</v>
      </c>
      <c r="U470">
        <f t="shared" si="62"/>
        <v>2012</v>
      </c>
      <c r="V470">
        <f t="shared" si="63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8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6">
        <f t="shared" si="60"/>
        <v>41827.781527777777</v>
      </c>
      <c r="T471" s="16">
        <f t="shared" si="61"/>
        <v>41887.781527777777</v>
      </c>
      <c r="U471">
        <f t="shared" si="62"/>
        <v>2014</v>
      </c>
      <c r="V471">
        <f t="shared" si="63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8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6">
        <f t="shared" si="60"/>
        <v>41604.959363425922</v>
      </c>
      <c r="T472" s="16">
        <f t="shared" si="61"/>
        <v>41654.958333333328</v>
      </c>
      <c r="U472">
        <f t="shared" si="62"/>
        <v>2013</v>
      </c>
      <c r="V472">
        <f t="shared" si="63"/>
        <v>2014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8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6">
        <f t="shared" si="60"/>
        <v>41703.513645833329</v>
      </c>
      <c r="T473" s="16">
        <f t="shared" si="61"/>
        <v>41748.471979166665</v>
      </c>
      <c r="U473">
        <f t="shared" si="62"/>
        <v>2014</v>
      </c>
      <c r="V473">
        <f t="shared" si="63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8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6">
        <f t="shared" si="60"/>
        <v>41844.714328703703</v>
      </c>
      <c r="T474" s="16">
        <f t="shared" si="61"/>
        <v>41874.714328703703</v>
      </c>
      <c r="U474">
        <f t="shared" si="62"/>
        <v>2014</v>
      </c>
      <c r="V474">
        <f t="shared" si="63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8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6">
        <f t="shared" si="60"/>
        <v>41869.489803240736</v>
      </c>
      <c r="T475" s="16">
        <f t="shared" si="61"/>
        <v>41899.489803240736</v>
      </c>
      <c r="U475">
        <f t="shared" si="62"/>
        <v>2014</v>
      </c>
      <c r="V475">
        <f t="shared" si="63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8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6">
        <f t="shared" si="60"/>
        <v>42753.120706018519</v>
      </c>
      <c r="T476" s="16">
        <f t="shared" si="61"/>
        <v>42783.120706018519</v>
      </c>
      <c r="U476">
        <f t="shared" si="62"/>
        <v>2017</v>
      </c>
      <c r="V476">
        <f t="shared" si="63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8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6">
        <f t="shared" si="60"/>
        <v>42099.877812500003</v>
      </c>
      <c r="T477" s="16">
        <f t="shared" si="61"/>
        <v>42129.877812500003</v>
      </c>
      <c r="U477">
        <f t="shared" si="62"/>
        <v>2015</v>
      </c>
      <c r="V477">
        <f t="shared" si="63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6">
        <f t="shared" si="60"/>
        <v>41757.76667824074</v>
      </c>
      <c r="T478" s="16">
        <f t="shared" si="61"/>
        <v>41792.957638888889</v>
      </c>
      <c r="U478">
        <f t="shared" si="62"/>
        <v>2014</v>
      </c>
      <c r="V478">
        <f t="shared" si="63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8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6">
        <f t="shared" si="60"/>
        <v>40987.626550925925</v>
      </c>
      <c r="T479" s="16">
        <f t="shared" si="61"/>
        <v>41047.626550925925</v>
      </c>
      <c r="U479">
        <f t="shared" si="62"/>
        <v>2012</v>
      </c>
      <c r="V479">
        <f t="shared" si="63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8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6">
        <f t="shared" si="60"/>
        <v>42065.702650462961</v>
      </c>
      <c r="T480" s="16">
        <f t="shared" si="61"/>
        <v>42095.660983796297</v>
      </c>
      <c r="U480">
        <f t="shared" si="62"/>
        <v>2015</v>
      </c>
      <c r="V480">
        <f t="shared" si="63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8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6">
        <f t="shared" si="60"/>
        <v>41904.199479166666</v>
      </c>
      <c r="T481" s="16">
        <f t="shared" si="61"/>
        <v>41964.24114583333</v>
      </c>
      <c r="U481">
        <f t="shared" si="62"/>
        <v>2014</v>
      </c>
      <c r="V481">
        <f t="shared" si="63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8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6">
        <f t="shared" si="60"/>
        <v>41465.29184027778</v>
      </c>
      <c r="T482" s="16">
        <f t="shared" si="61"/>
        <v>41495.29184027778</v>
      </c>
      <c r="U482">
        <f t="shared" si="62"/>
        <v>2013</v>
      </c>
      <c r="V482">
        <f t="shared" si="63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8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6">
        <f t="shared" si="60"/>
        <v>41162.46399305555</v>
      </c>
      <c r="T483" s="16">
        <f t="shared" si="61"/>
        <v>41192.46399305555</v>
      </c>
      <c r="U483">
        <f t="shared" si="62"/>
        <v>2012</v>
      </c>
      <c r="V483">
        <f t="shared" si="63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8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6">
        <f t="shared" si="60"/>
        <v>42447.688541666663</v>
      </c>
      <c r="T484" s="16">
        <f t="shared" si="61"/>
        <v>42474.398611111108</v>
      </c>
      <c r="U484">
        <f t="shared" si="62"/>
        <v>2016</v>
      </c>
      <c r="V484">
        <f t="shared" si="63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8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6">
        <f t="shared" si="60"/>
        <v>41242.989259259259</v>
      </c>
      <c r="T485" s="16">
        <f t="shared" si="61"/>
        <v>41302.989259259259</v>
      </c>
      <c r="U485">
        <f t="shared" si="62"/>
        <v>2012</v>
      </c>
      <c r="V485">
        <f t="shared" si="63"/>
        <v>2013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8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6">
        <f t="shared" si="60"/>
        <v>42272.731157407405</v>
      </c>
      <c r="T486" s="16">
        <f t="shared" si="61"/>
        <v>42313.772824074076</v>
      </c>
      <c r="U486">
        <f t="shared" si="62"/>
        <v>2015</v>
      </c>
      <c r="V486">
        <f t="shared" si="63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8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6">
        <f t="shared" si="60"/>
        <v>41381.297442129631</v>
      </c>
      <c r="T487" s="16">
        <f t="shared" si="61"/>
        <v>41411.297442129631</v>
      </c>
      <c r="U487">
        <f t="shared" si="62"/>
        <v>2013</v>
      </c>
      <c r="V487">
        <f t="shared" si="63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6">
        <f t="shared" si="60"/>
        <v>41761.734247685185</v>
      </c>
      <c r="T488" s="16">
        <f t="shared" si="61"/>
        <v>41791.734247685185</v>
      </c>
      <c r="U488">
        <f t="shared" si="62"/>
        <v>2014</v>
      </c>
      <c r="V488">
        <f t="shared" si="63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8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6">
        <f t="shared" si="60"/>
        <v>42669.386504629627</v>
      </c>
      <c r="T489" s="16">
        <f t="shared" si="61"/>
        <v>42729.428171296291</v>
      </c>
      <c r="U489">
        <f t="shared" si="62"/>
        <v>2016</v>
      </c>
      <c r="V489">
        <f t="shared" si="63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8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6">
        <f t="shared" si="60"/>
        <v>42713.84606481481</v>
      </c>
      <c r="T490" s="16">
        <f t="shared" si="61"/>
        <v>42743.84606481481</v>
      </c>
      <c r="U490">
        <f t="shared" si="62"/>
        <v>2016</v>
      </c>
      <c r="V490">
        <f t="shared" si="63"/>
        <v>2017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8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6">
        <f t="shared" si="60"/>
        <v>40882.273333333331</v>
      </c>
      <c r="T491" s="16">
        <f t="shared" si="61"/>
        <v>40913.272916666661</v>
      </c>
      <c r="U491">
        <f t="shared" si="62"/>
        <v>2011</v>
      </c>
      <c r="V491">
        <f t="shared" si="63"/>
        <v>2012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8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6">
        <f t="shared" si="60"/>
        <v>41113.760243055549</v>
      </c>
      <c r="T492" s="16">
        <f t="shared" si="61"/>
        <v>41143.760243055549</v>
      </c>
      <c r="U492">
        <f t="shared" si="62"/>
        <v>2012</v>
      </c>
      <c r="V492">
        <f t="shared" si="63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8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6">
        <f t="shared" si="60"/>
        <v>42366.774293981478</v>
      </c>
      <c r="T493" s="16">
        <f t="shared" si="61"/>
        <v>42396.774293981478</v>
      </c>
      <c r="U493">
        <f t="shared" si="62"/>
        <v>2015</v>
      </c>
      <c r="V493">
        <f t="shared" si="63"/>
        <v>2016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8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6">
        <f t="shared" si="60"/>
        <v>42595.826736111114</v>
      </c>
      <c r="T494" s="16">
        <f t="shared" si="61"/>
        <v>42655.826736111114</v>
      </c>
      <c r="U494">
        <f t="shared" si="62"/>
        <v>2016</v>
      </c>
      <c r="V494">
        <f t="shared" si="63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8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6">
        <f t="shared" si="60"/>
        <v>42114.517800925925</v>
      </c>
      <c r="T495" s="16">
        <f t="shared" si="61"/>
        <v>42144.517800925925</v>
      </c>
      <c r="U495">
        <f t="shared" si="62"/>
        <v>2015</v>
      </c>
      <c r="V495">
        <f t="shared" si="63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8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6">
        <f t="shared" si="60"/>
        <v>41799.62228009259</v>
      </c>
      <c r="T496" s="16">
        <f t="shared" si="61"/>
        <v>41822.916666666664</v>
      </c>
      <c r="U496">
        <f t="shared" si="62"/>
        <v>2014</v>
      </c>
      <c r="V496">
        <f t="shared" si="63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8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6">
        <f t="shared" si="60"/>
        <v>42171.619270833333</v>
      </c>
      <c r="T497" s="16">
        <f t="shared" si="61"/>
        <v>42201.619270833333</v>
      </c>
      <c r="U497">
        <f t="shared" si="62"/>
        <v>2015</v>
      </c>
      <c r="V497">
        <f t="shared" si="63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6">
        <f t="shared" si="60"/>
        <v>41620.723078703704</v>
      </c>
      <c r="T498" s="16">
        <f t="shared" si="61"/>
        <v>41680.723078703704</v>
      </c>
      <c r="U498">
        <f t="shared" si="62"/>
        <v>2013</v>
      </c>
      <c r="V498">
        <f t="shared" si="63"/>
        <v>2014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8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6">
        <f t="shared" si="60"/>
        <v>41944.829456018517</v>
      </c>
      <c r="T499" s="16">
        <f t="shared" si="61"/>
        <v>41997.999999999993</v>
      </c>
      <c r="U499">
        <f t="shared" si="62"/>
        <v>2014</v>
      </c>
      <c r="V499">
        <f t="shared" si="63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4.5985132395404564</v>
      </c>
      <c r="P500" s="8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6">
        <f t="shared" si="60"/>
        <v>40858.553807870368</v>
      </c>
      <c r="T500" s="16">
        <f t="shared" si="61"/>
        <v>40900.553807870368</v>
      </c>
      <c r="U500">
        <f t="shared" si="62"/>
        <v>2011</v>
      </c>
      <c r="V500">
        <f t="shared" si="63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8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6">
        <f t="shared" si="60"/>
        <v>40043.687129629623</v>
      </c>
      <c r="T501" s="16">
        <f t="shared" si="61"/>
        <v>40098.665972222218</v>
      </c>
      <c r="U501">
        <f t="shared" si="62"/>
        <v>2009</v>
      </c>
      <c r="V501">
        <f t="shared" si="63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3.3076923076923079</v>
      </c>
      <c r="P502" s="8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6">
        <f t="shared" si="60"/>
        <v>40247.677673611106</v>
      </c>
      <c r="T502" s="16">
        <f t="shared" si="61"/>
        <v>40306.719444444439</v>
      </c>
      <c r="U502">
        <f t="shared" si="62"/>
        <v>2010</v>
      </c>
      <c r="V502">
        <f t="shared" si="63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8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6">
        <f t="shared" si="60"/>
        <v>40703.026053240741</v>
      </c>
      <c r="T503" s="16">
        <f t="shared" si="61"/>
        <v>40733.026053240741</v>
      </c>
      <c r="U503">
        <f t="shared" si="62"/>
        <v>2011</v>
      </c>
      <c r="V503">
        <f t="shared" si="63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8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6">
        <f t="shared" si="60"/>
        <v>40956.345196759255</v>
      </c>
      <c r="T504" s="16">
        <f t="shared" si="61"/>
        <v>40986.303530092591</v>
      </c>
      <c r="U504">
        <f t="shared" si="62"/>
        <v>2012</v>
      </c>
      <c r="V504">
        <f t="shared" si="63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8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6">
        <f t="shared" si="60"/>
        <v>41991.318321759252</v>
      </c>
      <c r="T505" s="16">
        <f t="shared" si="61"/>
        <v>42021.318321759252</v>
      </c>
      <c r="U505">
        <f t="shared" si="62"/>
        <v>2014</v>
      </c>
      <c r="V505">
        <f t="shared" si="63"/>
        <v>2015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8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6">
        <f t="shared" si="60"/>
        <v>40949.775312499994</v>
      </c>
      <c r="T506" s="16">
        <f t="shared" si="61"/>
        <v>41009.73364583333</v>
      </c>
      <c r="U506">
        <f t="shared" si="62"/>
        <v>2012</v>
      </c>
      <c r="V506">
        <f t="shared" si="63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0.43333333333333329</v>
      </c>
      <c r="P507" s="8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6">
        <f t="shared" si="60"/>
        <v>42317.889884259253</v>
      </c>
      <c r="T507" s="16">
        <f t="shared" si="61"/>
        <v>42362.889884259253</v>
      </c>
      <c r="U507">
        <f t="shared" si="62"/>
        <v>2015</v>
      </c>
      <c r="V507">
        <f t="shared" si="63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6">
        <f t="shared" si="60"/>
        <v>41466.343981481477</v>
      </c>
      <c r="T508" s="16">
        <f t="shared" si="61"/>
        <v>41496.343981481477</v>
      </c>
      <c r="U508">
        <f t="shared" si="62"/>
        <v>2013</v>
      </c>
      <c r="V508">
        <f t="shared" si="63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8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6">
        <f t="shared" si="60"/>
        <v>41156.750659722216</v>
      </c>
      <c r="T509" s="16">
        <f t="shared" si="61"/>
        <v>41201.750659722216</v>
      </c>
      <c r="U509">
        <f t="shared" si="62"/>
        <v>2012</v>
      </c>
      <c r="V509">
        <f t="shared" si="63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8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6">
        <f t="shared" si="60"/>
        <v>40994.815983796296</v>
      </c>
      <c r="T510" s="16">
        <f t="shared" si="61"/>
        <v>41054.384722222218</v>
      </c>
      <c r="U510">
        <f t="shared" si="62"/>
        <v>2012</v>
      </c>
      <c r="V510">
        <f t="shared" si="63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8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6">
        <f t="shared" si="60"/>
        <v>42153.423263888886</v>
      </c>
      <c r="T511" s="16">
        <f t="shared" si="61"/>
        <v>42183.423263888886</v>
      </c>
      <c r="U511">
        <f t="shared" si="62"/>
        <v>2015</v>
      </c>
      <c r="V511">
        <f t="shared" si="63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8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6">
        <f t="shared" si="60"/>
        <v>42399.968043981477</v>
      </c>
      <c r="T512" s="16">
        <f t="shared" si="61"/>
        <v>42429.968043981477</v>
      </c>
      <c r="U512">
        <f t="shared" si="62"/>
        <v>2016</v>
      </c>
      <c r="V512">
        <f t="shared" si="63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8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6">
        <f t="shared" si="60"/>
        <v>41340.09469907407</v>
      </c>
      <c r="T513" s="16">
        <f t="shared" si="61"/>
        <v>41370.053032407406</v>
      </c>
      <c r="U513">
        <f t="shared" si="62"/>
        <v>2013</v>
      </c>
      <c r="V513">
        <f t="shared" si="63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56"/>
        <v>0.13749999999999998</v>
      </c>
      <c r="P514" s="8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6">
        <f t="shared" si="60"/>
        <v>42649.533877314818</v>
      </c>
      <c r="T514" s="16">
        <f t="shared" si="61"/>
        <v>42694.575543981475</v>
      </c>
      <c r="U514">
        <f t="shared" si="62"/>
        <v>2016</v>
      </c>
      <c r="V514">
        <f t="shared" si="63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64">E515/D515*100</f>
        <v>13.923999999999999</v>
      </c>
      <c r="P515" s="8">
        <f t="shared" ref="P515:P578" si="65">IFERROR(E515/L515,0)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RIGHT(N515,LEN(N515)-SEARCH("/",N515))</f>
        <v>animation</v>
      </c>
      <c r="S515" s="16">
        <f t="shared" ref="S515:S578" si="68">(J515/86400)+25569+(-5/24)</f>
        <v>42552.445659722223</v>
      </c>
      <c r="T515" s="16">
        <f t="shared" ref="T515:T578" si="69">(I515/86400)+25569+(-5/24)</f>
        <v>42597.083333333336</v>
      </c>
      <c r="U515">
        <f t="shared" ref="U515:U578" si="70">YEAR(S515)</f>
        <v>2016</v>
      </c>
      <c r="V515">
        <f t="shared" ref="V515:V578" si="71">YEAR(T515)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8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6">
        <f t="shared" si="68"/>
        <v>41830.405636574069</v>
      </c>
      <c r="T516" s="16">
        <f t="shared" si="69"/>
        <v>41860.405636574069</v>
      </c>
      <c r="U516">
        <f t="shared" si="70"/>
        <v>2014</v>
      </c>
      <c r="V516">
        <f t="shared" si="71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8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6">
        <f t="shared" si="68"/>
        <v>42327.282418981478</v>
      </c>
      <c r="T517" s="16">
        <f t="shared" si="69"/>
        <v>42367.282418981478</v>
      </c>
      <c r="U517">
        <f t="shared" si="70"/>
        <v>2015</v>
      </c>
      <c r="V517">
        <f t="shared" si="71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8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6">
        <f t="shared" si="68"/>
        <v>42091.570370370369</v>
      </c>
      <c r="T518" s="16">
        <f t="shared" si="69"/>
        <v>42151.570370370369</v>
      </c>
      <c r="U518">
        <f t="shared" si="70"/>
        <v>2015</v>
      </c>
      <c r="V518">
        <f t="shared" si="71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8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6">
        <f t="shared" si="68"/>
        <v>42738.406956018516</v>
      </c>
      <c r="T519" s="16">
        <f t="shared" si="69"/>
        <v>42768.406956018516</v>
      </c>
      <c r="U519">
        <f t="shared" si="70"/>
        <v>2017</v>
      </c>
      <c r="V519">
        <f t="shared" si="71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8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6">
        <f t="shared" si="68"/>
        <v>42223.407685185179</v>
      </c>
      <c r="T520" s="16">
        <f t="shared" si="69"/>
        <v>42253.406944444439</v>
      </c>
      <c r="U520">
        <f t="shared" si="70"/>
        <v>2015</v>
      </c>
      <c r="V520">
        <f t="shared" si="71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8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6">
        <f t="shared" si="68"/>
        <v>41218.183113425919</v>
      </c>
      <c r="T521" s="16">
        <f t="shared" si="69"/>
        <v>41248.183113425919</v>
      </c>
      <c r="U521">
        <f t="shared" si="70"/>
        <v>2012</v>
      </c>
      <c r="V521">
        <f t="shared" si="71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8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6">
        <f t="shared" si="68"/>
        <v>42318.493761574071</v>
      </c>
      <c r="T522" s="16">
        <f t="shared" si="69"/>
        <v>42348.493761574071</v>
      </c>
      <c r="U522">
        <f t="shared" si="70"/>
        <v>2015</v>
      </c>
      <c r="V522">
        <f t="shared" si="71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8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6">
        <f t="shared" si="68"/>
        <v>42645.884479166663</v>
      </c>
      <c r="T523" s="16">
        <f t="shared" si="69"/>
        <v>42674.999305555553</v>
      </c>
      <c r="U523">
        <f t="shared" si="70"/>
        <v>2016</v>
      </c>
      <c r="V523">
        <f t="shared" si="71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8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6">
        <f t="shared" si="68"/>
        <v>42429.832465277774</v>
      </c>
      <c r="T524" s="16">
        <f t="shared" si="69"/>
        <v>42449.790798611109</v>
      </c>
      <c r="U524">
        <f t="shared" si="70"/>
        <v>2016</v>
      </c>
      <c r="V524">
        <f t="shared" si="71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8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6">
        <f t="shared" si="68"/>
        <v>42237.924490740734</v>
      </c>
      <c r="T525" s="16">
        <f t="shared" si="69"/>
        <v>42267.924490740734</v>
      </c>
      <c r="U525">
        <f t="shared" si="70"/>
        <v>2015</v>
      </c>
      <c r="V525">
        <f t="shared" si="71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108.67285714285715</v>
      </c>
      <c r="P526" s="8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6">
        <f t="shared" si="68"/>
        <v>42492.508900462963</v>
      </c>
      <c r="T526" s="16">
        <f t="shared" si="69"/>
        <v>42522.508900462963</v>
      </c>
      <c r="U526">
        <f t="shared" si="70"/>
        <v>2016</v>
      </c>
      <c r="V526">
        <f t="shared" si="71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8">
        <f t="shared" si="65"/>
        <v>1000</v>
      </c>
      <c r="Q527" t="str">
        <f t="shared" si="66"/>
        <v>theater</v>
      </c>
      <c r="R527" t="str">
        <f t="shared" si="67"/>
        <v>plays</v>
      </c>
      <c r="S527" s="16">
        <f t="shared" si="68"/>
        <v>41850.192604166667</v>
      </c>
      <c r="T527" s="16">
        <f t="shared" si="69"/>
        <v>41895.192604166667</v>
      </c>
      <c r="U527">
        <f t="shared" si="70"/>
        <v>2014</v>
      </c>
      <c r="V527">
        <f t="shared" si="71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113.99999999999999</v>
      </c>
      <c r="P528" s="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6">
        <f t="shared" si="68"/>
        <v>42192.383611111109</v>
      </c>
      <c r="T528" s="16">
        <f t="shared" si="69"/>
        <v>42223.499999999993</v>
      </c>
      <c r="U528">
        <f t="shared" si="70"/>
        <v>2015</v>
      </c>
      <c r="V528">
        <f t="shared" si="71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8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6">
        <f t="shared" si="68"/>
        <v>42752.997291666667</v>
      </c>
      <c r="T529" s="16">
        <f t="shared" si="69"/>
        <v>42783.461805555555</v>
      </c>
      <c r="U529">
        <f t="shared" si="70"/>
        <v>2017</v>
      </c>
      <c r="V529">
        <f t="shared" si="71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115.65217391304347</v>
      </c>
      <c r="P530" s="8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6">
        <f t="shared" si="68"/>
        <v>42155.71188657407</v>
      </c>
      <c r="T530" s="16">
        <f t="shared" si="69"/>
        <v>42176.680555555555</v>
      </c>
      <c r="U530">
        <f t="shared" si="70"/>
        <v>2015</v>
      </c>
      <c r="V530">
        <f t="shared" si="71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8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6">
        <f t="shared" si="68"/>
        <v>42724.822847222218</v>
      </c>
      <c r="T531" s="16">
        <f t="shared" si="69"/>
        <v>42745.999999999993</v>
      </c>
      <c r="U531">
        <f t="shared" si="70"/>
        <v>2016</v>
      </c>
      <c r="V531">
        <f t="shared" si="71"/>
        <v>2017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107.78267254038178</v>
      </c>
      <c r="P532" s="8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6">
        <f t="shared" si="68"/>
        <v>42157.382731481477</v>
      </c>
      <c r="T532" s="16">
        <f t="shared" si="69"/>
        <v>42178.874999999993</v>
      </c>
      <c r="U532">
        <f t="shared" si="70"/>
        <v>2015</v>
      </c>
      <c r="V532">
        <f t="shared" si="71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8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6">
        <f t="shared" si="68"/>
        <v>42675.856817129628</v>
      </c>
      <c r="T533" s="16">
        <f t="shared" si="69"/>
        <v>42721.082638888889</v>
      </c>
      <c r="U533">
        <f t="shared" si="70"/>
        <v>2016</v>
      </c>
      <c r="V533">
        <f t="shared" si="71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8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6">
        <f t="shared" si="68"/>
        <v>42472.798703703702</v>
      </c>
      <c r="T534" s="16">
        <f t="shared" si="69"/>
        <v>42502.798703703702</v>
      </c>
      <c r="U534">
        <f t="shared" si="70"/>
        <v>2016</v>
      </c>
      <c r="V534">
        <f t="shared" si="71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8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6">
        <f t="shared" si="68"/>
        <v>42482.226446759254</v>
      </c>
      <c r="T535" s="16">
        <f t="shared" si="69"/>
        <v>42506.226446759254</v>
      </c>
      <c r="U535">
        <f t="shared" si="70"/>
        <v>2016</v>
      </c>
      <c r="V535">
        <f t="shared" si="71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104.66666666666666</v>
      </c>
      <c r="P536" s="8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6">
        <f t="shared" si="68"/>
        <v>42270.602662037032</v>
      </c>
      <c r="T536" s="16">
        <f t="shared" si="69"/>
        <v>42309.749999999993</v>
      </c>
      <c r="U536">
        <f t="shared" si="70"/>
        <v>2015</v>
      </c>
      <c r="V536">
        <f t="shared" si="71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102.49999999999999</v>
      </c>
      <c r="P537" s="8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6">
        <f t="shared" si="68"/>
        <v>42711.336863425924</v>
      </c>
      <c r="T537" s="16">
        <f t="shared" si="69"/>
        <v>42741.336863425924</v>
      </c>
      <c r="U537">
        <f t="shared" si="70"/>
        <v>2016</v>
      </c>
      <c r="V537">
        <f t="shared" si="71"/>
        <v>2017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118.25757575757576</v>
      </c>
      <c r="P538" s="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6">
        <f t="shared" si="68"/>
        <v>42179.136655092589</v>
      </c>
      <c r="T538" s="16">
        <f t="shared" si="69"/>
        <v>42219.541666666664</v>
      </c>
      <c r="U538">
        <f t="shared" si="70"/>
        <v>2015</v>
      </c>
      <c r="V538">
        <f t="shared" si="71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8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6">
        <f t="shared" si="68"/>
        <v>42282.560081018521</v>
      </c>
      <c r="T539" s="16">
        <f t="shared" si="69"/>
        <v>42312.601747685178</v>
      </c>
      <c r="U539">
        <f t="shared" si="70"/>
        <v>2015</v>
      </c>
      <c r="V539">
        <f t="shared" si="71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8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6">
        <f t="shared" si="68"/>
        <v>42473.586377314808</v>
      </c>
      <c r="T540" s="16">
        <f t="shared" si="69"/>
        <v>42503.586377314808</v>
      </c>
      <c r="U540">
        <f t="shared" si="70"/>
        <v>2016</v>
      </c>
      <c r="V540">
        <f t="shared" si="71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8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6">
        <f t="shared" si="68"/>
        <v>42534.841516203705</v>
      </c>
      <c r="T541" s="16">
        <f t="shared" si="69"/>
        <v>42555.841516203705</v>
      </c>
      <c r="U541">
        <f t="shared" si="70"/>
        <v>2016</v>
      </c>
      <c r="V541">
        <f t="shared" si="71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8">
        <f t="shared" si="65"/>
        <v>1</v>
      </c>
      <c r="Q542" t="str">
        <f t="shared" si="66"/>
        <v>technology</v>
      </c>
      <c r="R542" t="str">
        <f t="shared" si="67"/>
        <v>web</v>
      </c>
      <c r="S542" s="16">
        <f t="shared" si="68"/>
        <v>42009.608865740738</v>
      </c>
      <c r="T542" s="16">
        <f t="shared" si="69"/>
        <v>42039.608865740738</v>
      </c>
      <c r="U542">
        <f t="shared" si="70"/>
        <v>2015</v>
      </c>
      <c r="V542">
        <f t="shared" si="71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8">
        <f t="shared" si="65"/>
        <v>25</v>
      </c>
      <c r="Q543" t="str">
        <f t="shared" si="66"/>
        <v>technology</v>
      </c>
      <c r="R543" t="str">
        <f t="shared" si="67"/>
        <v>web</v>
      </c>
      <c r="S543" s="16">
        <f t="shared" si="68"/>
        <v>42275.838356481479</v>
      </c>
      <c r="T543" s="16">
        <f t="shared" si="69"/>
        <v>42305.838356481479</v>
      </c>
      <c r="U543">
        <f t="shared" si="70"/>
        <v>2015</v>
      </c>
      <c r="V543">
        <f t="shared" si="71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3.9999999999999996E-4</v>
      </c>
      <c r="P544" s="8">
        <f t="shared" si="65"/>
        <v>1</v>
      </c>
      <c r="Q544" t="str">
        <f t="shared" si="66"/>
        <v>technology</v>
      </c>
      <c r="R544" t="str">
        <f t="shared" si="67"/>
        <v>web</v>
      </c>
      <c r="S544" s="16">
        <f t="shared" si="68"/>
        <v>42433.529120370367</v>
      </c>
      <c r="T544" s="16">
        <f t="shared" si="69"/>
        <v>42493.487453703703</v>
      </c>
      <c r="U544">
        <f t="shared" si="70"/>
        <v>2016</v>
      </c>
      <c r="V544">
        <f t="shared" si="71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8">
        <f t="shared" si="65"/>
        <v>35</v>
      </c>
      <c r="Q545" t="str">
        <f t="shared" si="66"/>
        <v>technology</v>
      </c>
      <c r="R545" t="str">
        <f t="shared" si="67"/>
        <v>web</v>
      </c>
      <c r="S545" s="16">
        <f t="shared" si="68"/>
        <v>41913.88381944444</v>
      </c>
      <c r="T545" s="16">
        <f t="shared" si="69"/>
        <v>41943.88381944444</v>
      </c>
      <c r="U545">
        <f t="shared" si="70"/>
        <v>2014</v>
      </c>
      <c r="V545">
        <f t="shared" si="71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8">
        <f t="shared" si="65"/>
        <v>3</v>
      </c>
      <c r="Q546" t="str">
        <f t="shared" si="66"/>
        <v>technology</v>
      </c>
      <c r="R546" t="str">
        <f t="shared" si="67"/>
        <v>web</v>
      </c>
      <c r="S546" s="16">
        <f t="shared" si="68"/>
        <v>42525.448611111111</v>
      </c>
      <c r="T546" s="16">
        <f t="shared" si="69"/>
        <v>42555.448611111111</v>
      </c>
      <c r="U546">
        <f t="shared" si="70"/>
        <v>2016</v>
      </c>
      <c r="V546">
        <f t="shared" si="71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27.383999999999997</v>
      </c>
      <c r="P547" s="8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6">
        <f t="shared" si="68"/>
        <v>42283.38413194444</v>
      </c>
      <c r="T547" s="16">
        <f t="shared" si="69"/>
        <v>42323.425798611112</v>
      </c>
      <c r="U547">
        <f t="shared" si="70"/>
        <v>2015</v>
      </c>
      <c r="V547">
        <f t="shared" si="71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8">
        <f t="shared" si="65"/>
        <v>26</v>
      </c>
      <c r="Q548" t="str">
        <f t="shared" si="66"/>
        <v>technology</v>
      </c>
      <c r="R548" t="str">
        <f t="shared" si="67"/>
        <v>web</v>
      </c>
      <c r="S548" s="16">
        <f t="shared" si="68"/>
        <v>42249.459664351853</v>
      </c>
      <c r="T548" s="16">
        <f t="shared" si="69"/>
        <v>42294.459664351853</v>
      </c>
      <c r="U548">
        <f t="shared" si="70"/>
        <v>2015</v>
      </c>
      <c r="V548">
        <f t="shared" si="71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8">
        <f t="shared" si="65"/>
        <v>0</v>
      </c>
      <c r="Q549" t="str">
        <f t="shared" si="66"/>
        <v>technology</v>
      </c>
      <c r="R549" t="str">
        <f t="shared" si="67"/>
        <v>web</v>
      </c>
      <c r="S549" s="16">
        <f t="shared" si="68"/>
        <v>42380.488009259258</v>
      </c>
      <c r="T549" s="16">
        <f t="shared" si="69"/>
        <v>42410.488009259258</v>
      </c>
      <c r="U549">
        <f t="shared" si="70"/>
        <v>2016</v>
      </c>
      <c r="V549">
        <f t="shared" si="71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8">
        <f t="shared" si="65"/>
        <v>9</v>
      </c>
      <c r="Q550" t="str">
        <f t="shared" si="66"/>
        <v>technology</v>
      </c>
      <c r="R550" t="str">
        <f t="shared" si="67"/>
        <v>web</v>
      </c>
      <c r="S550" s="16">
        <f t="shared" si="68"/>
        <v>42276.695</v>
      </c>
      <c r="T550" s="16">
        <f t="shared" si="69"/>
        <v>42306.695</v>
      </c>
      <c r="U550">
        <f t="shared" si="70"/>
        <v>2015</v>
      </c>
      <c r="V550">
        <f t="shared" si="71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2.7199999999999998</v>
      </c>
      <c r="P551" s="8">
        <f t="shared" si="65"/>
        <v>8.5</v>
      </c>
      <c r="Q551" t="str">
        <f t="shared" si="66"/>
        <v>technology</v>
      </c>
      <c r="R551" t="str">
        <f t="shared" si="67"/>
        <v>web</v>
      </c>
      <c r="S551" s="16">
        <f t="shared" si="68"/>
        <v>42163.428495370368</v>
      </c>
      <c r="T551" s="16">
        <f t="shared" si="69"/>
        <v>42193.428495370368</v>
      </c>
      <c r="U551">
        <f t="shared" si="70"/>
        <v>2015</v>
      </c>
      <c r="V551">
        <f t="shared" si="71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0.70000000000000007</v>
      </c>
      <c r="P552" s="8">
        <f t="shared" si="65"/>
        <v>8.75</v>
      </c>
      <c r="Q552" t="str">
        <f t="shared" si="66"/>
        <v>technology</v>
      </c>
      <c r="R552" t="str">
        <f t="shared" si="67"/>
        <v>web</v>
      </c>
      <c r="S552" s="16">
        <f t="shared" si="68"/>
        <v>42753.47042824074</v>
      </c>
      <c r="T552" s="16">
        <f t="shared" si="69"/>
        <v>42765.999999999993</v>
      </c>
      <c r="U552">
        <f t="shared" si="70"/>
        <v>2017</v>
      </c>
      <c r="V552">
        <f t="shared" si="71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8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6">
        <f t="shared" si="68"/>
        <v>42173.067407407405</v>
      </c>
      <c r="T553" s="16">
        <f t="shared" si="69"/>
        <v>42217.536805555552</v>
      </c>
      <c r="U553">
        <f t="shared" si="70"/>
        <v>2015</v>
      </c>
      <c r="V553">
        <f t="shared" si="71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8">
        <f t="shared" si="65"/>
        <v>0</v>
      </c>
      <c r="Q554" t="str">
        <f t="shared" si="66"/>
        <v>technology</v>
      </c>
      <c r="R554" t="str">
        <f t="shared" si="67"/>
        <v>web</v>
      </c>
      <c r="S554" s="16">
        <f t="shared" si="68"/>
        <v>42318.408518518518</v>
      </c>
      <c r="T554" s="16">
        <f t="shared" si="69"/>
        <v>42378.408518518518</v>
      </c>
      <c r="U554">
        <f t="shared" si="70"/>
        <v>2015</v>
      </c>
      <c r="V554">
        <f t="shared" si="71"/>
        <v>2016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8">
        <f t="shared" si="65"/>
        <v>20.5</v>
      </c>
      <c r="Q555" t="str">
        <f t="shared" si="66"/>
        <v>technology</v>
      </c>
      <c r="R555" t="str">
        <f t="shared" si="67"/>
        <v>web</v>
      </c>
      <c r="S555" s="16">
        <f t="shared" si="68"/>
        <v>41927.511469907404</v>
      </c>
      <c r="T555" s="16">
        <f t="shared" si="69"/>
        <v>41957.553136574068</v>
      </c>
      <c r="U555">
        <f t="shared" si="70"/>
        <v>2014</v>
      </c>
      <c r="V555">
        <f t="shared" si="71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8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6">
        <f t="shared" si="68"/>
        <v>41901.476527777777</v>
      </c>
      <c r="T556" s="16">
        <f t="shared" si="69"/>
        <v>41931.476527777777</v>
      </c>
      <c r="U556">
        <f t="shared" si="70"/>
        <v>2014</v>
      </c>
      <c r="V556">
        <f t="shared" si="71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8">
        <f t="shared" si="65"/>
        <v>0</v>
      </c>
      <c r="Q557" t="str">
        <f t="shared" si="66"/>
        <v>technology</v>
      </c>
      <c r="R557" t="str">
        <f t="shared" si="67"/>
        <v>web</v>
      </c>
      <c r="S557" s="16">
        <f t="shared" si="68"/>
        <v>42503.145173611112</v>
      </c>
      <c r="T557" s="16">
        <f t="shared" si="69"/>
        <v>42533.145173611112</v>
      </c>
      <c r="U557">
        <f t="shared" si="70"/>
        <v>2016</v>
      </c>
      <c r="V557">
        <f t="shared" si="71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8">
        <f t="shared" si="65"/>
        <v>200</v>
      </c>
      <c r="Q558" t="str">
        <f t="shared" si="66"/>
        <v>technology</v>
      </c>
      <c r="R558" t="str">
        <f t="shared" si="67"/>
        <v>web</v>
      </c>
      <c r="S558" s="16">
        <f t="shared" si="68"/>
        <v>42345.651817129627</v>
      </c>
      <c r="T558" s="16">
        <f t="shared" si="69"/>
        <v>42375.651817129627</v>
      </c>
      <c r="U558">
        <f t="shared" si="70"/>
        <v>2015</v>
      </c>
      <c r="V558">
        <f t="shared" si="71"/>
        <v>2016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0.91066666666666674</v>
      </c>
      <c r="P559" s="8">
        <f t="shared" si="65"/>
        <v>68.3</v>
      </c>
      <c r="Q559" t="str">
        <f t="shared" si="66"/>
        <v>technology</v>
      </c>
      <c r="R559" t="str">
        <f t="shared" si="67"/>
        <v>web</v>
      </c>
      <c r="S559" s="16">
        <f t="shared" si="68"/>
        <v>42676.733831018515</v>
      </c>
      <c r="T559" s="16">
        <f t="shared" si="69"/>
        <v>42706.775497685179</v>
      </c>
      <c r="U559">
        <f t="shared" si="70"/>
        <v>2016</v>
      </c>
      <c r="V559">
        <f t="shared" si="71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8">
        <f t="shared" si="65"/>
        <v>0</v>
      </c>
      <c r="Q560" t="str">
        <f t="shared" si="66"/>
        <v>technology</v>
      </c>
      <c r="R560" t="str">
        <f t="shared" si="67"/>
        <v>web</v>
      </c>
      <c r="S560" s="16">
        <f t="shared" si="68"/>
        <v>42057.674826388888</v>
      </c>
      <c r="T560" s="16">
        <f t="shared" si="69"/>
        <v>42087.633159722223</v>
      </c>
      <c r="U560">
        <f t="shared" si="70"/>
        <v>2015</v>
      </c>
      <c r="V560">
        <f t="shared" si="71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2.0833333333333336E-2</v>
      </c>
      <c r="P561" s="8">
        <f t="shared" si="65"/>
        <v>50</v>
      </c>
      <c r="Q561" t="str">
        <f t="shared" si="66"/>
        <v>technology</v>
      </c>
      <c r="R561" t="str">
        <f t="shared" si="67"/>
        <v>web</v>
      </c>
      <c r="S561" s="16">
        <f t="shared" si="68"/>
        <v>42321.074768518512</v>
      </c>
      <c r="T561" s="16">
        <f t="shared" si="69"/>
        <v>42351.074768518512</v>
      </c>
      <c r="U561">
        <f t="shared" si="70"/>
        <v>2015</v>
      </c>
      <c r="V561">
        <f t="shared" si="71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8">
        <f t="shared" si="65"/>
        <v>4</v>
      </c>
      <c r="Q562" t="str">
        <f t="shared" si="66"/>
        <v>technology</v>
      </c>
      <c r="R562" t="str">
        <f t="shared" si="67"/>
        <v>web</v>
      </c>
      <c r="S562" s="16">
        <f t="shared" si="68"/>
        <v>41960.563020833331</v>
      </c>
      <c r="T562" s="16">
        <f t="shared" si="69"/>
        <v>41990.563020833331</v>
      </c>
      <c r="U562">
        <f t="shared" si="70"/>
        <v>2014</v>
      </c>
      <c r="V562">
        <f t="shared" si="71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8">
        <f t="shared" si="65"/>
        <v>27.5</v>
      </c>
      <c r="Q563" t="str">
        <f t="shared" si="66"/>
        <v>technology</v>
      </c>
      <c r="R563" t="str">
        <f t="shared" si="67"/>
        <v>web</v>
      </c>
      <c r="S563" s="16">
        <f t="shared" si="68"/>
        <v>42268.450381944444</v>
      </c>
      <c r="T563" s="16">
        <f t="shared" si="69"/>
        <v>42303.450381944444</v>
      </c>
      <c r="U563">
        <f t="shared" si="70"/>
        <v>2015</v>
      </c>
      <c r="V563">
        <f t="shared" si="71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8">
        <f t="shared" si="65"/>
        <v>0</v>
      </c>
      <c r="Q564" t="str">
        <f t="shared" si="66"/>
        <v>technology</v>
      </c>
      <c r="R564" t="str">
        <f t="shared" si="67"/>
        <v>web</v>
      </c>
      <c r="S564" s="16">
        <f t="shared" si="68"/>
        <v>42692.180729166663</v>
      </c>
      <c r="T564" s="16">
        <f t="shared" si="69"/>
        <v>42722.180729166663</v>
      </c>
      <c r="U564">
        <f t="shared" si="70"/>
        <v>2016</v>
      </c>
      <c r="V564">
        <f t="shared" si="71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9.0666666666666659E-2</v>
      </c>
      <c r="P565" s="8">
        <f t="shared" si="65"/>
        <v>34</v>
      </c>
      <c r="Q565" t="str">
        <f t="shared" si="66"/>
        <v>technology</v>
      </c>
      <c r="R565" t="str">
        <f t="shared" si="67"/>
        <v>web</v>
      </c>
      <c r="S565" s="16">
        <f t="shared" si="68"/>
        <v>42021.861655092587</v>
      </c>
      <c r="T565" s="16">
        <f t="shared" si="69"/>
        <v>42051.861655092587</v>
      </c>
      <c r="U565">
        <f t="shared" si="70"/>
        <v>2015</v>
      </c>
      <c r="V565">
        <f t="shared" si="71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8">
        <f t="shared" si="65"/>
        <v>1</v>
      </c>
      <c r="Q566" t="str">
        <f t="shared" si="66"/>
        <v>technology</v>
      </c>
      <c r="R566" t="str">
        <f t="shared" si="67"/>
        <v>web</v>
      </c>
      <c r="S566" s="16">
        <f t="shared" si="68"/>
        <v>42411.734664351847</v>
      </c>
      <c r="T566" s="16">
        <f t="shared" si="69"/>
        <v>42441.734664351847</v>
      </c>
      <c r="U566">
        <f t="shared" si="70"/>
        <v>2016</v>
      </c>
      <c r="V566">
        <f t="shared" si="71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8">
        <f t="shared" si="65"/>
        <v>0</v>
      </c>
      <c r="Q567" t="str">
        <f t="shared" si="66"/>
        <v>technology</v>
      </c>
      <c r="R567" t="str">
        <f t="shared" si="67"/>
        <v>web</v>
      </c>
      <c r="S567" s="16">
        <f t="shared" si="68"/>
        <v>42165.576956018514</v>
      </c>
      <c r="T567" s="16">
        <f t="shared" si="69"/>
        <v>42195.576956018514</v>
      </c>
      <c r="U567">
        <f t="shared" si="70"/>
        <v>2015</v>
      </c>
      <c r="V567">
        <f t="shared" si="71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8">
        <f t="shared" si="65"/>
        <v>1</v>
      </c>
      <c r="Q568" t="str">
        <f t="shared" si="66"/>
        <v>technology</v>
      </c>
      <c r="R568" t="str">
        <f t="shared" si="67"/>
        <v>web</v>
      </c>
      <c r="S568" s="16">
        <f t="shared" si="68"/>
        <v>42535.476076388884</v>
      </c>
      <c r="T568" s="16">
        <f t="shared" si="69"/>
        <v>42565.476076388884</v>
      </c>
      <c r="U568">
        <f t="shared" si="70"/>
        <v>2016</v>
      </c>
      <c r="V568">
        <f t="shared" si="71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8">
        <f t="shared" si="65"/>
        <v>0</v>
      </c>
      <c r="Q569" t="str">
        <f t="shared" si="66"/>
        <v>technology</v>
      </c>
      <c r="R569" t="str">
        <f t="shared" si="67"/>
        <v>web</v>
      </c>
      <c r="S569" s="16">
        <f t="shared" si="68"/>
        <v>41975.634189814817</v>
      </c>
      <c r="T569" s="16">
        <f t="shared" si="69"/>
        <v>42005.634189814817</v>
      </c>
      <c r="U569">
        <f t="shared" si="70"/>
        <v>2014</v>
      </c>
      <c r="V569">
        <f t="shared" si="71"/>
        <v>2015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8">
        <f t="shared" si="65"/>
        <v>49</v>
      </c>
      <c r="Q570" t="str">
        <f t="shared" si="66"/>
        <v>technology</v>
      </c>
      <c r="R570" t="str">
        <f t="shared" si="67"/>
        <v>web</v>
      </c>
      <c r="S570" s="16">
        <f t="shared" si="68"/>
        <v>42348.713229166664</v>
      </c>
      <c r="T570" s="16">
        <f t="shared" si="69"/>
        <v>42385.249999999993</v>
      </c>
      <c r="U570">
        <f t="shared" si="70"/>
        <v>2015</v>
      </c>
      <c r="V570">
        <f t="shared" si="71"/>
        <v>2016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8">
        <f t="shared" si="65"/>
        <v>20</v>
      </c>
      <c r="Q571" t="str">
        <f t="shared" si="66"/>
        <v>technology</v>
      </c>
      <c r="R571" t="str">
        <f t="shared" si="67"/>
        <v>web</v>
      </c>
      <c r="S571" s="16">
        <f t="shared" si="68"/>
        <v>42340.639027777775</v>
      </c>
      <c r="T571" s="16">
        <f t="shared" si="69"/>
        <v>42370.639027777775</v>
      </c>
      <c r="U571">
        <f t="shared" si="70"/>
        <v>2015</v>
      </c>
      <c r="V571">
        <f t="shared" si="71"/>
        <v>2016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8">
        <f t="shared" si="65"/>
        <v>142</v>
      </c>
      <c r="Q572" t="str">
        <f t="shared" si="66"/>
        <v>technology</v>
      </c>
      <c r="R572" t="str">
        <f t="shared" si="67"/>
        <v>web</v>
      </c>
      <c r="S572" s="16">
        <f t="shared" si="68"/>
        <v>42388.589918981474</v>
      </c>
      <c r="T572" s="16">
        <f t="shared" si="69"/>
        <v>42418.589918981474</v>
      </c>
      <c r="U572">
        <f t="shared" si="70"/>
        <v>2016</v>
      </c>
      <c r="V572">
        <f t="shared" si="71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8">
        <f t="shared" si="65"/>
        <v>53</v>
      </c>
      <c r="Q573" t="str">
        <f t="shared" si="66"/>
        <v>technology</v>
      </c>
      <c r="R573" t="str">
        <f t="shared" si="67"/>
        <v>web</v>
      </c>
      <c r="S573" s="16">
        <f t="shared" si="68"/>
        <v>42192.607905092591</v>
      </c>
      <c r="T573" s="16">
        <f t="shared" si="69"/>
        <v>42211.957638888889</v>
      </c>
      <c r="U573">
        <f t="shared" si="70"/>
        <v>2015</v>
      </c>
      <c r="V573">
        <f t="shared" si="71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8">
        <f t="shared" si="65"/>
        <v>0</v>
      </c>
      <c r="Q574" t="str">
        <f t="shared" si="66"/>
        <v>technology</v>
      </c>
      <c r="R574" t="str">
        <f t="shared" si="67"/>
        <v>web</v>
      </c>
      <c r="S574" s="16">
        <f t="shared" si="68"/>
        <v>42282.507962962962</v>
      </c>
      <c r="T574" s="16">
        <f t="shared" si="69"/>
        <v>42312.549629629626</v>
      </c>
      <c r="U574">
        <f t="shared" si="70"/>
        <v>2015</v>
      </c>
      <c r="V574">
        <f t="shared" si="71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8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6">
        <f t="shared" si="68"/>
        <v>41962.841793981475</v>
      </c>
      <c r="T575" s="16">
        <f t="shared" si="69"/>
        <v>42021.841666666667</v>
      </c>
      <c r="U575">
        <f t="shared" si="70"/>
        <v>2014</v>
      </c>
      <c r="V575">
        <f t="shared" si="71"/>
        <v>2015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8">
        <f t="shared" si="65"/>
        <v>20</v>
      </c>
      <c r="Q576" t="str">
        <f t="shared" si="66"/>
        <v>technology</v>
      </c>
      <c r="R576" t="str">
        <f t="shared" si="67"/>
        <v>web</v>
      </c>
      <c r="S576" s="16">
        <f t="shared" si="68"/>
        <v>42632.235034722216</v>
      </c>
      <c r="T576" s="16">
        <f t="shared" si="69"/>
        <v>42662.235034722216</v>
      </c>
      <c r="U576">
        <f t="shared" si="70"/>
        <v>2016</v>
      </c>
      <c r="V576">
        <f t="shared" si="71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8">
        <f t="shared" si="65"/>
        <v>64.75</v>
      </c>
      <c r="Q577" t="str">
        <f t="shared" si="66"/>
        <v>technology</v>
      </c>
      <c r="R577" t="str">
        <f t="shared" si="67"/>
        <v>web</v>
      </c>
      <c r="S577" s="16">
        <f t="shared" si="68"/>
        <v>42138.484293981477</v>
      </c>
      <c r="T577" s="16">
        <f t="shared" si="69"/>
        <v>42168.484293981477</v>
      </c>
      <c r="U577">
        <f t="shared" si="70"/>
        <v>2015</v>
      </c>
      <c r="V577">
        <f t="shared" si="71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64"/>
        <v>1.25E-3</v>
      </c>
      <c r="P578" s="8">
        <f t="shared" si="65"/>
        <v>1</v>
      </c>
      <c r="Q578" t="str">
        <f t="shared" si="66"/>
        <v>technology</v>
      </c>
      <c r="R578" t="str">
        <f t="shared" si="67"/>
        <v>web</v>
      </c>
      <c r="S578" s="16">
        <f t="shared" si="68"/>
        <v>42031.263333333329</v>
      </c>
      <c r="T578" s="16">
        <f t="shared" si="69"/>
        <v>42091.221666666665</v>
      </c>
      <c r="U578">
        <f t="shared" si="70"/>
        <v>2015</v>
      </c>
      <c r="V578">
        <f t="shared" si="71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72">E579/D579*100</f>
        <v>0.2</v>
      </c>
      <c r="P579" s="8">
        <f t="shared" ref="P579:P642" si="73">IFERROR(E579/L579,0)</f>
        <v>10</v>
      </c>
      <c r="Q579" t="str">
        <f t="shared" ref="Q579:Q642" si="74">LEFT(N579,FIND("/",N579)-1)</f>
        <v>technology</v>
      </c>
      <c r="R579" t="str">
        <f t="shared" ref="R579:R642" si="75">RIGHT(N579,LEN(N579)-SEARCH("/",N579))</f>
        <v>web</v>
      </c>
      <c r="S579" s="16">
        <f t="shared" ref="S579:S642" si="76">(J579/86400)+25569+(-5/24)</f>
        <v>42450.380810185183</v>
      </c>
      <c r="T579" s="16">
        <f t="shared" ref="T579:T642" si="77">(I579/86400)+25569+(-5/24)</f>
        <v>42510.380810185183</v>
      </c>
      <c r="U579">
        <f t="shared" ref="U579:U642" si="78">YEAR(S579)</f>
        <v>2016</v>
      </c>
      <c r="V579">
        <f t="shared" ref="V579:V642" si="79">YEAR(T579)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8">
        <f t="shared" si="73"/>
        <v>2</v>
      </c>
      <c r="Q580" t="str">
        <f t="shared" si="74"/>
        <v>technology</v>
      </c>
      <c r="R580" t="str">
        <f t="shared" si="75"/>
        <v>web</v>
      </c>
      <c r="S580" s="16">
        <f t="shared" si="76"/>
        <v>42230.370289351849</v>
      </c>
      <c r="T580" s="16">
        <f t="shared" si="77"/>
        <v>42254.370289351849</v>
      </c>
      <c r="U580">
        <f t="shared" si="78"/>
        <v>2015</v>
      </c>
      <c r="V580">
        <f t="shared" si="79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8">
        <f t="shared" si="73"/>
        <v>35</v>
      </c>
      <c r="Q581" t="str">
        <f t="shared" si="74"/>
        <v>technology</v>
      </c>
      <c r="R581" t="str">
        <f t="shared" si="75"/>
        <v>web</v>
      </c>
      <c r="S581" s="16">
        <f t="shared" si="76"/>
        <v>41968.643784722219</v>
      </c>
      <c r="T581" s="16">
        <f t="shared" si="77"/>
        <v>41998.643784722219</v>
      </c>
      <c r="U581">
        <f t="shared" si="78"/>
        <v>2014</v>
      </c>
      <c r="V581">
        <f t="shared" si="79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8">
        <f t="shared" si="73"/>
        <v>1</v>
      </c>
      <c r="Q582" t="str">
        <f t="shared" si="74"/>
        <v>technology</v>
      </c>
      <c r="R582" t="str">
        <f t="shared" si="75"/>
        <v>web</v>
      </c>
      <c r="S582" s="16">
        <f t="shared" si="76"/>
        <v>42605.699849537035</v>
      </c>
      <c r="T582" s="16">
        <f t="shared" si="77"/>
        <v>42635.699849537035</v>
      </c>
      <c r="U582">
        <f t="shared" si="78"/>
        <v>2016</v>
      </c>
      <c r="V582">
        <f t="shared" si="79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8">
        <f t="shared" si="73"/>
        <v>0</v>
      </c>
      <c r="Q583" t="str">
        <f t="shared" si="74"/>
        <v>technology</v>
      </c>
      <c r="R583" t="str">
        <f t="shared" si="75"/>
        <v>web</v>
      </c>
      <c r="S583" s="16">
        <f t="shared" si="76"/>
        <v>42187.804444444446</v>
      </c>
      <c r="T583" s="16">
        <f t="shared" si="77"/>
        <v>42217.804444444446</v>
      </c>
      <c r="U583">
        <f t="shared" si="78"/>
        <v>2015</v>
      </c>
      <c r="V583">
        <f t="shared" si="79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8">
        <f t="shared" si="73"/>
        <v>0</v>
      </c>
      <c r="Q584" t="str">
        <f t="shared" si="74"/>
        <v>technology</v>
      </c>
      <c r="R584" t="str">
        <f t="shared" si="75"/>
        <v>web</v>
      </c>
      <c r="S584" s="16">
        <f t="shared" si="76"/>
        <v>42055.531469907401</v>
      </c>
      <c r="T584" s="16">
        <f t="shared" si="77"/>
        <v>42078.541666666664</v>
      </c>
      <c r="U584">
        <f t="shared" si="78"/>
        <v>2015</v>
      </c>
      <c r="V584">
        <f t="shared" si="79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8">
        <f t="shared" si="73"/>
        <v>1</v>
      </c>
      <c r="Q585" t="str">
        <f t="shared" si="74"/>
        <v>technology</v>
      </c>
      <c r="R585" t="str">
        <f t="shared" si="75"/>
        <v>web</v>
      </c>
      <c r="S585" s="16">
        <f t="shared" si="76"/>
        <v>42052.730173611104</v>
      </c>
      <c r="T585" s="16">
        <f t="shared" si="77"/>
        <v>42082.688506944447</v>
      </c>
      <c r="U585">
        <f t="shared" si="78"/>
        <v>2015</v>
      </c>
      <c r="V585">
        <f t="shared" si="79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8">
        <f t="shared" si="73"/>
        <v>5</v>
      </c>
      <c r="Q586" t="str">
        <f t="shared" si="74"/>
        <v>technology</v>
      </c>
      <c r="R586" t="str">
        <f t="shared" si="75"/>
        <v>web</v>
      </c>
      <c r="S586" s="16">
        <f t="shared" si="76"/>
        <v>42049.508287037032</v>
      </c>
      <c r="T586" s="16">
        <f t="shared" si="77"/>
        <v>42079.466620370367</v>
      </c>
      <c r="U586">
        <f t="shared" si="78"/>
        <v>2015</v>
      </c>
      <c r="V586">
        <f t="shared" si="79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8">
        <f t="shared" si="73"/>
        <v>0</v>
      </c>
      <c r="Q587" t="str">
        <f t="shared" si="74"/>
        <v>technology</v>
      </c>
      <c r="R587" t="str">
        <f t="shared" si="75"/>
        <v>web</v>
      </c>
      <c r="S587" s="16">
        <f t="shared" si="76"/>
        <v>42283.182604166665</v>
      </c>
      <c r="T587" s="16">
        <f t="shared" si="77"/>
        <v>42338.791666666664</v>
      </c>
      <c r="U587">
        <f t="shared" si="78"/>
        <v>2015</v>
      </c>
      <c r="V587">
        <f t="shared" si="79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0.55999999999999994</v>
      </c>
      <c r="P588" s="8">
        <f t="shared" si="73"/>
        <v>14</v>
      </c>
      <c r="Q588" t="str">
        <f t="shared" si="74"/>
        <v>technology</v>
      </c>
      <c r="R588" t="str">
        <f t="shared" si="75"/>
        <v>web</v>
      </c>
      <c r="S588" s="16">
        <f t="shared" si="76"/>
        <v>42020.645914351851</v>
      </c>
      <c r="T588" s="16">
        <f t="shared" si="77"/>
        <v>42050.645914351851</v>
      </c>
      <c r="U588">
        <f t="shared" si="78"/>
        <v>2015</v>
      </c>
      <c r="V588">
        <f t="shared" si="79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8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6">
        <f t="shared" si="76"/>
        <v>42080.548993055556</v>
      </c>
      <c r="T589" s="16">
        <f t="shared" si="77"/>
        <v>42110.548993055556</v>
      </c>
      <c r="U589">
        <f t="shared" si="78"/>
        <v>2015</v>
      </c>
      <c r="V589">
        <f t="shared" si="79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3.3444444444444441</v>
      </c>
      <c r="P590" s="8">
        <f t="shared" si="73"/>
        <v>150.5</v>
      </c>
      <c r="Q590" t="str">
        <f t="shared" si="74"/>
        <v>technology</v>
      </c>
      <c r="R590" t="str">
        <f t="shared" si="75"/>
        <v>web</v>
      </c>
      <c r="S590" s="16">
        <f t="shared" si="76"/>
        <v>42631.561180555553</v>
      </c>
      <c r="T590" s="16">
        <f t="shared" si="77"/>
        <v>42691.602847222217</v>
      </c>
      <c r="U590">
        <f t="shared" si="78"/>
        <v>2016</v>
      </c>
      <c r="V590">
        <f t="shared" si="79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8">
        <f t="shared" si="73"/>
        <v>1</v>
      </c>
      <c r="Q591" t="str">
        <f t="shared" si="74"/>
        <v>technology</v>
      </c>
      <c r="R591" t="str">
        <f t="shared" si="75"/>
        <v>web</v>
      </c>
      <c r="S591" s="16">
        <f t="shared" si="76"/>
        <v>42178.406238425923</v>
      </c>
      <c r="T591" s="16">
        <f t="shared" si="77"/>
        <v>42193.406238425923</v>
      </c>
      <c r="U591">
        <f t="shared" si="78"/>
        <v>2015</v>
      </c>
      <c r="V591">
        <f t="shared" si="79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8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6">
        <f t="shared" si="76"/>
        <v>42377.34642361111</v>
      </c>
      <c r="T592" s="16">
        <f t="shared" si="77"/>
        <v>42408.334027777775</v>
      </c>
      <c r="U592">
        <f t="shared" si="78"/>
        <v>2016</v>
      </c>
      <c r="V592">
        <f t="shared" si="79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8">
        <f t="shared" si="73"/>
        <v>30.5</v>
      </c>
      <c r="Q593" t="str">
        <f t="shared" si="74"/>
        <v>technology</v>
      </c>
      <c r="R593" t="str">
        <f t="shared" si="75"/>
        <v>web</v>
      </c>
      <c r="S593" s="16">
        <f t="shared" si="76"/>
        <v>42177.334837962961</v>
      </c>
      <c r="T593" s="16">
        <f t="shared" si="77"/>
        <v>42207.334837962961</v>
      </c>
      <c r="U593">
        <f t="shared" si="78"/>
        <v>2015</v>
      </c>
      <c r="V593">
        <f t="shared" si="79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8">
        <f t="shared" si="73"/>
        <v>250</v>
      </c>
      <c r="Q594" t="str">
        <f t="shared" si="74"/>
        <v>technology</v>
      </c>
      <c r="R594" t="str">
        <f t="shared" si="75"/>
        <v>web</v>
      </c>
      <c r="S594" s="16">
        <f t="shared" si="76"/>
        <v>41946.023842592593</v>
      </c>
      <c r="T594" s="16">
        <f t="shared" si="77"/>
        <v>41976.023842592585</v>
      </c>
      <c r="U594">
        <f t="shared" si="78"/>
        <v>2014</v>
      </c>
      <c r="V594">
        <f t="shared" si="79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8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6">
        <f t="shared" si="76"/>
        <v>42070.469270833331</v>
      </c>
      <c r="T595" s="16">
        <f t="shared" si="77"/>
        <v>42100.427604166667</v>
      </c>
      <c r="U595">
        <f t="shared" si="78"/>
        <v>2015</v>
      </c>
      <c r="V595">
        <f t="shared" si="79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8">
        <f t="shared" si="73"/>
        <v>13</v>
      </c>
      <c r="Q596" t="str">
        <f t="shared" si="74"/>
        <v>technology</v>
      </c>
      <c r="R596" t="str">
        <f t="shared" si="75"/>
        <v>web</v>
      </c>
      <c r="S596" s="16">
        <f t="shared" si="76"/>
        <v>42446.571828703702</v>
      </c>
      <c r="T596" s="16">
        <f t="shared" si="77"/>
        <v>42476.571828703702</v>
      </c>
      <c r="U596">
        <f t="shared" si="78"/>
        <v>2016</v>
      </c>
      <c r="V596">
        <f t="shared" si="79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8">
        <f t="shared" si="73"/>
        <v>53.25</v>
      </c>
      <c r="Q597" t="str">
        <f t="shared" si="74"/>
        <v>technology</v>
      </c>
      <c r="R597" t="str">
        <f t="shared" si="75"/>
        <v>web</v>
      </c>
      <c r="S597" s="16">
        <f t="shared" si="76"/>
        <v>42082.861550925925</v>
      </c>
      <c r="T597" s="16">
        <f t="shared" si="77"/>
        <v>42127.861550925925</v>
      </c>
      <c r="U597">
        <f t="shared" si="78"/>
        <v>2015</v>
      </c>
      <c r="V597">
        <f t="shared" si="79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8">
        <f t="shared" si="73"/>
        <v>3</v>
      </c>
      <c r="Q598" t="str">
        <f t="shared" si="74"/>
        <v>technology</v>
      </c>
      <c r="R598" t="str">
        <f t="shared" si="75"/>
        <v>web</v>
      </c>
      <c r="S598" s="16">
        <f t="shared" si="76"/>
        <v>42646.688564814809</v>
      </c>
      <c r="T598" s="16">
        <f t="shared" si="77"/>
        <v>42676.688564814809</v>
      </c>
      <c r="U598">
        <f t="shared" si="78"/>
        <v>2016</v>
      </c>
      <c r="V598">
        <f t="shared" si="79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8">
        <f t="shared" si="73"/>
        <v>10</v>
      </c>
      <c r="Q599" t="str">
        <f t="shared" si="74"/>
        <v>technology</v>
      </c>
      <c r="R599" t="str">
        <f t="shared" si="75"/>
        <v>web</v>
      </c>
      <c r="S599" s="16">
        <f t="shared" si="76"/>
        <v>42545.496932870366</v>
      </c>
      <c r="T599" s="16">
        <f t="shared" si="77"/>
        <v>42582.458333333336</v>
      </c>
      <c r="U599">
        <f t="shared" si="78"/>
        <v>2016</v>
      </c>
      <c r="V599">
        <f t="shared" si="79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8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6">
        <f t="shared" si="76"/>
        <v>41947.793761574074</v>
      </c>
      <c r="T600" s="16">
        <f t="shared" si="77"/>
        <v>41977.793761574074</v>
      </c>
      <c r="U600">
        <f t="shared" si="78"/>
        <v>2014</v>
      </c>
      <c r="V600">
        <f t="shared" si="79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8">
        <f t="shared" si="73"/>
        <v>15.5</v>
      </c>
      <c r="Q601" t="str">
        <f t="shared" si="74"/>
        <v>technology</v>
      </c>
      <c r="R601" t="str">
        <f t="shared" si="75"/>
        <v>web</v>
      </c>
      <c r="S601" s="16">
        <f t="shared" si="76"/>
        <v>42047.604189814818</v>
      </c>
      <c r="T601" s="16">
        <f t="shared" si="77"/>
        <v>42071.427777777775</v>
      </c>
      <c r="U601">
        <f t="shared" si="78"/>
        <v>2015</v>
      </c>
      <c r="V601">
        <f t="shared" si="79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8">
        <f t="shared" si="73"/>
        <v>100</v>
      </c>
      <c r="Q602" t="str">
        <f t="shared" si="74"/>
        <v>technology</v>
      </c>
      <c r="R602" t="str">
        <f t="shared" si="75"/>
        <v>web</v>
      </c>
      <c r="S602" s="16">
        <f t="shared" si="76"/>
        <v>42073.589837962958</v>
      </c>
      <c r="T602" s="16">
        <f t="shared" si="77"/>
        <v>42133.589837962958</v>
      </c>
      <c r="U602">
        <f t="shared" si="78"/>
        <v>2015</v>
      </c>
      <c r="V602">
        <f t="shared" si="79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1.4000000000000001</v>
      </c>
      <c r="P603" s="8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6">
        <f t="shared" si="76"/>
        <v>41969.64975694444</v>
      </c>
      <c r="T603" s="16">
        <f t="shared" si="77"/>
        <v>41999.64975694444</v>
      </c>
      <c r="U603">
        <f t="shared" si="78"/>
        <v>2014</v>
      </c>
      <c r="V603">
        <f t="shared" si="79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8">
        <f t="shared" si="73"/>
        <v>0</v>
      </c>
      <c r="Q604" t="str">
        <f t="shared" si="74"/>
        <v>technology</v>
      </c>
      <c r="R604" t="str">
        <f t="shared" si="75"/>
        <v>web</v>
      </c>
      <c r="S604" s="16">
        <f t="shared" si="76"/>
        <v>42143.585821759254</v>
      </c>
      <c r="T604" s="16">
        <f t="shared" si="77"/>
        <v>42173.585821759254</v>
      </c>
      <c r="U604">
        <f t="shared" si="78"/>
        <v>2015</v>
      </c>
      <c r="V604">
        <f t="shared" si="79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8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6">
        <f t="shared" si="76"/>
        <v>41835.430821759255</v>
      </c>
      <c r="T605" s="16">
        <f t="shared" si="77"/>
        <v>41865.430821759255</v>
      </c>
      <c r="U605">
        <f t="shared" si="78"/>
        <v>2014</v>
      </c>
      <c r="V605">
        <f t="shared" si="79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8">
        <f t="shared" si="73"/>
        <v>0</v>
      </c>
      <c r="Q606" t="str">
        <f t="shared" si="74"/>
        <v>technology</v>
      </c>
      <c r="R606" t="str">
        <f t="shared" si="75"/>
        <v>web</v>
      </c>
      <c r="S606" s="16">
        <f t="shared" si="76"/>
        <v>41848.827037037037</v>
      </c>
      <c r="T606" s="16">
        <f t="shared" si="77"/>
        <v>41878.827037037037</v>
      </c>
      <c r="U606">
        <f t="shared" si="78"/>
        <v>2014</v>
      </c>
      <c r="V606">
        <f t="shared" si="79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8">
        <f t="shared" si="73"/>
        <v>16.375</v>
      </c>
      <c r="Q607" t="str">
        <f t="shared" si="74"/>
        <v>technology</v>
      </c>
      <c r="R607" t="str">
        <f t="shared" si="75"/>
        <v>web</v>
      </c>
      <c r="S607" s="16">
        <f t="shared" si="76"/>
        <v>42194.149398148147</v>
      </c>
      <c r="T607" s="16">
        <f t="shared" si="77"/>
        <v>42239.149398148147</v>
      </c>
      <c r="U607">
        <f t="shared" si="78"/>
        <v>2015</v>
      </c>
      <c r="V607">
        <f t="shared" si="79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8">
        <f t="shared" si="73"/>
        <v>10</v>
      </c>
      <c r="Q608" t="str">
        <f t="shared" si="74"/>
        <v>technology</v>
      </c>
      <c r="R608" t="str">
        <f t="shared" si="75"/>
        <v>web</v>
      </c>
      <c r="S608" s="16">
        <f t="shared" si="76"/>
        <v>42102.442233796297</v>
      </c>
      <c r="T608" s="16">
        <f t="shared" si="77"/>
        <v>42148.416666666664</v>
      </c>
      <c r="U608">
        <f t="shared" si="78"/>
        <v>2015</v>
      </c>
      <c r="V608">
        <f t="shared" si="79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8">
        <f t="shared" si="73"/>
        <v>0</v>
      </c>
      <c r="Q609" t="str">
        <f t="shared" si="74"/>
        <v>technology</v>
      </c>
      <c r="R609" t="str">
        <f t="shared" si="75"/>
        <v>web</v>
      </c>
      <c r="S609" s="16">
        <f t="shared" si="76"/>
        <v>42300.617314814815</v>
      </c>
      <c r="T609" s="16">
        <f t="shared" si="77"/>
        <v>42330.65898148148</v>
      </c>
      <c r="U609">
        <f t="shared" si="78"/>
        <v>2015</v>
      </c>
      <c r="V609">
        <f t="shared" si="79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0.97400000000000009</v>
      </c>
      <c r="P610" s="8">
        <f t="shared" si="73"/>
        <v>292.2</v>
      </c>
      <c r="Q610" t="str">
        <f t="shared" si="74"/>
        <v>technology</v>
      </c>
      <c r="R610" t="str">
        <f t="shared" si="75"/>
        <v>web</v>
      </c>
      <c r="S610" s="16">
        <f t="shared" si="76"/>
        <v>42140.712731481479</v>
      </c>
      <c r="T610" s="16">
        <f t="shared" si="77"/>
        <v>42170.712731481479</v>
      </c>
      <c r="U610">
        <f t="shared" si="78"/>
        <v>2015</v>
      </c>
      <c r="V610">
        <f t="shared" si="79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0.64102564102564097</v>
      </c>
      <c r="P611" s="8">
        <f t="shared" si="73"/>
        <v>5</v>
      </c>
      <c r="Q611" t="str">
        <f t="shared" si="74"/>
        <v>technology</v>
      </c>
      <c r="R611" t="str">
        <f t="shared" si="75"/>
        <v>web</v>
      </c>
      <c r="S611" s="16">
        <f t="shared" si="76"/>
        <v>42306.825740740744</v>
      </c>
      <c r="T611" s="16">
        <f t="shared" si="77"/>
        <v>42336.867407407401</v>
      </c>
      <c r="U611">
        <f t="shared" si="78"/>
        <v>2015</v>
      </c>
      <c r="V611">
        <f t="shared" si="79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8">
        <f t="shared" si="73"/>
        <v>0</v>
      </c>
      <c r="Q612" t="str">
        <f t="shared" si="74"/>
        <v>technology</v>
      </c>
      <c r="R612" t="str">
        <f t="shared" si="75"/>
        <v>web</v>
      </c>
      <c r="S612" s="16">
        <f t="shared" si="76"/>
        <v>42086.622523148144</v>
      </c>
      <c r="T612" s="16">
        <f t="shared" si="77"/>
        <v>42116.622523148144</v>
      </c>
      <c r="U612">
        <f t="shared" si="78"/>
        <v>2015</v>
      </c>
      <c r="V612">
        <f t="shared" si="79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8">
        <f t="shared" si="73"/>
        <v>0</v>
      </c>
      <c r="Q613" t="str">
        <f t="shared" si="74"/>
        <v>technology</v>
      </c>
      <c r="R613" t="str">
        <f t="shared" si="75"/>
        <v>web</v>
      </c>
      <c r="S613" s="16">
        <f t="shared" si="76"/>
        <v>42328.352280092593</v>
      </c>
      <c r="T613" s="16">
        <f t="shared" si="77"/>
        <v>42388.352280092593</v>
      </c>
      <c r="U613">
        <f t="shared" si="78"/>
        <v>2015</v>
      </c>
      <c r="V613">
        <f t="shared" si="79"/>
        <v>2016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8">
        <f t="shared" si="73"/>
        <v>0</v>
      </c>
      <c r="Q614" t="str">
        <f t="shared" si="74"/>
        <v>technology</v>
      </c>
      <c r="R614" t="str">
        <f t="shared" si="75"/>
        <v>web</v>
      </c>
      <c r="S614" s="16">
        <f t="shared" si="76"/>
        <v>42584.823449074072</v>
      </c>
      <c r="T614" s="16">
        <f t="shared" si="77"/>
        <v>42614.823449074072</v>
      </c>
      <c r="U614">
        <f t="shared" si="78"/>
        <v>2016</v>
      </c>
      <c r="V614">
        <f t="shared" si="79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8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6">
        <f t="shared" si="76"/>
        <v>42247.288425925923</v>
      </c>
      <c r="T615" s="16">
        <f t="shared" si="77"/>
        <v>42277.999305555553</v>
      </c>
      <c r="U615">
        <f t="shared" si="78"/>
        <v>2015</v>
      </c>
      <c r="V615">
        <f t="shared" si="79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8">
        <f t="shared" si="73"/>
        <v>0</v>
      </c>
      <c r="Q616" t="str">
        <f t="shared" si="74"/>
        <v>technology</v>
      </c>
      <c r="R616" t="str">
        <f t="shared" si="75"/>
        <v>web</v>
      </c>
      <c r="S616" s="16">
        <f t="shared" si="76"/>
        <v>42514.853472222218</v>
      </c>
      <c r="T616" s="16">
        <f t="shared" si="77"/>
        <v>42544.853472222218</v>
      </c>
      <c r="U616">
        <f t="shared" si="78"/>
        <v>2016</v>
      </c>
      <c r="V616">
        <f t="shared" si="79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8">
        <f t="shared" si="73"/>
        <v>0</v>
      </c>
      <c r="Q617" t="str">
        <f t="shared" si="74"/>
        <v>technology</v>
      </c>
      <c r="R617" t="str">
        <f t="shared" si="75"/>
        <v>web</v>
      </c>
      <c r="S617" s="16">
        <f t="shared" si="76"/>
        <v>42241.913877314808</v>
      </c>
      <c r="T617" s="16">
        <f t="shared" si="77"/>
        <v>42271.913877314808</v>
      </c>
      <c r="U617">
        <f t="shared" si="78"/>
        <v>2015</v>
      </c>
      <c r="V617">
        <f t="shared" si="79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8">
        <f t="shared" si="73"/>
        <v>0</v>
      </c>
      <c r="Q618" t="str">
        <f t="shared" si="74"/>
        <v>technology</v>
      </c>
      <c r="R618" t="str">
        <f t="shared" si="75"/>
        <v>web</v>
      </c>
      <c r="S618" s="16">
        <f t="shared" si="76"/>
        <v>42761.167905092589</v>
      </c>
      <c r="T618" s="16">
        <f t="shared" si="77"/>
        <v>42791.167905092589</v>
      </c>
      <c r="U618">
        <f t="shared" si="78"/>
        <v>2017</v>
      </c>
      <c r="V618">
        <f t="shared" si="79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8">
        <f t="shared" si="73"/>
        <v>20</v>
      </c>
      <c r="Q619" t="str">
        <f t="shared" si="74"/>
        <v>technology</v>
      </c>
      <c r="R619" t="str">
        <f t="shared" si="75"/>
        <v>web</v>
      </c>
      <c r="S619" s="16">
        <f t="shared" si="76"/>
        <v>42087.134756944441</v>
      </c>
      <c r="T619" s="16">
        <f t="shared" si="77"/>
        <v>42132.134756944441</v>
      </c>
      <c r="U619">
        <f t="shared" si="78"/>
        <v>2015</v>
      </c>
      <c r="V619">
        <f t="shared" si="79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8">
        <f t="shared" si="73"/>
        <v>0</v>
      </c>
      <c r="Q620" t="str">
        <f t="shared" si="74"/>
        <v>technology</v>
      </c>
      <c r="R620" t="str">
        <f t="shared" si="75"/>
        <v>web</v>
      </c>
      <c r="S620" s="16">
        <f t="shared" si="76"/>
        <v>42317.60188657407</v>
      </c>
      <c r="T620" s="16">
        <f t="shared" si="77"/>
        <v>42347.60188657407</v>
      </c>
      <c r="U620">
        <f t="shared" si="78"/>
        <v>2015</v>
      </c>
      <c r="V620">
        <f t="shared" si="79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3.9999999999999996E-5</v>
      </c>
      <c r="P621" s="8">
        <f t="shared" si="73"/>
        <v>1</v>
      </c>
      <c r="Q621" t="str">
        <f t="shared" si="74"/>
        <v>technology</v>
      </c>
      <c r="R621" t="str">
        <f t="shared" si="75"/>
        <v>web</v>
      </c>
      <c r="S621" s="16">
        <f t="shared" si="76"/>
        <v>41908.442013888889</v>
      </c>
      <c r="T621" s="16">
        <f t="shared" si="77"/>
        <v>41968.483680555553</v>
      </c>
      <c r="U621">
        <f t="shared" si="78"/>
        <v>2014</v>
      </c>
      <c r="V621">
        <f t="shared" si="79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8">
        <f t="shared" si="73"/>
        <v>300</v>
      </c>
      <c r="Q622" t="str">
        <f t="shared" si="74"/>
        <v>technology</v>
      </c>
      <c r="R622" t="str">
        <f t="shared" si="75"/>
        <v>web</v>
      </c>
      <c r="S622" s="16">
        <f t="shared" si="76"/>
        <v>41831.508541666662</v>
      </c>
      <c r="T622" s="16">
        <f t="shared" si="77"/>
        <v>41876.508541666662</v>
      </c>
      <c r="U622">
        <f t="shared" si="78"/>
        <v>2014</v>
      </c>
      <c r="V622">
        <f t="shared" si="79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8">
        <f t="shared" si="73"/>
        <v>87</v>
      </c>
      <c r="Q623" t="str">
        <f t="shared" si="74"/>
        <v>technology</v>
      </c>
      <c r="R623" t="str">
        <f t="shared" si="75"/>
        <v>web</v>
      </c>
      <c r="S623" s="16">
        <f t="shared" si="76"/>
        <v>42528.779363425921</v>
      </c>
      <c r="T623" s="16">
        <f t="shared" si="77"/>
        <v>42558.779363425921</v>
      </c>
      <c r="U623">
        <f t="shared" si="78"/>
        <v>2016</v>
      </c>
      <c r="V623">
        <f t="shared" si="79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8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6">
        <f t="shared" si="76"/>
        <v>42532.566412037035</v>
      </c>
      <c r="T624" s="16">
        <f t="shared" si="77"/>
        <v>42552.566412037035</v>
      </c>
      <c r="U624">
        <f t="shared" si="78"/>
        <v>2016</v>
      </c>
      <c r="V624">
        <f t="shared" si="79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8">
        <f t="shared" si="73"/>
        <v>0</v>
      </c>
      <c r="Q625" t="str">
        <f t="shared" si="74"/>
        <v>technology</v>
      </c>
      <c r="R625" t="str">
        <f t="shared" si="75"/>
        <v>web</v>
      </c>
      <c r="S625" s="16">
        <f t="shared" si="76"/>
        <v>42121.800891203697</v>
      </c>
      <c r="T625" s="16">
        <f t="shared" si="77"/>
        <v>42151.800891203697</v>
      </c>
      <c r="U625">
        <f t="shared" si="78"/>
        <v>2015</v>
      </c>
      <c r="V625">
        <f t="shared" si="79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8">
        <f t="shared" si="73"/>
        <v>0</v>
      </c>
      <c r="Q626" t="str">
        <f t="shared" si="74"/>
        <v>technology</v>
      </c>
      <c r="R626" t="str">
        <f t="shared" si="75"/>
        <v>web</v>
      </c>
      <c r="S626" s="16">
        <f t="shared" si="76"/>
        <v>42108.78056712963</v>
      </c>
      <c r="T626" s="16">
        <f t="shared" si="77"/>
        <v>42138.78056712963</v>
      </c>
      <c r="U626">
        <f t="shared" si="78"/>
        <v>2015</v>
      </c>
      <c r="V626">
        <f t="shared" si="79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8">
        <f t="shared" si="73"/>
        <v>0</v>
      </c>
      <c r="Q627" t="str">
        <f t="shared" si="74"/>
        <v>technology</v>
      </c>
      <c r="R627" t="str">
        <f t="shared" si="75"/>
        <v>web</v>
      </c>
      <c r="S627" s="16">
        <f t="shared" si="76"/>
        <v>42790.687233796292</v>
      </c>
      <c r="T627" s="16">
        <f t="shared" si="77"/>
        <v>42820.645567129628</v>
      </c>
      <c r="U627">
        <f t="shared" si="78"/>
        <v>2017</v>
      </c>
      <c r="V627">
        <f t="shared" si="79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17.380000000000003</v>
      </c>
      <c r="P628" s="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6">
        <f t="shared" si="76"/>
        <v>42198.351145833331</v>
      </c>
      <c r="T628" s="16">
        <f t="shared" si="77"/>
        <v>42231.348611111105</v>
      </c>
      <c r="U628">
        <f t="shared" si="78"/>
        <v>2015</v>
      </c>
      <c r="V628">
        <f t="shared" si="79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8">
        <f t="shared" si="73"/>
        <v>90</v>
      </c>
      <c r="Q629" t="str">
        <f t="shared" si="74"/>
        <v>technology</v>
      </c>
      <c r="R629" t="str">
        <f t="shared" si="75"/>
        <v>web</v>
      </c>
      <c r="S629" s="16">
        <f t="shared" si="76"/>
        <v>42384.098506944443</v>
      </c>
      <c r="T629" s="16">
        <f t="shared" si="77"/>
        <v>42443.749999999993</v>
      </c>
      <c r="U629">
        <f t="shared" si="78"/>
        <v>2016</v>
      </c>
      <c r="V629">
        <f t="shared" si="79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8">
        <f t="shared" si="73"/>
        <v>0</v>
      </c>
      <c r="Q630" t="str">
        <f t="shared" si="74"/>
        <v>technology</v>
      </c>
      <c r="R630" t="str">
        <f t="shared" si="75"/>
        <v>web</v>
      </c>
      <c r="S630" s="16">
        <f t="shared" si="76"/>
        <v>41803.484456018516</v>
      </c>
      <c r="T630" s="16">
        <f t="shared" si="77"/>
        <v>41833.484456018516</v>
      </c>
      <c r="U630">
        <f t="shared" si="78"/>
        <v>2014</v>
      </c>
      <c r="V630">
        <f t="shared" si="79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0.17500000000000002</v>
      </c>
      <c r="P631" s="8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6">
        <f t="shared" si="76"/>
        <v>42474.429490740738</v>
      </c>
      <c r="T631" s="16">
        <f t="shared" si="77"/>
        <v>42504.429490740738</v>
      </c>
      <c r="U631">
        <f t="shared" si="78"/>
        <v>2016</v>
      </c>
      <c r="V631">
        <f t="shared" si="79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8">
        <f t="shared" si="73"/>
        <v>10</v>
      </c>
      <c r="Q632" t="str">
        <f t="shared" si="74"/>
        <v>technology</v>
      </c>
      <c r="R632" t="str">
        <f t="shared" si="75"/>
        <v>web</v>
      </c>
      <c r="S632" s="16">
        <f t="shared" si="76"/>
        <v>42223.411122685182</v>
      </c>
      <c r="T632" s="16">
        <f t="shared" si="77"/>
        <v>42253.006944444445</v>
      </c>
      <c r="U632">
        <f t="shared" si="78"/>
        <v>2015</v>
      </c>
      <c r="V632">
        <f t="shared" si="79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8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6">
        <f t="shared" si="76"/>
        <v>42489.563993055555</v>
      </c>
      <c r="T633" s="16">
        <f t="shared" si="77"/>
        <v>42518.563993055555</v>
      </c>
      <c r="U633">
        <f t="shared" si="78"/>
        <v>2016</v>
      </c>
      <c r="V633">
        <f t="shared" si="79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8">
        <f t="shared" si="73"/>
        <v>0</v>
      </c>
      <c r="Q634" t="str">
        <f t="shared" si="74"/>
        <v>technology</v>
      </c>
      <c r="R634" t="str">
        <f t="shared" si="75"/>
        <v>web</v>
      </c>
      <c r="S634" s="16">
        <f t="shared" si="76"/>
        <v>42303.450983796291</v>
      </c>
      <c r="T634" s="16">
        <f t="shared" si="77"/>
        <v>42333.492650462962</v>
      </c>
      <c r="U634">
        <f t="shared" si="78"/>
        <v>2015</v>
      </c>
      <c r="V634">
        <f t="shared" si="79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8">
        <f t="shared" si="73"/>
        <v>49.8</v>
      </c>
      <c r="Q635" t="str">
        <f t="shared" si="74"/>
        <v>technology</v>
      </c>
      <c r="R635" t="str">
        <f t="shared" si="75"/>
        <v>web</v>
      </c>
      <c r="S635" s="16">
        <f t="shared" si="76"/>
        <v>42507.090995370367</v>
      </c>
      <c r="T635" s="16">
        <f t="shared" si="77"/>
        <v>42538.749999999993</v>
      </c>
      <c r="U635">
        <f t="shared" si="78"/>
        <v>2016</v>
      </c>
      <c r="V635">
        <f t="shared" si="79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8">
        <f t="shared" si="73"/>
        <v>1</v>
      </c>
      <c r="Q636" t="str">
        <f t="shared" si="74"/>
        <v>technology</v>
      </c>
      <c r="R636" t="str">
        <f t="shared" si="75"/>
        <v>web</v>
      </c>
      <c r="S636" s="16">
        <f t="shared" si="76"/>
        <v>42031.720243055555</v>
      </c>
      <c r="T636" s="16">
        <f t="shared" si="77"/>
        <v>42061.720243055555</v>
      </c>
      <c r="U636">
        <f t="shared" si="78"/>
        <v>2015</v>
      </c>
      <c r="V636">
        <f t="shared" si="79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8">
        <f t="shared" si="73"/>
        <v>2</v>
      </c>
      <c r="Q637" t="str">
        <f t="shared" si="74"/>
        <v>technology</v>
      </c>
      <c r="R637" t="str">
        <f t="shared" si="75"/>
        <v>web</v>
      </c>
      <c r="S637" s="16">
        <f t="shared" si="76"/>
        <v>42075.883819444447</v>
      </c>
      <c r="T637" s="16">
        <f t="shared" si="77"/>
        <v>42105.883819444447</v>
      </c>
      <c r="U637">
        <f t="shared" si="78"/>
        <v>2015</v>
      </c>
      <c r="V637">
        <f t="shared" si="79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8">
        <f t="shared" si="73"/>
        <v>4</v>
      </c>
      <c r="Q638" t="str">
        <f t="shared" si="74"/>
        <v>technology</v>
      </c>
      <c r="R638" t="str">
        <f t="shared" si="75"/>
        <v>web</v>
      </c>
      <c r="S638" s="16">
        <f t="shared" si="76"/>
        <v>42131.247106481482</v>
      </c>
      <c r="T638" s="16">
        <f t="shared" si="77"/>
        <v>42161.240972222215</v>
      </c>
      <c r="U638">
        <f t="shared" si="78"/>
        <v>2015</v>
      </c>
      <c r="V638">
        <f t="shared" si="79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8">
        <f t="shared" si="73"/>
        <v>0</v>
      </c>
      <c r="Q639" t="str">
        <f t="shared" si="74"/>
        <v>technology</v>
      </c>
      <c r="R639" t="str">
        <f t="shared" si="75"/>
        <v>web</v>
      </c>
      <c r="S639" s="16">
        <f t="shared" si="76"/>
        <v>42762.75368055555</v>
      </c>
      <c r="T639" s="16">
        <f t="shared" si="77"/>
        <v>42791.75277777778</v>
      </c>
      <c r="U639">
        <f t="shared" si="78"/>
        <v>2017</v>
      </c>
      <c r="V639">
        <f t="shared" si="79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9.0000000000000011E-3</v>
      </c>
      <c r="P640" s="8">
        <f t="shared" si="73"/>
        <v>3</v>
      </c>
      <c r="Q640" t="str">
        <f t="shared" si="74"/>
        <v>technology</v>
      </c>
      <c r="R640" t="str">
        <f t="shared" si="75"/>
        <v>web</v>
      </c>
      <c r="S640" s="16">
        <f t="shared" si="76"/>
        <v>42759.384976851848</v>
      </c>
      <c r="T640" s="16">
        <f t="shared" si="77"/>
        <v>42819.343310185184</v>
      </c>
      <c r="U640">
        <f t="shared" si="78"/>
        <v>2017</v>
      </c>
      <c r="V640">
        <f t="shared" si="79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9.9999999999999991E-5</v>
      </c>
      <c r="P641" s="8">
        <f t="shared" si="73"/>
        <v>1</v>
      </c>
      <c r="Q641" t="str">
        <f t="shared" si="74"/>
        <v>technology</v>
      </c>
      <c r="R641" t="str">
        <f t="shared" si="75"/>
        <v>web</v>
      </c>
      <c r="S641" s="16">
        <f t="shared" si="76"/>
        <v>41865.374942129631</v>
      </c>
      <c r="T641" s="16">
        <f t="shared" si="77"/>
        <v>41925.374942129631</v>
      </c>
      <c r="U641">
        <f t="shared" si="78"/>
        <v>2014</v>
      </c>
      <c r="V641">
        <f t="shared" si="79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72"/>
        <v>144.28571428571428</v>
      </c>
      <c r="P642" s="8">
        <f t="shared" si="73"/>
        <v>50.5</v>
      </c>
      <c r="Q642" t="str">
        <f t="shared" si="74"/>
        <v>technology</v>
      </c>
      <c r="R642" t="str">
        <f t="shared" si="75"/>
        <v>wearables</v>
      </c>
      <c r="S642" s="16">
        <f t="shared" si="76"/>
        <v>42683.211979166663</v>
      </c>
      <c r="T642" s="16">
        <f t="shared" si="77"/>
        <v>42698.749999999993</v>
      </c>
      <c r="U642">
        <f t="shared" si="78"/>
        <v>2016</v>
      </c>
      <c r="V642">
        <f t="shared" si="79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80">E643/D643*100</f>
        <v>119.16249999999999</v>
      </c>
      <c r="P643" s="8">
        <f t="shared" ref="P643:P706" si="81">IFERROR(E643/L643,0)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RIGHT(N643,LEN(N643)-SEARCH("/",N643))</f>
        <v>wearables</v>
      </c>
      <c r="S643" s="16">
        <f t="shared" ref="S643:S706" si="84">(J643/86400)+25569+(-5/24)</f>
        <v>42199.361666666664</v>
      </c>
      <c r="T643" s="16">
        <f t="shared" ref="T643:T706" si="85">(I643/86400)+25569+(-5/24)</f>
        <v>42229.361666666664</v>
      </c>
      <c r="U643">
        <f t="shared" ref="U643:U706" si="86">YEAR(S643)</f>
        <v>2015</v>
      </c>
      <c r="V643">
        <f t="shared" ref="V643:V706" si="87">YEAR(T643)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1460.4850000000001</v>
      </c>
      <c r="P644" s="8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6">
        <f t="shared" si="84"/>
        <v>42199.442986111106</v>
      </c>
      <c r="T644" s="16">
        <f t="shared" si="85"/>
        <v>42235.442986111106</v>
      </c>
      <c r="U644">
        <f t="shared" si="86"/>
        <v>2015</v>
      </c>
      <c r="V644">
        <f t="shared" si="87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105.80799999999999</v>
      </c>
      <c r="P645" s="8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6">
        <f t="shared" si="84"/>
        <v>42100.43373842592</v>
      </c>
      <c r="T645" s="16">
        <f t="shared" si="85"/>
        <v>42155.43373842592</v>
      </c>
      <c r="U645">
        <f t="shared" si="86"/>
        <v>2015</v>
      </c>
      <c r="V645">
        <f t="shared" si="87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300.11791999999997</v>
      </c>
      <c r="P646" s="8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6">
        <f t="shared" si="84"/>
        <v>41898.457627314812</v>
      </c>
      <c r="T646" s="16">
        <f t="shared" si="85"/>
        <v>41940.833333333328</v>
      </c>
      <c r="U646">
        <f t="shared" si="86"/>
        <v>2014</v>
      </c>
      <c r="V646">
        <f t="shared" si="87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8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6">
        <f t="shared" si="84"/>
        <v>42563.817986111106</v>
      </c>
      <c r="T647" s="16">
        <f t="shared" si="85"/>
        <v>42593.817986111106</v>
      </c>
      <c r="U647">
        <f t="shared" si="86"/>
        <v>2016</v>
      </c>
      <c r="V647">
        <f t="shared" si="87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6">
        <f t="shared" si="84"/>
        <v>41832.644293981481</v>
      </c>
      <c r="T648" s="16">
        <f t="shared" si="85"/>
        <v>41862.644293981481</v>
      </c>
      <c r="U648">
        <f t="shared" si="86"/>
        <v>2014</v>
      </c>
      <c r="V648">
        <f t="shared" si="87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8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6">
        <f t="shared" si="84"/>
        <v>42416.559594907405</v>
      </c>
      <c r="T649" s="16">
        <f t="shared" si="85"/>
        <v>42446.517928240741</v>
      </c>
      <c r="U649">
        <f t="shared" si="86"/>
        <v>2016</v>
      </c>
      <c r="V649">
        <f t="shared" si="87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8">
        <f t="shared" si="81"/>
        <v>1644</v>
      </c>
      <c r="Q650" t="str">
        <f t="shared" si="82"/>
        <v>technology</v>
      </c>
      <c r="R650" t="str">
        <f t="shared" si="83"/>
        <v>wearables</v>
      </c>
      <c r="S650" s="16">
        <f t="shared" si="84"/>
        <v>41891.485046296293</v>
      </c>
      <c r="T650" s="16">
        <f t="shared" si="85"/>
        <v>41926.485046296293</v>
      </c>
      <c r="U650">
        <f t="shared" si="86"/>
        <v>2014</v>
      </c>
      <c r="V650">
        <f t="shared" si="87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8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6">
        <f t="shared" si="84"/>
        <v>41877.703854166662</v>
      </c>
      <c r="T651" s="16">
        <f t="shared" si="85"/>
        <v>41898.703854166662</v>
      </c>
      <c r="U651">
        <f t="shared" si="86"/>
        <v>2014</v>
      </c>
      <c r="V651">
        <f t="shared" si="87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8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6">
        <f t="shared" si="84"/>
        <v>41931.828518518516</v>
      </c>
      <c r="T652" s="16">
        <f t="shared" si="85"/>
        <v>41991.870185185187</v>
      </c>
      <c r="U652">
        <f t="shared" si="86"/>
        <v>2014</v>
      </c>
      <c r="V652">
        <f t="shared" si="87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100.52799999999999</v>
      </c>
      <c r="P653" s="8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6">
        <f t="shared" si="84"/>
        <v>41955.809155092589</v>
      </c>
      <c r="T653" s="16">
        <f t="shared" si="85"/>
        <v>41985.809155092589</v>
      </c>
      <c r="U653">
        <f t="shared" si="86"/>
        <v>2014</v>
      </c>
      <c r="V653">
        <f t="shared" si="87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100.46666666666665</v>
      </c>
      <c r="P654" s="8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6">
        <f t="shared" si="84"/>
        <v>42675.482060185182</v>
      </c>
      <c r="T654" s="16">
        <f t="shared" si="85"/>
        <v>42705.523726851847</v>
      </c>
      <c r="U654">
        <f t="shared" si="86"/>
        <v>2016</v>
      </c>
      <c r="V654">
        <f t="shared" si="87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8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6">
        <f t="shared" si="84"/>
        <v>42199.410185185181</v>
      </c>
      <c r="T655" s="16">
        <f t="shared" si="85"/>
        <v>42236.410185185181</v>
      </c>
      <c r="U655">
        <f t="shared" si="86"/>
        <v>2015</v>
      </c>
      <c r="V655">
        <f t="shared" si="87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8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6">
        <f t="shared" si="84"/>
        <v>42163.748993055553</v>
      </c>
      <c r="T656" s="16">
        <f t="shared" si="85"/>
        <v>42193.748993055553</v>
      </c>
      <c r="U656">
        <f t="shared" si="86"/>
        <v>2015</v>
      </c>
      <c r="V656">
        <f t="shared" si="87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8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6">
        <f t="shared" si="84"/>
        <v>42045.748981481483</v>
      </c>
      <c r="T657" s="16">
        <f t="shared" si="85"/>
        <v>42075.707314814812</v>
      </c>
      <c r="U657">
        <f t="shared" si="86"/>
        <v>2015</v>
      </c>
      <c r="V657">
        <f t="shared" si="87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6">
        <f t="shared" si="84"/>
        <v>42417.596284722218</v>
      </c>
      <c r="T658" s="16">
        <f t="shared" si="85"/>
        <v>42477.554618055554</v>
      </c>
      <c r="U658">
        <f t="shared" si="86"/>
        <v>2016</v>
      </c>
      <c r="V658">
        <f t="shared" si="87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125.69999999999999</v>
      </c>
      <c r="P659" s="8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6">
        <f t="shared" si="84"/>
        <v>42331.637407407405</v>
      </c>
      <c r="T659" s="16">
        <f t="shared" si="85"/>
        <v>42361.637407407405</v>
      </c>
      <c r="U659">
        <f t="shared" si="86"/>
        <v>2015</v>
      </c>
      <c r="V659">
        <f t="shared" si="87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8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6">
        <f t="shared" si="84"/>
        <v>42178.952418981477</v>
      </c>
      <c r="T660" s="16">
        <f t="shared" si="85"/>
        <v>42211.541666666664</v>
      </c>
      <c r="U660">
        <f t="shared" si="86"/>
        <v>2015</v>
      </c>
      <c r="V660">
        <f t="shared" si="87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100.56666666666668</v>
      </c>
      <c r="P661" s="8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6">
        <f t="shared" si="84"/>
        <v>42209.385358796295</v>
      </c>
      <c r="T661" s="16">
        <f t="shared" si="85"/>
        <v>42239.385358796295</v>
      </c>
      <c r="U661">
        <f t="shared" si="86"/>
        <v>2015</v>
      </c>
      <c r="V661">
        <f t="shared" si="87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8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6">
        <f t="shared" si="84"/>
        <v>41922.533321759256</v>
      </c>
      <c r="T662" s="16">
        <f t="shared" si="85"/>
        <v>41952.57498842592</v>
      </c>
      <c r="U662">
        <f t="shared" si="86"/>
        <v>2014</v>
      </c>
      <c r="V662">
        <f t="shared" si="87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8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6">
        <f t="shared" si="84"/>
        <v>42636.437025462961</v>
      </c>
      <c r="T663" s="16">
        <f t="shared" si="85"/>
        <v>42666.437025462961</v>
      </c>
      <c r="U663">
        <f t="shared" si="86"/>
        <v>2016</v>
      </c>
      <c r="V663">
        <f t="shared" si="87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8">
        <f t="shared" si="81"/>
        <v>39</v>
      </c>
      <c r="Q664" t="str">
        <f t="shared" si="82"/>
        <v>technology</v>
      </c>
      <c r="R664" t="str">
        <f t="shared" si="83"/>
        <v>wearables</v>
      </c>
      <c r="S664" s="16">
        <f t="shared" si="84"/>
        <v>41990.229710648149</v>
      </c>
      <c r="T664" s="16">
        <f t="shared" si="85"/>
        <v>42020.229710648149</v>
      </c>
      <c r="U664">
        <f t="shared" si="86"/>
        <v>2014</v>
      </c>
      <c r="V664">
        <f t="shared" si="87"/>
        <v>2015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0.35000000000000003</v>
      </c>
      <c r="P665" s="8">
        <f t="shared" si="81"/>
        <v>100</v>
      </c>
      <c r="Q665" t="str">
        <f t="shared" si="82"/>
        <v>technology</v>
      </c>
      <c r="R665" t="str">
        <f t="shared" si="83"/>
        <v>wearables</v>
      </c>
      <c r="S665" s="16">
        <f t="shared" si="84"/>
        <v>42173.634907407402</v>
      </c>
      <c r="T665" s="16">
        <f t="shared" si="85"/>
        <v>42203.634907407402</v>
      </c>
      <c r="U665">
        <f t="shared" si="86"/>
        <v>2015</v>
      </c>
      <c r="V665">
        <f t="shared" si="87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8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6">
        <f t="shared" si="84"/>
        <v>42077.458043981482</v>
      </c>
      <c r="T666" s="16">
        <f t="shared" si="85"/>
        <v>42107.458043981482</v>
      </c>
      <c r="U666">
        <f t="shared" si="86"/>
        <v>2015</v>
      </c>
      <c r="V666">
        <f t="shared" si="87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8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6">
        <f t="shared" si="84"/>
        <v>42688.503020833326</v>
      </c>
      <c r="T667" s="16">
        <f t="shared" si="85"/>
        <v>42748.503020833326</v>
      </c>
      <c r="U667">
        <f t="shared" si="86"/>
        <v>2016</v>
      </c>
      <c r="V667">
        <f t="shared" si="87"/>
        <v>2017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8">
        <f t="shared" si="81"/>
        <v>2</v>
      </c>
      <c r="Q668" t="str">
        <f t="shared" si="82"/>
        <v>technology</v>
      </c>
      <c r="R668" t="str">
        <f t="shared" si="83"/>
        <v>wearables</v>
      </c>
      <c r="S668" s="16">
        <f t="shared" si="84"/>
        <v>41838.623819444438</v>
      </c>
      <c r="T668" s="16">
        <f t="shared" si="85"/>
        <v>41868.623819444438</v>
      </c>
      <c r="U668">
        <f t="shared" si="86"/>
        <v>2014</v>
      </c>
      <c r="V668">
        <f t="shared" si="87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8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6">
        <f t="shared" si="84"/>
        <v>42632.165081018517</v>
      </c>
      <c r="T669" s="16">
        <f t="shared" si="85"/>
        <v>42672.165081018517</v>
      </c>
      <c r="U669">
        <f t="shared" si="86"/>
        <v>2016</v>
      </c>
      <c r="V669">
        <f t="shared" si="87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4.5600000000000005</v>
      </c>
      <c r="P670" s="8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6">
        <f t="shared" si="84"/>
        <v>42090.622939814813</v>
      </c>
      <c r="T670" s="16">
        <f t="shared" si="85"/>
        <v>42135.622939814813</v>
      </c>
      <c r="U670">
        <f t="shared" si="86"/>
        <v>2015</v>
      </c>
      <c r="V670">
        <f t="shared" si="87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8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6">
        <f t="shared" si="84"/>
        <v>42527.417337962957</v>
      </c>
      <c r="T671" s="16">
        <f t="shared" si="85"/>
        <v>42557.417337962957</v>
      </c>
      <c r="U671">
        <f t="shared" si="86"/>
        <v>2016</v>
      </c>
      <c r="V671">
        <f t="shared" si="87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8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6">
        <f t="shared" si="84"/>
        <v>42506.501388888886</v>
      </c>
      <c r="T672" s="16">
        <f t="shared" si="85"/>
        <v>42540.131944444445</v>
      </c>
      <c r="U672">
        <f t="shared" si="86"/>
        <v>2016</v>
      </c>
      <c r="V672">
        <f t="shared" si="87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39.426666666666662</v>
      </c>
      <c r="P673" s="8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6">
        <f t="shared" si="84"/>
        <v>41984.484398148146</v>
      </c>
      <c r="T673" s="16">
        <f t="shared" si="85"/>
        <v>42017.958333333336</v>
      </c>
      <c r="U673">
        <f t="shared" si="86"/>
        <v>2014</v>
      </c>
      <c r="V673">
        <f t="shared" si="87"/>
        <v>2015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8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6">
        <f t="shared" si="84"/>
        <v>41974.011157407404</v>
      </c>
      <c r="T674" s="16">
        <f t="shared" si="85"/>
        <v>42004.999305555553</v>
      </c>
      <c r="U674">
        <f t="shared" si="86"/>
        <v>2014</v>
      </c>
      <c r="V674">
        <f t="shared" si="87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0.20500000000000002</v>
      </c>
      <c r="P675" s="8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6">
        <f t="shared" si="84"/>
        <v>41838.6321412037</v>
      </c>
      <c r="T675" s="16">
        <f t="shared" si="85"/>
        <v>41883.6321412037</v>
      </c>
      <c r="U675">
        <f t="shared" si="86"/>
        <v>2014</v>
      </c>
      <c r="V675">
        <f t="shared" si="87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8">
        <f t="shared" si="81"/>
        <v>7.5</v>
      </c>
      <c r="Q676" t="str">
        <f t="shared" si="82"/>
        <v>technology</v>
      </c>
      <c r="R676" t="str">
        <f t="shared" si="83"/>
        <v>wearables</v>
      </c>
      <c r="S676" s="16">
        <f t="shared" si="84"/>
        <v>41802.907719907402</v>
      </c>
      <c r="T676" s="16">
        <f t="shared" si="85"/>
        <v>41862.907719907402</v>
      </c>
      <c r="U676">
        <f t="shared" si="86"/>
        <v>2014</v>
      </c>
      <c r="V676">
        <f t="shared" si="87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8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6">
        <f t="shared" si="84"/>
        <v>41975.722268518519</v>
      </c>
      <c r="T677" s="16">
        <f t="shared" si="85"/>
        <v>42005.082638888889</v>
      </c>
      <c r="U677">
        <f t="shared" si="86"/>
        <v>2014</v>
      </c>
      <c r="V677">
        <f t="shared" si="87"/>
        <v>2015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6">
        <f t="shared" si="84"/>
        <v>42012.559965277775</v>
      </c>
      <c r="T678" s="16">
        <f t="shared" si="85"/>
        <v>42042.559965277775</v>
      </c>
      <c r="U678">
        <f t="shared" si="86"/>
        <v>2015</v>
      </c>
      <c r="V678">
        <f t="shared" si="87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8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6">
        <f t="shared" si="84"/>
        <v>42504.195543981477</v>
      </c>
      <c r="T679" s="16">
        <f t="shared" si="85"/>
        <v>42549.195543981477</v>
      </c>
      <c r="U679">
        <f t="shared" si="86"/>
        <v>2016</v>
      </c>
      <c r="V679">
        <f t="shared" si="87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3.8206896551724134</v>
      </c>
      <c r="P680" s="8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6">
        <f t="shared" si="84"/>
        <v>42481.168263888881</v>
      </c>
      <c r="T680" s="16">
        <f t="shared" si="85"/>
        <v>42511.168263888881</v>
      </c>
      <c r="U680">
        <f t="shared" si="86"/>
        <v>2016</v>
      </c>
      <c r="V680">
        <f t="shared" si="87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15.485964912280703</v>
      </c>
      <c r="P681" s="8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6">
        <f t="shared" si="84"/>
        <v>42556.487372685187</v>
      </c>
      <c r="T681" s="16">
        <f t="shared" si="85"/>
        <v>42616.487372685187</v>
      </c>
      <c r="U681">
        <f t="shared" si="86"/>
        <v>2016</v>
      </c>
      <c r="V681">
        <f t="shared" si="87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25.912000000000003</v>
      </c>
      <c r="P682" s="8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6">
        <f t="shared" si="84"/>
        <v>41864.293182870366</v>
      </c>
      <c r="T682" s="16">
        <f t="shared" si="85"/>
        <v>41899.293182870366</v>
      </c>
      <c r="U682">
        <f t="shared" si="86"/>
        <v>2014</v>
      </c>
      <c r="V682">
        <f t="shared" si="87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8">
        <f t="shared" si="81"/>
        <v>1</v>
      </c>
      <c r="Q683" t="str">
        <f t="shared" si="82"/>
        <v>technology</v>
      </c>
      <c r="R683" t="str">
        <f t="shared" si="83"/>
        <v>wearables</v>
      </c>
      <c r="S683" s="16">
        <f t="shared" si="84"/>
        <v>42639.597268518519</v>
      </c>
      <c r="T683" s="16">
        <f t="shared" si="85"/>
        <v>42669.597268518519</v>
      </c>
      <c r="U683">
        <f t="shared" si="86"/>
        <v>2016</v>
      </c>
      <c r="V683">
        <f t="shared" si="87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8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6">
        <f t="shared" si="84"/>
        <v>42778.556967592587</v>
      </c>
      <c r="T684" s="16">
        <f t="shared" si="85"/>
        <v>42808.515300925923</v>
      </c>
      <c r="U684">
        <f t="shared" si="86"/>
        <v>2017</v>
      </c>
      <c r="V684">
        <f t="shared" si="87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8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6">
        <f t="shared" si="84"/>
        <v>42634.691712962966</v>
      </c>
      <c r="T685" s="16">
        <f t="shared" si="85"/>
        <v>42674.691712962966</v>
      </c>
      <c r="U685">
        <f t="shared" si="86"/>
        <v>2016</v>
      </c>
      <c r="V685">
        <f t="shared" si="87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7.4837500000000006</v>
      </c>
      <c r="P686" s="8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6">
        <f t="shared" si="84"/>
        <v>41809.26494212963</v>
      </c>
      <c r="T686" s="16">
        <f t="shared" si="85"/>
        <v>41844.916666666664</v>
      </c>
      <c r="U686">
        <f t="shared" si="86"/>
        <v>2014</v>
      </c>
      <c r="V686">
        <f t="shared" si="87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27.650000000000002</v>
      </c>
      <c r="P687" s="8">
        <f t="shared" si="81"/>
        <v>55.3</v>
      </c>
      <c r="Q687" t="str">
        <f t="shared" si="82"/>
        <v>technology</v>
      </c>
      <c r="R687" t="str">
        <f t="shared" si="83"/>
        <v>wearables</v>
      </c>
      <c r="S687" s="16">
        <f t="shared" si="84"/>
        <v>41971.658240740733</v>
      </c>
      <c r="T687" s="16">
        <f t="shared" si="85"/>
        <v>42016.658240740733</v>
      </c>
      <c r="U687">
        <f t="shared" si="86"/>
        <v>2014</v>
      </c>
      <c r="V687">
        <f t="shared" si="87"/>
        <v>2015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8">
        <f t="shared" si="81"/>
        <v>0</v>
      </c>
      <c r="Q688" t="str">
        <f t="shared" si="82"/>
        <v>technology</v>
      </c>
      <c r="R688" t="str">
        <f t="shared" si="83"/>
        <v>wearables</v>
      </c>
      <c r="S688" s="16">
        <f t="shared" si="84"/>
        <v>42189.464930555558</v>
      </c>
      <c r="T688" s="16">
        <f t="shared" si="85"/>
        <v>42219.464930555558</v>
      </c>
      <c r="U688">
        <f t="shared" si="86"/>
        <v>2015</v>
      </c>
      <c r="V688">
        <f t="shared" si="87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8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6">
        <f t="shared" si="84"/>
        <v>42711.542280092595</v>
      </c>
      <c r="T689" s="16">
        <f t="shared" si="85"/>
        <v>42771.542280092595</v>
      </c>
      <c r="U689">
        <f t="shared" si="86"/>
        <v>2016</v>
      </c>
      <c r="V689">
        <f t="shared" si="87"/>
        <v>2017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8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6">
        <f t="shared" si="84"/>
        <v>42261.896446759252</v>
      </c>
      <c r="T690" s="16">
        <f t="shared" si="85"/>
        <v>42291.896446759252</v>
      </c>
      <c r="U690">
        <f t="shared" si="86"/>
        <v>2015</v>
      </c>
      <c r="V690">
        <f t="shared" si="87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57.648750000000007</v>
      </c>
      <c r="P691" s="8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6">
        <f t="shared" si="84"/>
        <v>42675.459456018514</v>
      </c>
      <c r="T691" s="16">
        <f t="shared" si="85"/>
        <v>42711.999305555553</v>
      </c>
      <c r="U691">
        <f t="shared" si="86"/>
        <v>2016</v>
      </c>
      <c r="V691">
        <f t="shared" si="87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8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6">
        <f t="shared" si="84"/>
        <v>42579.426400462959</v>
      </c>
      <c r="T692" s="16">
        <f t="shared" si="85"/>
        <v>42622.041666666664</v>
      </c>
      <c r="U692">
        <f t="shared" si="86"/>
        <v>2016</v>
      </c>
      <c r="V692">
        <f t="shared" si="87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8">
        <f t="shared" si="81"/>
        <v>26</v>
      </c>
      <c r="Q693" t="str">
        <f t="shared" si="82"/>
        <v>technology</v>
      </c>
      <c r="R693" t="str">
        <f t="shared" si="83"/>
        <v>wearables</v>
      </c>
      <c r="S693" s="16">
        <f t="shared" si="84"/>
        <v>42157.819976851846</v>
      </c>
      <c r="T693" s="16">
        <f t="shared" si="85"/>
        <v>42185.819976851846</v>
      </c>
      <c r="U693">
        <f t="shared" si="86"/>
        <v>2015</v>
      </c>
      <c r="V693">
        <f t="shared" si="87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6.5299999999999994</v>
      </c>
      <c r="P694" s="8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6">
        <f t="shared" si="84"/>
        <v>42696.167395833334</v>
      </c>
      <c r="T694" s="16">
        <f t="shared" si="85"/>
        <v>42726.167395833334</v>
      </c>
      <c r="U694">
        <f t="shared" si="86"/>
        <v>2016</v>
      </c>
      <c r="V694">
        <f t="shared" si="87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8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6">
        <f t="shared" si="84"/>
        <v>42094.599849537037</v>
      </c>
      <c r="T695" s="16">
        <f t="shared" si="85"/>
        <v>42124.599849537037</v>
      </c>
      <c r="U695">
        <f t="shared" si="86"/>
        <v>2015</v>
      </c>
      <c r="V695">
        <f t="shared" si="87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8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6">
        <f t="shared" si="84"/>
        <v>42737.455543981479</v>
      </c>
      <c r="T696" s="16">
        <f t="shared" si="85"/>
        <v>42767.455543981479</v>
      </c>
      <c r="U696">
        <f t="shared" si="86"/>
        <v>2017</v>
      </c>
      <c r="V696">
        <f t="shared" si="87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8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6">
        <f t="shared" si="84"/>
        <v>41913.312731481477</v>
      </c>
      <c r="T697" s="16">
        <f t="shared" si="85"/>
        <v>41943.312731481477</v>
      </c>
      <c r="U697">
        <f t="shared" si="86"/>
        <v>2014</v>
      </c>
      <c r="V697">
        <f t="shared" si="87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8">
        <f t="shared" si="81"/>
        <v>1</v>
      </c>
      <c r="Q698" t="str">
        <f t="shared" si="82"/>
        <v>technology</v>
      </c>
      <c r="R698" t="str">
        <f t="shared" si="83"/>
        <v>wearables</v>
      </c>
      <c r="S698" s="16">
        <f t="shared" si="84"/>
        <v>41815.718773148146</v>
      </c>
      <c r="T698" s="16">
        <f t="shared" si="85"/>
        <v>41845.718773148146</v>
      </c>
      <c r="U698">
        <f t="shared" si="86"/>
        <v>2014</v>
      </c>
      <c r="V698">
        <f t="shared" si="87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46.379999999999995</v>
      </c>
      <c r="P699" s="8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6">
        <f t="shared" si="84"/>
        <v>42388.314687500002</v>
      </c>
      <c r="T699" s="16">
        <f t="shared" si="85"/>
        <v>42403.314687500002</v>
      </c>
      <c r="U699">
        <f t="shared" si="86"/>
        <v>2016</v>
      </c>
      <c r="V699">
        <f t="shared" si="87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8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6">
        <f t="shared" si="84"/>
        <v>41866.722743055558</v>
      </c>
      <c r="T700" s="16">
        <f t="shared" si="85"/>
        <v>41899.875</v>
      </c>
      <c r="U700">
        <f t="shared" si="86"/>
        <v>2014</v>
      </c>
      <c r="V700">
        <f t="shared" si="87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82.422107692307705</v>
      </c>
      <c r="P701" s="8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6">
        <f t="shared" si="84"/>
        <v>41563.277175925927</v>
      </c>
      <c r="T701" s="16">
        <f t="shared" si="85"/>
        <v>41600.458333333328</v>
      </c>
      <c r="U701">
        <f t="shared" si="86"/>
        <v>2013</v>
      </c>
      <c r="V701">
        <f t="shared" si="87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8">
        <f t="shared" si="81"/>
        <v>13</v>
      </c>
      <c r="Q702" t="str">
        <f t="shared" si="82"/>
        <v>technology</v>
      </c>
      <c r="R702" t="str">
        <f t="shared" si="83"/>
        <v>wearables</v>
      </c>
      <c r="S702" s="16">
        <f t="shared" si="84"/>
        <v>42715.480104166665</v>
      </c>
      <c r="T702" s="16">
        <f t="shared" si="85"/>
        <v>42745.480104166665</v>
      </c>
      <c r="U702">
        <f t="shared" si="86"/>
        <v>2016</v>
      </c>
      <c r="V702">
        <f t="shared" si="87"/>
        <v>2017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8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6">
        <f t="shared" si="84"/>
        <v>41813.454629629625</v>
      </c>
      <c r="T703" s="16">
        <f t="shared" si="85"/>
        <v>41843.454629629625</v>
      </c>
      <c r="U703">
        <f t="shared" si="86"/>
        <v>2014</v>
      </c>
      <c r="V703">
        <f t="shared" si="87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8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6">
        <f t="shared" si="84"/>
        <v>42668.518368055556</v>
      </c>
      <c r="T704" s="16">
        <f t="shared" si="85"/>
        <v>42698.560034722221</v>
      </c>
      <c r="U704">
        <f t="shared" si="86"/>
        <v>2016</v>
      </c>
      <c r="V704">
        <f t="shared" si="87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8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6">
        <f t="shared" si="84"/>
        <v>42711.742465277777</v>
      </c>
      <c r="T705" s="16">
        <f t="shared" si="85"/>
        <v>42766.772222222215</v>
      </c>
      <c r="U705">
        <f t="shared" si="86"/>
        <v>2016</v>
      </c>
      <c r="V705">
        <f t="shared" si="87"/>
        <v>2017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80"/>
        <v>0.87454545454545463</v>
      </c>
      <c r="P706" s="8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6">
        <f t="shared" si="84"/>
        <v>42725.984583333331</v>
      </c>
      <c r="T706" s="16">
        <f t="shared" si="85"/>
        <v>42785.984583333331</v>
      </c>
      <c r="U706">
        <f t="shared" si="86"/>
        <v>2016</v>
      </c>
      <c r="V706">
        <f t="shared" si="87"/>
        <v>2017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88">E707/D707*100</f>
        <v>0.97699999999999987</v>
      </c>
      <c r="P707" s="8">
        <f t="shared" ref="P707:P770" si="89">IFERROR(E707/L707,0)</f>
        <v>195.4</v>
      </c>
      <c r="Q707" t="str">
        <f t="shared" ref="Q707:Q770" si="90">LEFT(N707,FIND("/",N707)-1)</f>
        <v>technology</v>
      </c>
      <c r="R707" t="str">
        <f t="shared" ref="R707:R770" si="91">RIGHT(N707,LEN(N707)-SEARCH("/",N707))</f>
        <v>wearables</v>
      </c>
      <c r="S707" s="16">
        <f t="shared" ref="S707:S770" si="92">(J707/86400)+25569+(-5/24)</f>
        <v>42726.283310185179</v>
      </c>
      <c r="T707" s="16">
        <f t="shared" ref="T707:T770" si="93">(I707/86400)+25569+(-5/24)</f>
        <v>42756.283310185179</v>
      </c>
      <c r="U707">
        <f t="shared" ref="U707:U770" si="94">YEAR(S707)</f>
        <v>2016</v>
      </c>
      <c r="V707">
        <f t="shared" ref="V707:V770" si="95">YEAR(T707)</f>
        <v>2017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8"/>
        <v>0</v>
      </c>
      <c r="P708" s="8">
        <f t="shared" si="89"/>
        <v>0</v>
      </c>
      <c r="Q708" t="str">
        <f t="shared" si="90"/>
        <v>technology</v>
      </c>
      <c r="R708" t="str">
        <f t="shared" si="91"/>
        <v>wearables</v>
      </c>
      <c r="S708" s="16">
        <f t="shared" si="92"/>
        <v>42676.786840277775</v>
      </c>
      <c r="T708" s="16">
        <f t="shared" si="93"/>
        <v>42718.568749999999</v>
      </c>
      <c r="U708">
        <f t="shared" si="94"/>
        <v>2016</v>
      </c>
      <c r="V708">
        <f t="shared" si="95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8"/>
        <v>78.927352941176466</v>
      </c>
      <c r="P709" s="8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6">
        <f t="shared" si="92"/>
        <v>42696.45517361111</v>
      </c>
      <c r="T709" s="16">
        <f t="shared" si="93"/>
        <v>42736.45517361111</v>
      </c>
      <c r="U709">
        <f t="shared" si="94"/>
        <v>2016</v>
      </c>
      <c r="V709">
        <f t="shared" si="95"/>
        <v>2017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8"/>
        <v>22.092500000000001</v>
      </c>
      <c r="P710" s="8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6">
        <f t="shared" si="92"/>
        <v>41835.372685185182</v>
      </c>
      <c r="T710" s="16">
        <f t="shared" si="93"/>
        <v>41895.372685185182</v>
      </c>
      <c r="U710">
        <f t="shared" si="94"/>
        <v>2014</v>
      </c>
      <c r="V710">
        <f t="shared" si="95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8"/>
        <v>0.40666666666666662</v>
      </c>
      <c r="P711" s="8">
        <f t="shared" si="89"/>
        <v>30.5</v>
      </c>
      <c r="Q711" t="str">
        <f t="shared" si="90"/>
        <v>technology</v>
      </c>
      <c r="R711" t="str">
        <f t="shared" si="91"/>
        <v>wearables</v>
      </c>
      <c r="S711" s="16">
        <f t="shared" si="92"/>
        <v>41947.832858796297</v>
      </c>
      <c r="T711" s="16">
        <f t="shared" si="93"/>
        <v>41977.832858796297</v>
      </c>
      <c r="U711">
        <f t="shared" si="94"/>
        <v>2014</v>
      </c>
      <c r="V711">
        <f t="shared" si="95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8"/>
        <v>0</v>
      </c>
      <c r="P712" s="8">
        <f t="shared" si="89"/>
        <v>0</v>
      </c>
      <c r="Q712" t="str">
        <f t="shared" si="90"/>
        <v>technology</v>
      </c>
      <c r="R712" t="str">
        <f t="shared" si="91"/>
        <v>wearables</v>
      </c>
      <c r="S712" s="16">
        <f t="shared" si="92"/>
        <v>41837.776643518519</v>
      </c>
      <c r="T712" s="16">
        <f t="shared" si="93"/>
        <v>41870.822222222218</v>
      </c>
      <c r="U712">
        <f t="shared" si="94"/>
        <v>2014</v>
      </c>
      <c r="V712">
        <f t="shared" si="95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8"/>
        <v>33.790999999999997</v>
      </c>
      <c r="P713" s="8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6">
        <f t="shared" si="92"/>
        <v>42678.250787037039</v>
      </c>
      <c r="T713" s="16">
        <f t="shared" si="93"/>
        <v>42718.292453703696</v>
      </c>
      <c r="U713">
        <f t="shared" si="94"/>
        <v>2016</v>
      </c>
      <c r="V713">
        <f t="shared" si="95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8"/>
        <v>0.21649484536082475</v>
      </c>
      <c r="P714" s="8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6">
        <f t="shared" si="92"/>
        <v>42384.472592592589</v>
      </c>
      <c r="T714" s="16">
        <f t="shared" si="93"/>
        <v>42414.472592592589</v>
      </c>
      <c r="U714">
        <f t="shared" si="94"/>
        <v>2016</v>
      </c>
      <c r="V714">
        <f t="shared" si="95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8"/>
        <v>0.79600000000000004</v>
      </c>
      <c r="P715" s="8">
        <f t="shared" si="89"/>
        <v>199</v>
      </c>
      <c r="Q715" t="str">
        <f t="shared" si="90"/>
        <v>technology</v>
      </c>
      <c r="R715" t="str">
        <f t="shared" si="91"/>
        <v>wearables</v>
      </c>
      <c r="S715" s="16">
        <f t="shared" si="92"/>
        <v>42496.320972222216</v>
      </c>
      <c r="T715" s="16">
        <f t="shared" si="93"/>
        <v>42526.320972222216</v>
      </c>
      <c r="U715">
        <f t="shared" si="94"/>
        <v>2016</v>
      </c>
      <c r="V715">
        <f t="shared" si="95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8"/>
        <v>14.993333333333334</v>
      </c>
      <c r="P716" s="8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6">
        <f t="shared" si="92"/>
        <v>42734.579652777778</v>
      </c>
      <c r="T716" s="16">
        <f t="shared" si="93"/>
        <v>42794.579652777778</v>
      </c>
      <c r="U716">
        <f t="shared" si="94"/>
        <v>2016</v>
      </c>
      <c r="V716">
        <f t="shared" si="95"/>
        <v>2017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8"/>
        <v>5.0509090909090908</v>
      </c>
      <c r="P717" s="8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6">
        <f t="shared" si="92"/>
        <v>42272.8824074074</v>
      </c>
      <c r="T717" s="16">
        <f t="shared" si="93"/>
        <v>42312.924074074072</v>
      </c>
      <c r="U717">
        <f t="shared" si="94"/>
        <v>2015</v>
      </c>
      <c r="V717">
        <f t="shared" si="95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8"/>
        <v>10.214285714285715</v>
      </c>
      <c r="P718" s="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6">
        <f t="shared" si="92"/>
        <v>41940.450312499997</v>
      </c>
      <c r="T718" s="16">
        <f t="shared" si="93"/>
        <v>41973.791666666664</v>
      </c>
      <c r="U718">
        <f t="shared" si="94"/>
        <v>2014</v>
      </c>
      <c r="V718">
        <f t="shared" si="95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8"/>
        <v>0.30499999999999999</v>
      </c>
      <c r="P719" s="8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6">
        <f t="shared" si="92"/>
        <v>41857.645856481475</v>
      </c>
      <c r="T719" s="16">
        <f t="shared" si="93"/>
        <v>41887.645856481475</v>
      </c>
      <c r="U719">
        <f t="shared" si="94"/>
        <v>2014</v>
      </c>
      <c r="V719">
        <f t="shared" si="95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8"/>
        <v>0.75</v>
      </c>
      <c r="P720" s="8">
        <f t="shared" si="89"/>
        <v>22.5</v>
      </c>
      <c r="Q720" t="str">
        <f t="shared" si="90"/>
        <v>technology</v>
      </c>
      <c r="R720" t="str">
        <f t="shared" si="91"/>
        <v>wearables</v>
      </c>
      <c r="S720" s="16">
        <f t="shared" si="92"/>
        <v>42752.637118055551</v>
      </c>
      <c r="T720" s="16">
        <f t="shared" si="93"/>
        <v>42784.040972222218</v>
      </c>
      <c r="U720">
        <f t="shared" si="94"/>
        <v>2017</v>
      </c>
      <c r="V720">
        <f t="shared" si="95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8"/>
        <v>1.2933333333333332</v>
      </c>
      <c r="P721" s="8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6">
        <f t="shared" si="92"/>
        <v>42408.83189814815</v>
      </c>
      <c r="T721" s="16">
        <f t="shared" si="93"/>
        <v>42422.83189814815</v>
      </c>
      <c r="U721">
        <f t="shared" si="94"/>
        <v>2016</v>
      </c>
      <c r="V721">
        <f t="shared" si="95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8"/>
        <v>143.94736842105263</v>
      </c>
      <c r="P722" s="8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6">
        <f t="shared" si="92"/>
        <v>40909.440868055557</v>
      </c>
      <c r="T722" s="16">
        <f t="shared" si="93"/>
        <v>40937.440868055557</v>
      </c>
      <c r="U722">
        <f t="shared" si="94"/>
        <v>2012</v>
      </c>
      <c r="V722">
        <f t="shared" si="95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8"/>
        <v>122.10975609756099</v>
      </c>
      <c r="P723" s="8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6">
        <f t="shared" si="92"/>
        <v>41807.363506944443</v>
      </c>
      <c r="T723" s="16">
        <f t="shared" si="93"/>
        <v>41852.363506944443</v>
      </c>
      <c r="U723">
        <f t="shared" si="94"/>
        <v>2014</v>
      </c>
      <c r="V723">
        <f t="shared" si="95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8"/>
        <v>132.024</v>
      </c>
      <c r="P724" s="8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6">
        <f t="shared" si="92"/>
        <v>40977.596967592588</v>
      </c>
      <c r="T724" s="16">
        <f t="shared" si="93"/>
        <v>41007.555300925924</v>
      </c>
      <c r="U724">
        <f t="shared" si="94"/>
        <v>2012</v>
      </c>
      <c r="V724">
        <f t="shared" si="95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8"/>
        <v>109.38000000000001</v>
      </c>
      <c r="P725" s="8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6">
        <f t="shared" si="92"/>
        <v>42184.608206018514</v>
      </c>
      <c r="T725" s="16">
        <f t="shared" si="93"/>
        <v>42214.957638888889</v>
      </c>
      <c r="U725">
        <f t="shared" si="94"/>
        <v>2015</v>
      </c>
      <c r="V725">
        <f t="shared" si="95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8"/>
        <v>105.47157142857144</v>
      </c>
      <c r="P726" s="8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6">
        <f t="shared" si="92"/>
        <v>40694.430127314808</v>
      </c>
      <c r="T726" s="16">
        <f t="shared" si="93"/>
        <v>40724.430127314808</v>
      </c>
      <c r="U726">
        <f t="shared" si="94"/>
        <v>2011</v>
      </c>
      <c r="V726">
        <f t="shared" si="95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8"/>
        <v>100.35000000000001</v>
      </c>
      <c r="P727" s="8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6">
        <f t="shared" si="92"/>
        <v>42321.417962962958</v>
      </c>
      <c r="T727" s="16">
        <f t="shared" si="93"/>
        <v>42351.417962962958</v>
      </c>
      <c r="U727">
        <f t="shared" si="94"/>
        <v>2015</v>
      </c>
      <c r="V727">
        <f t="shared" si="95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8"/>
        <v>101.4</v>
      </c>
      <c r="P728" s="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6">
        <f t="shared" si="92"/>
        <v>41345.834340277775</v>
      </c>
      <c r="T728" s="16">
        <f t="shared" si="93"/>
        <v>41375.834340277775</v>
      </c>
      <c r="U728">
        <f t="shared" si="94"/>
        <v>2013</v>
      </c>
      <c r="V728">
        <f t="shared" si="95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8"/>
        <v>155.51428571428571</v>
      </c>
      <c r="P729" s="8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6">
        <f t="shared" si="92"/>
        <v>41246.811909722222</v>
      </c>
      <c r="T729" s="16">
        <f t="shared" si="93"/>
        <v>41288.680555555555</v>
      </c>
      <c r="U729">
        <f t="shared" si="94"/>
        <v>2012</v>
      </c>
      <c r="V729">
        <f t="shared" si="95"/>
        <v>2013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8"/>
        <v>105.566</v>
      </c>
      <c r="P730" s="8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6">
        <f t="shared" si="92"/>
        <v>40731.629131944443</v>
      </c>
      <c r="T730" s="16">
        <f t="shared" si="93"/>
        <v>40776.629131944443</v>
      </c>
      <c r="U730">
        <f t="shared" si="94"/>
        <v>2011</v>
      </c>
      <c r="V730">
        <f t="shared" si="95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8"/>
        <v>130.65</v>
      </c>
      <c r="P731" s="8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6">
        <f t="shared" si="92"/>
        <v>41110.97755787037</v>
      </c>
      <c r="T731" s="16">
        <f t="shared" si="93"/>
        <v>41170.97755787037</v>
      </c>
      <c r="U731">
        <f t="shared" si="94"/>
        <v>2012</v>
      </c>
      <c r="V731">
        <f t="shared" si="95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8"/>
        <v>132.19</v>
      </c>
      <c r="P732" s="8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6">
        <f t="shared" si="92"/>
        <v>40854.536932870367</v>
      </c>
      <c r="T732" s="16">
        <f t="shared" si="93"/>
        <v>40884.536932870367</v>
      </c>
      <c r="U732">
        <f t="shared" si="94"/>
        <v>2011</v>
      </c>
      <c r="V732">
        <f t="shared" si="95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8"/>
        <v>126</v>
      </c>
      <c r="P733" s="8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6">
        <f t="shared" si="92"/>
        <v>40879.587349537032</v>
      </c>
      <c r="T733" s="16">
        <f t="shared" si="93"/>
        <v>40930.041666666664</v>
      </c>
      <c r="U733">
        <f t="shared" si="94"/>
        <v>2011</v>
      </c>
      <c r="V733">
        <f t="shared" si="95"/>
        <v>2012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8"/>
        <v>160</v>
      </c>
      <c r="P734" s="8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6">
        <f t="shared" si="92"/>
        <v>41486.21598379629</v>
      </c>
      <c r="T734" s="16">
        <f t="shared" si="93"/>
        <v>41546.21598379629</v>
      </c>
      <c r="U734">
        <f t="shared" si="94"/>
        <v>2013</v>
      </c>
      <c r="V734">
        <f t="shared" si="95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8"/>
        <v>120.48</v>
      </c>
      <c r="P735" s="8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6">
        <f t="shared" si="92"/>
        <v>41598.211712962962</v>
      </c>
      <c r="T735" s="16">
        <f t="shared" si="93"/>
        <v>41628.211712962962</v>
      </c>
      <c r="U735">
        <f t="shared" si="94"/>
        <v>2013</v>
      </c>
      <c r="V735">
        <f t="shared" si="95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8"/>
        <v>125.52941176470588</v>
      </c>
      <c r="P736" s="8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6">
        <f t="shared" si="92"/>
        <v>42101.956249999996</v>
      </c>
      <c r="T736" s="16">
        <f t="shared" si="93"/>
        <v>42132.999999999993</v>
      </c>
      <c r="U736">
        <f t="shared" si="94"/>
        <v>2015</v>
      </c>
      <c r="V736">
        <f t="shared" si="95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8"/>
        <v>114.40638297872341</v>
      </c>
      <c r="P737" s="8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6">
        <f t="shared" si="92"/>
        <v>41945.821134259255</v>
      </c>
      <c r="T737" s="16">
        <f t="shared" si="93"/>
        <v>41976.818749999999</v>
      </c>
      <c r="U737">
        <f t="shared" si="94"/>
        <v>2014</v>
      </c>
      <c r="V737">
        <f t="shared" si="95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8"/>
        <v>315.13888888888891</v>
      </c>
      <c r="P738" s="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6">
        <f t="shared" si="92"/>
        <v>41579.525925925926</v>
      </c>
      <c r="T738" s="16">
        <f t="shared" si="93"/>
        <v>41598.999305555553</v>
      </c>
      <c r="U738">
        <f t="shared" si="94"/>
        <v>2013</v>
      </c>
      <c r="V738">
        <f t="shared" si="95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8"/>
        <v>122.39999999999999</v>
      </c>
      <c r="P739" s="8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6">
        <f t="shared" si="92"/>
        <v>41667.066979166666</v>
      </c>
      <c r="T739" s="16">
        <f t="shared" si="93"/>
        <v>41684.625</v>
      </c>
      <c r="U739">
        <f t="shared" si="94"/>
        <v>2014</v>
      </c>
      <c r="V739">
        <f t="shared" si="95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8"/>
        <v>106.73333333333332</v>
      </c>
      <c r="P740" s="8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6">
        <f t="shared" si="92"/>
        <v>41943.39576388889</v>
      </c>
      <c r="T740" s="16">
        <f t="shared" si="93"/>
        <v>41973.999305555553</v>
      </c>
      <c r="U740">
        <f t="shared" si="94"/>
        <v>2014</v>
      </c>
      <c r="V740">
        <f t="shared" si="95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8"/>
        <v>158.33333333333331</v>
      </c>
      <c r="P741" s="8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6">
        <f t="shared" si="92"/>
        <v>41829.294317129628</v>
      </c>
      <c r="T741" s="16">
        <f t="shared" si="93"/>
        <v>41862.294317129628</v>
      </c>
      <c r="U741">
        <f t="shared" si="94"/>
        <v>2014</v>
      </c>
      <c r="V741">
        <f t="shared" si="95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8"/>
        <v>107.4</v>
      </c>
      <c r="P742" s="8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6">
        <f t="shared" si="92"/>
        <v>42161.93844907407</v>
      </c>
      <c r="T742" s="16">
        <f t="shared" si="93"/>
        <v>42175.93844907407</v>
      </c>
      <c r="U742">
        <f t="shared" si="94"/>
        <v>2015</v>
      </c>
      <c r="V742">
        <f t="shared" si="95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8"/>
        <v>102.25999999999999</v>
      </c>
      <c r="P743" s="8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6">
        <f t="shared" si="92"/>
        <v>41401.439884259256</v>
      </c>
      <c r="T743" s="16">
        <f t="shared" si="93"/>
        <v>41436.439884259256</v>
      </c>
      <c r="U743">
        <f t="shared" si="94"/>
        <v>2013</v>
      </c>
      <c r="V743">
        <f t="shared" si="95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8"/>
        <v>110.71428571428572</v>
      </c>
      <c r="P744" s="8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6">
        <f t="shared" si="92"/>
        <v>41689.709629629629</v>
      </c>
      <c r="T744" s="16">
        <f t="shared" si="93"/>
        <v>41719.667962962958</v>
      </c>
      <c r="U744">
        <f t="shared" si="94"/>
        <v>2014</v>
      </c>
      <c r="V744">
        <f t="shared" si="95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8"/>
        <v>148</v>
      </c>
      <c r="P745" s="8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6">
        <f t="shared" si="92"/>
        <v>40990.500983796293</v>
      </c>
      <c r="T745" s="16">
        <f t="shared" si="93"/>
        <v>41015.666666666664</v>
      </c>
      <c r="U745">
        <f t="shared" si="94"/>
        <v>2012</v>
      </c>
      <c r="V745">
        <f t="shared" si="95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8"/>
        <v>102.32000000000001</v>
      </c>
      <c r="P746" s="8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6">
        <f t="shared" si="92"/>
        <v>41226.748877314814</v>
      </c>
      <c r="T746" s="16">
        <f t="shared" si="93"/>
        <v>41256.748877314814</v>
      </c>
      <c r="U746">
        <f t="shared" si="94"/>
        <v>2012</v>
      </c>
      <c r="V746">
        <f t="shared" si="95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8"/>
        <v>179.09909909909908</v>
      </c>
      <c r="P747" s="8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6">
        <f t="shared" si="92"/>
        <v>41367.363946759258</v>
      </c>
      <c r="T747" s="16">
        <f t="shared" si="93"/>
        <v>41397.363946759258</v>
      </c>
      <c r="U747">
        <f t="shared" si="94"/>
        <v>2013</v>
      </c>
      <c r="V747">
        <f t="shared" si="95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8"/>
        <v>111.08135252761969</v>
      </c>
      <c r="P748" s="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6">
        <f t="shared" si="92"/>
        <v>41156.834594907406</v>
      </c>
      <c r="T748" s="16">
        <f t="shared" si="93"/>
        <v>41174.957638888889</v>
      </c>
      <c r="U748">
        <f t="shared" si="94"/>
        <v>2012</v>
      </c>
      <c r="V748">
        <f t="shared" si="95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8"/>
        <v>100.04285714285714</v>
      </c>
      <c r="P749" s="8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6">
        <f t="shared" si="92"/>
        <v>41988.340497685182</v>
      </c>
      <c r="T749" s="16">
        <f t="shared" si="93"/>
        <v>42019.245833333327</v>
      </c>
      <c r="U749">
        <f t="shared" si="94"/>
        <v>2014</v>
      </c>
      <c r="V749">
        <f t="shared" si="95"/>
        <v>2015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8"/>
        <v>100.25</v>
      </c>
      <c r="P750" s="8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6">
        <f t="shared" si="92"/>
        <v>41831.638495370367</v>
      </c>
      <c r="T750" s="16">
        <f t="shared" si="93"/>
        <v>41861.638495370367</v>
      </c>
      <c r="U750">
        <f t="shared" si="94"/>
        <v>2014</v>
      </c>
      <c r="V750">
        <f t="shared" si="95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8"/>
        <v>105.56</v>
      </c>
      <c r="P751" s="8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6">
        <f t="shared" si="92"/>
        <v>42733.732986111114</v>
      </c>
      <c r="T751" s="16">
        <f t="shared" si="93"/>
        <v>42763.732986111114</v>
      </c>
      <c r="U751">
        <f t="shared" si="94"/>
        <v>2016</v>
      </c>
      <c r="V751">
        <f t="shared" si="95"/>
        <v>2017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8"/>
        <v>102.58775877587757</v>
      </c>
      <c r="P752" s="8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6">
        <f t="shared" si="92"/>
        <v>41299.669814814813</v>
      </c>
      <c r="T752" s="16">
        <f t="shared" si="93"/>
        <v>41329.669814814813</v>
      </c>
      <c r="U752">
        <f t="shared" si="94"/>
        <v>2013</v>
      </c>
      <c r="V752">
        <f t="shared" si="95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8"/>
        <v>118.5</v>
      </c>
      <c r="P753" s="8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6">
        <f t="shared" si="92"/>
        <v>40713.422164351847</v>
      </c>
      <c r="T753" s="16">
        <f t="shared" si="93"/>
        <v>40759.422164351847</v>
      </c>
      <c r="U753">
        <f t="shared" si="94"/>
        <v>2011</v>
      </c>
      <c r="V753">
        <f t="shared" si="95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8"/>
        <v>111.7</v>
      </c>
      <c r="P754" s="8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6">
        <f t="shared" si="92"/>
        <v>42639.213159722225</v>
      </c>
      <c r="T754" s="16">
        <f t="shared" si="93"/>
        <v>42659.249999999993</v>
      </c>
      <c r="U754">
        <f t="shared" si="94"/>
        <v>2016</v>
      </c>
      <c r="V754">
        <f t="shared" si="95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8"/>
        <v>128</v>
      </c>
      <c r="P755" s="8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6">
        <f t="shared" si="92"/>
        <v>42019.381840277776</v>
      </c>
      <c r="T755" s="16">
        <f t="shared" si="93"/>
        <v>42049.381840277776</v>
      </c>
      <c r="U755">
        <f t="shared" si="94"/>
        <v>2015</v>
      </c>
      <c r="V755">
        <f t="shared" si="95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8"/>
        <v>103.75000000000001</v>
      </c>
      <c r="P756" s="8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6">
        <f t="shared" si="92"/>
        <v>41249.54075231481</v>
      </c>
      <c r="T756" s="16">
        <f t="shared" si="93"/>
        <v>41279.54075231481</v>
      </c>
      <c r="U756">
        <f t="shared" si="94"/>
        <v>2012</v>
      </c>
      <c r="V756">
        <f t="shared" si="95"/>
        <v>2013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8"/>
        <v>101.9076</v>
      </c>
      <c r="P757" s="8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6">
        <f t="shared" si="92"/>
        <v>41383.396724537037</v>
      </c>
      <c r="T757" s="16">
        <f t="shared" si="93"/>
        <v>41413.820138888885</v>
      </c>
      <c r="U757">
        <f t="shared" si="94"/>
        <v>2013</v>
      </c>
      <c r="V757">
        <f t="shared" si="95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8"/>
        <v>117.71428571428571</v>
      </c>
      <c r="P758" s="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6">
        <f t="shared" si="92"/>
        <v>40590.558553240735</v>
      </c>
      <c r="T758" s="16">
        <f t="shared" si="93"/>
        <v>40651.516886574071</v>
      </c>
      <c r="U758">
        <f t="shared" si="94"/>
        <v>2011</v>
      </c>
      <c r="V758">
        <f t="shared" si="95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8"/>
        <v>238</v>
      </c>
      <c r="P759" s="8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6">
        <f t="shared" si="92"/>
        <v>41234.846226851849</v>
      </c>
      <c r="T759" s="16">
        <f t="shared" si="93"/>
        <v>41248.846226851849</v>
      </c>
      <c r="U759">
        <f t="shared" si="94"/>
        <v>2012</v>
      </c>
      <c r="V759">
        <f t="shared" si="95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8"/>
        <v>102</v>
      </c>
      <c r="P760" s="8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6">
        <f t="shared" si="92"/>
        <v>40429.628101851849</v>
      </c>
      <c r="T760" s="16">
        <f t="shared" si="93"/>
        <v>40459.628101851849</v>
      </c>
      <c r="U760">
        <f t="shared" si="94"/>
        <v>2010</v>
      </c>
      <c r="V760">
        <f t="shared" si="95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8"/>
        <v>101.92000000000002</v>
      </c>
      <c r="P761" s="8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6">
        <f t="shared" si="92"/>
        <v>41789.121979166666</v>
      </c>
      <c r="T761" s="16">
        <f t="shared" si="93"/>
        <v>41829.121979166666</v>
      </c>
      <c r="U761">
        <f t="shared" si="94"/>
        <v>2014</v>
      </c>
      <c r="V761">
        <f t="shared" si="95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8"/>
        <v>0</v>
      </c>
      <c r="P762" s="8">
        <f t="shared" si="89"/>
        <v>0</v>
      </c>
      <c r="Q762" t="str">
        <f t="shared" si="90"/>
        <v>publishing</v>
      </c>
      <c r="R762" t="str">
        <f t="shared" si="91"/>
        <v>fiction</v>
      </c>
      <c r="S762" s="16">
        <f t="shared" si="92"/>
        <v>42670.555706018517</v>
      </c>
      <c r="T762" s="16">
        <f t="shared" si="93"/>
        <v>42700.597372685188</v>
      </c>
      <c r="U762">
        <f t="shared" si="94"/>
        <v>2016</v>
      </c>
      <c r="V762">
        <f t="shared" si="95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8"/>
        <v>4.7</v>
      </c>
      <c r="P763" s="8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6">
        <f t="shared" si="92"/>
        <v>41642.543124999997</v>
      </c>
      <c r="T763" s="16">
        <f t="shared" si="93"/>
        <v>41672.543124999997</v>
      </c>
      <c r="U763">
        <f t="shared" si="94"/>
        <v>2014</v>
      </c>
      <c r="V763">
        <f t="shared" si="95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8"/>
        <v>0</v>
      </c>
      <c r="P764" s="8">
        <f t="shared" si="89"/>
        <v>0</v>
      </c>
      <c r="Q764" t="str">
        <f t="shared" si="90"/>
        <v>publishing</v>
      </c>
      <c r="R764" t="str">
        <f t="shared" si="91"/>
        <v>fiction</v>
      </c>
      <c r="S764" s="16">
        <f t="shared" si="92"/>
        <v>42690.65011574074</v>
      </c>
      <c r="T764" s="16">
        <f t="shared" si="93"/>
        <v>42708.041666666664</v>
      </c>
      <c r="U764">
        <f t="shared" si="94"/>
        <v>2016</v>
      </c>
      <c r="V764">
        <f t="shared" si="95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8"/>
        <v>0.11655011655011654</v>
      </c>
      <c r="P765" s="8">
        <f t="shared" si="89"/>
        <v>5</v>
      </c>
      <c r="Q765" t="str">
        <f t="shared" si="90"/>
        <v>publishing</v>
      </c>
      <c r="R765" t="str">
        <f t="shared" si="91"/>
        <v>fiction</v>
      </c>
      <c r="S765" s="16">
        <f t="shared" si="92"/>
        <v>41471.238518518519</v>
      </c>
      <c r="T765" s="16">
        <f t="shared" si="93"/>
        <v>41501.238518518519</v>
      </c>
      <c r="U765">
        <f t="shared" si="94"/>
        <v>2013</v>
      </c>
      <c r="V765">
        <f t="shared" si="95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8"/>
        <v>0</v>
      </c>
      <c r="P766" s="8">
        <f t="shared" si="89"/>
        <v>0</v>
      </c>
      <c r="Q766" t="str">
        <f t="shared" si="90"/>
        <v>publishing</v>
      </c>
      <c r="R766" t="str">
        <f t="shared" si="91"/>
        <v>fiction</v>
      </c>
      <c r="S766" s="16">
        <f t="shared" si="92"/>
        <v>42226.964826388888</v>
      </c>
      <c r="T766" s="16">
        <f t="shared" si="93"/>
        <v>42256.964826388888</v>
      </c>
      <c r="U766">
        <f t="shared" si="94"/>
        <v>2015</v>
      </c>
      <c r="V766">
        <f t="shared" si="95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8"/>
        <v>36.014285714285712</v>
      </c>
      <c r="P767" s="8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6">
        <f t="shared" si="92"/>
        <v>41901.334305555552</v>
      </c>
      <c r="T767" s="16">
        <f t="shared" si="93"/>
        <v>41931.334305555552</v>
      </c>
      <c r="U767">
        <f t="shared" si="94"/>
        <v>2014</v>
      </c>
      <c r="V767">
        <f t="shared" si="95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8"/>
        <v>0</v>
      </c>
      <c r="P768" s="8">
        <f t="shared" si="89"/>
        <v>0</v>
      </c>
      <c r="Q768" t="str">
        <f t="shared" si="90"/>
        <v>publishing</v>
      </c>
      <c r="R768" t="str">
        <f t="shared" si="91"/>
        <v>fiction</v>
      </c>
      <c r="S768" s="16">
        <f t="shared" si="92"/>
        <v>42021.57503472222</v>
      </c>
      <c r="T768" s="16">
        <f t="shared" si="93"/>
        <v>42051.57503472222</v>
      </c>
      <c r="U768">
        <f t="shared" si="94"/>
        <v>2015</v>
      </c>
      <c r="V768">
        <f t="shared" si="95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8"/>
        <v>3.54</v>
      </c>
      <c r="P769" s="8">
        <f t="shared" si="89"/>
        <v>59</v>
      </c>
      <c r="Q769" t="str">
        <f t="shared" si="90"/>
        <v>publishing</v>
      </c>
      <c r="R769" t="str">
        <f t="shared" si="91"/>
        <v>fiction</v>
      </c>
      <c r="S769" s="16">
        <f t="shared" si="92"/>
        <v>42114.935300925928</v>
      </c>
      <c r="T769" s="16">
        <f t="shared" si="93"/>
        <v>42144.935300925928</v>
      </c>
      <c r="U769">
        <f t="shared" si="94"/>
        <v>2015</v>
      </c>
      <c r="V769">
        <f t="shared" si="95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88"/>
        <v>0</v>
      </c>
      <c r="P770" s="8">
        <f t="shared" si="89"/>
        <v>0</v>
      </c>
      <c r="Q770" t="str">
        <f t="shared" si="90"/>
        <v>publishing</v>
      </c>
      <c r="R770" t="str">
        <f t="shared" si="91"/>
        <v>fiction</v>
      </c>
      <c r="S770" s="16">
        <f t="shared" si="92"/>
        <v>41593.998726851853</v>
      </c>
      <c r="T770" s="16">
        <f t="shared" si="93"/>
        <v>41623.998726851853</v>
      </c>
      <c r="U770">
        <f t="shared" si="94"/>
        <v>2013</v>
      </c>
      <c r="V770">
        <f t="shared" si="95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96">E771/D771*100</f>
        <v>41.4</v>
      </c>
      <c r="P771" s="8">
        <f t="shared" ref="P771:P834" si="97">IFERROR(E771/L771,0)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RIGHT(N771,LEN(N771)-SEARCH("/",N771))</f>
        <v>fiction</v>
      </c>
      <c r="S771" s="16">
        <f t="shared" ref="S771:S834" si="100">(J771/86400)+25569+(-5/24)</f>
        <v>41604.788124999999</v>
      </c>
      <c r="T771" s="16">
        <f t="shared" ref="T771:T834" si="101">(I771/86400)+25569+(-5/24)</f>
        <v>41634.788124999999</v>
      </c>
      <c r="U771">
        <f t="shared" ref="U771:U834" si="102">YEAR(S771)</f>
        <v>2013</v>
      </c>
      <c r="V771">
        <f t="shared" ref="V771:V834" si="103">YEAR(T771)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6"/>
        <v>0</v>
      </c>
      <c r="P772" s="8">
        <f t="shared" si="97"/>
        <v>0</v>
      </c>
      <c r="Q772" t="str">
        <f t="shared" si="98"/>
        <v>publishing</v>
      </c>
      <c r="R772" t="str">
        <f t="shared" si="99"/>
        <v>fiction</v>
      </c>
      <c r="S772" s="16">
        <f t="shared" si="100"/>
        <v>41289.791307870364</v>
      </c>
      <c r="T772" s="16">
        <f t="shared" si="101"/>
        <v>41329.791307870364</v>
      </c>
      <c r="U772">
        <f t="shared" si="102"/>
        <v>2013</v>
      </c>
      <c r="V772">
        <f t="shared" si="103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6"/>
        <v>2.6315789473684209E-2</v>
      </c>
      <c r="P773" s="8">
        <f t="shared" si="97"/>
        <v>10</v>
      </c>
      <c r="Q773" t="str">
        <f t="shared" si="98"/>
        <v>publishing</v>
      </c>
      <c r="R773" t="str">
        <f t="shared" si="99"/>
        <v>fiction</v>
      </c>
      <c r="S773" s="16">
        <f t="shared" si="100"/>
        <v>42349.615763888891</v>
      </c>
      <c r="T773" s="16">
        <f t="shared" si="101"/>
        <v>42399.615763888891</v>
      </c>
      <c r="U773">
        <f t="shared" si="102"/>
        <v>2015</v>
      </c>
      <c r="V773">
        <f t="shared" si="103"/>
        <v>2016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6"/>
        <v>3.3333333333333335</v>
      </c>
      <c r="P774" s="8">
        <f t="shared" si="97"/>
        <v>50</v>
      </c>
      <c r="Q774" t="str">
        <f t="shared" si="98"/>
        <v>publishing</v>
      </c>
      <c r="R774" t="str">
        <f t="shared" si="99"/>
        <v>fiction</v>
      </c>
      <c r="S774" s="16">
        <f t="shared" si="100"/>
        <v>40067.848599537036</v>
      </c>
      <c r="T774" s="16">
        <f t="shared" si="101"/>
        <v>40117.957638888889</v>
      </c>
      <c r="U774">
        <f t="shared" si="102"/>
        <v>2009</v>
      </c>
      <c r="V774">
        <f t="shared" si="103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6"/>
        <v>0.85129023676509719</v>
      </c>
      <c r="P775" s="8">
        <f t="shared" si="97"/>
        <v>16</v>
      </c>
      <c r="Q775" t="str">
        <f t="shared" si="98"/>
        <v>publishing</v>
      </c>
      <c r="R775" t="str">
        <f t="shared" si="99"/>
        <v>fiction</v>
      </c>
      <c r="S775" s="16">
        <f t="shared" si="100"/>
        <v>42100.527604166666</v>
      </c>
      <c r="T775" s="16">
        <f t="shared" si="101"/>
        <v>42134.750694444439</v>
      </c>
      <c r="U775">
        <f t="shared" si="102"/>
        <v>2015</v>
      </c>
      <c r="V775">
        <f t="shared" si="103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6"/>
        <v>70.199999999999989</v>
      </c>
      <c r="P776" s="8">
        <f t="shared" si="97"/>
        <v>39</v>
      </c>
      <c r="Q776" t="str">
        <f t="shared" si="98"/>
        <v>publishing</v>
      </c>
      <c r="R776" t="str">
        <f t="shared" si="99"/>
        <v>fiction</v>
      </c>
      <c r="S776" s="16">
        <f t="shared" si="100"/>
        <v>41663.571967592587</v>
      </c>
      <c r="T776" s="16">
        <f t="shared" si="101"/>
        <v>41693.571967592587</v>
      </c>
      <c r="U776">
        <f t="shared" si="102"/>
        <v>2014</v>
      </c>
      <c r="V776">
        <f t="shared" si="103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6"/>
        <v>1.7000000000000002</v>
      </c>
      <c r="P777" s="8">
        <f t="shared" si="97"/>
        <v>34</v>
      </c>
      <c r="Q777" t="str">
        <f t="shared" si="98"/>
        <v>publishing</v>
      </c>
      <c r="R777" t="str">
        <f t="shared" si="99"/>
        <v>fiction</v>
      </c>
      <c r="S777" s="16">
        <f t="shared" si="100"/>
        <v>40862.851793981477</v>
      </c>
      <c r="T777" s="16">
        <f t="shared" si="101"/>
        <v>40892.851793981477</v>
      </c>
      <c r="U777">
        <f t="shared" si="102"/>
        <v>2011</v>
      </c>
      <c r="V777">
        <f t="shared" si="103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6"/>
        <v>51.4</v>
      </c>
      <c r="P778" s="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6">
        <f t="shared" si="100"/>
        <v>42250.477372685178</v>
      </c>
      <c r="T778" s="16">
        <f t="shared" si="101"/>
        <v>42287.999999999993</v>
      </c>
      <c r="U778">
        <f t="shared" si="102"/>
        <v>2015</v>
      </c>
      <c r="V778">
        <f t="shared" si="103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6"/>
        <v>0.70000000000000007</v>
      </c>
      <c r="P779" s="8">
        <f t="shared" si="97"/>
        <v>7</v>
      </c>
      <c r="Q779" t="str">
        <f t="shared" si="98"/>
        <v>publishing</v>
      </c>
      <c r="R779" t="str">
        <f t="shared" si="99"/>
        <v>fiction</v>
      </c>
      <c r="S779" s="16">
        <f t="shared" si="100"/>
        <v>41456.772881944438</v>
      </c>
      <c r="T779" s="16">
        <f t="shared" si="101"/>
        <v>41486.772881944438</v>
      </c>
      <c r="U779">
        <f t="shared" si="102"/>
        <v>2013</v>
      </c>
      <c r="V779">
        <f t="shared" si="103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6"/>
        <v>0.4</v>
      </c>
      <c r="P780" s="8">
        <f t="shared" si="97"/>
        <v>2</v>
      </c>
      <c r="Q780" t="str">
        <f t="shared" si="98"/>
        <v>publishing</v>
      </c>
      <c r="R780" t="str">
        <f t="shared" si="99"/>
        <v>fiction</v>
      </c>
      <c r="S780" s="16">
        <f t="shared" si="100"/>
        <v>41729.493981481479</v>
      </c>
      <c r="T780" s="16">
        <f t="shared" si="101"/>
        <v>41759.493981481479</v>
      </c>
      <c r="U780">
        <f t="shared" si="102"/>
        <v>2014</v>
      </c>
      <c r="V780">
        <f t="shared" si="103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6"/>
        <v>2.666666666666667</v>
      </c>
      <c r="P781" s="8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6">
        <f t="shared" si="100"/>
        <v>40436.475752314815</v>
      </c>
      <c r="T781" s="16">
        <f t="shared" si="101"/>
        <v>40465.958333333328</v>
      </c>
      <c r="U781">
        <f t="shared" si="102"/>
        <v>2010</v>
      </c>
      <c r="V781">
        <f t="shared" si="103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6"/>
        <v>104</v>
      </c>
      <c r="P782" s="8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6">
        <f t="shared" si="100"/>
        <v>40636.465567129628</v>
      </c>
      <c r="T782" s="16">
        <f t="shared" si="101"/>
        <v>40666.465567129628</v>
      </c>
      <c r="U782">
        <f t="shared" si="102"/>
        <v>2011</v>
      </c>
      <c r="V782">
        <f t="shared" si="103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6"/>
        <v>133.15375</v>
      </c>
      <c r="P783" s="8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6">
        <f t="shared" si="100"/>
        <v>41402.792523148142</v>
      </c>
      <c r="T783" s="16">
        <f t="shared" si="101"/>
        <v>41432.792523148142</v>
      </c>
      <c r="U783">
        <f t="shared" si="102"/>
        <v>2013</v>
      </c>
      <c r="V783">
        <f t="shared" si="103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6"/>
        <v>100</v>
      </c>
      <c r="P784" s="8">
        <f t="shared" si="97"/>
        <v>50</v>
      </c>
      <c r="Q784" t="str">
        <f t="shared" si="98"/>
        <v>music</v>
      </c>
      <c r="R784" t="str">
        <f t="shared" si="99"/>
        <v>rock</v>
      </c>
      <c r="S784" s="16">
        <f t="shared" si="100"/>
        <v>41116.549791666665</v>
      </c>
      <c r="T784" s="16">
        <f t="shared" si="101"/>
        <v>41146.549791666665</v>
      </c>
      <c r="U784">
        <f t="shared" si="102"/>
        <v>2012</v>
      </c>
      <c r="V784">
        <f t="shared" si="103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6"/>
        <v>148.13333333333333</v>
      </c>
      <c r="P785" s="8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6">
        <f t="shared" si="100"/>
        <v>40987.565381944441</v>
      </c>
      <c r="T785" s="16">
        <f t="shared" si="101"/>
        <v>41026.708333333328</v>
      </c>
      <c r="U785">
        <f t="shared" si="102"/>
        <v>2012</v>
      </c>
      <c r="V785">
        <f t="shared" si="103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6"/>
        <v>102.49999999999999</v>
      </c>
      <c r="P786" s="8">
        <f t="shared" si="97"/>
        <v>102.5</v>
      </c>
      <c r="Q786" t="str">
        <f t="shared" si="98"/>
        <v>music</v>
      </c>
      <c r="R786" t="str">
        <f t="shared" si="99"/>
        <v>rock</v>
      </c>
      <c r="S786" s="16">
        <f t="shared" si="100"/>
        <v>41674.941192129627</v>
      </c>
      <c r="T786" s="16">
        <f t="shared" si="101"/>
        <v>41714.899525462963</v>
      </c>
      <c r="U786">
        <f t="shared" si="102"/>
        <v>2014</v>
      </c>
      <c r="V786">
        <f t="shared" si="103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6"/>
        <v>180.62799999999999</v>
      </c>
      <c r="P787" s="8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6">
        <f t="shared" si="100"/>
        <v>41303.38559027778</v>
      </c>
      <c r="T787" s="16">
        <f t="shared" si="101"/>
        <v>41333.38559027778</v>
      </c>
      <c r="U787">
        <f t="shared" si="102"/>
        <v>2013</v>
      </c>
      <c r="V787">
        <f t="shared" si="103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6"/>
        <v>142.79999999999998</v>
      </c>
      <c r="P788" s="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6">
        <f t="shared" si="100"/>
        <v>40982.847615740735</v>
      </c>
      <c r="T788" s="16">
        <f t="shared" si="101"/>
        <v>41040.449305555558</v>
      </c>
      <c r="U788">
        <f t="shared" si="102"/>
        <v>2012</v>
      </c>
      <c r="V788">
        <f t="shared" si="103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6"/>
        <v>114.16666666666666</v>
      </c>
      <c r="P789" s="8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6">
        <f t="shared" si="100"/>
        <v>41549.419282407405</v>
      </c>
      <c r="T789" s="16">
        <f t="shared" si="101"/>
        <v>41579.419282407405</v>
      </c>
      <c r="U789">
        <f t="shared" si="102"/>
        <v>2013</v>
      </c>
      <c r="V789">
        <f t="shared" si="103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6"/>
        <v>203.505</v>
      </c>
      <c r="P790" s="8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6">
        <f t="shared" si="100"/>
        <v>41058.798472222217</v>
      </c>
      <c r="T790" s="16">
        <f t="shared" si="101"/>
        <v>41096.957638888889</v>
      </c>
      <c r="U790">
        <f t="shared" si="102"/>
        <v>2012</v>
      </c>
      <c r="V790">
        <f t="shared" si="103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6"/>
        <v>109.41176470588236</v>
      </c>
      <c r="P791" s="8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6">
        <f t="shared" si="100"/>
        <v>41276.977777777771</v>
      </c>
      <c r="T791" s="16">
        <f t="shared" si="101"/>
        <v>41295.124305555553</v>
      </c>
      <c r="U791">
        <f t="shared" si="102"/>
        <v>2013</v>
      </c>
      <c r="V791">
        <f t="shared" si="103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6"/>
        <v>144.37459999999999</v>
      </c>
      <c r="P792" s="8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6">
        <f t="shared" si="100"/>
        <v>41275.839571759258</v>
      </c>
      <c r="T792" s="16">
        <f t="shared" si="101"/>
        <v>41305.839571759258</v>
      </c>
      <c r="U792">
        <f t="shared" si="102"/>
        <v>2013</v>
      </c>
      <c r="V792">
        <f t="shared" si="103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6"/>
        <v>103.86666666666666</v>
      </c>
      <c r="P793" s="8">
        <f t="shared" si="97"/>
        <v>60.859375</v>
      </c>
      <c r="Q793" t="str">
        <f t="shared" si="98"/>
        <v>music</v>
      </c>
      <c r="R793" t="str">
        <f t="shared" si="99"/>
        <v>rock</v>
      </c>
      <c r="S793" s="16">
        <f t="shared" si="100"/>
        <v>41557.572291666664</v>
      </c>
      <c r="T793" s="16">
        <f t="shared" si="101"/>
        <v>41591.040972222218</v>
      </c>
      <c r="U793">
        <f t="shared" si="102"/>
        <v>2013</v>
      </c>
      <c r="V793">
        <f t="shared" si="103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6"/>
        <v>100.44440000000002</v>
      </c>
      <c r="P794" s="8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6">
        <f t="shared" si="100"/>
        <v>41555.665312499994</v>
      </c>
      <c r="T794" s="16">
        <f t="shared" si="101"/>
        <v>41585.706979166665</v>
      </c>
      <c r="U794">
        <f t="shared" si="102"/>
        <v>2013</v>
      </c>
      <c r="V794">
        <f t="shared" si="103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6"/>
        <v>102.77927272727271</v>
      </c>
      <c r="P795" s="8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6">
        <f t="shared" si="100"/>
        <v>41442.532916666663</v>
      </c>
      <c r="T795" s="16">
        <f t="shared" si="101"/>
        <v>41457.999305555553</v>
      </c>
      <c r="U795">
        <f t="shared" si="102"/>
        <v>2013</v>
      </c>
      <c r="V795">
        <f t="shared" si="103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6"/>
        <v>105.31250000000001</v>
      </c>
      <c r="P796" s="8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6">
        <f t="shared" si="100"/>
        <v>40735.906678240739</v>
      </c>
      <c r="T796" s="16">
        <f t="shared" si="101"/>
        <v>40791.504166666666</v>
      </c>
      <c r="U796">
        <f t="shared" si="102"/>
        <v>2011</v>
      </c>
      <c r="V796">
        <f t="shared" si="103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6"/>
        <v>111.78571428571429</v>
      </c>
      <c r="P797" s="8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6">
        <f t="shared" si="100"/>
        <v>40963.404699074068</v>
      </c>
      <c r="T797" s="16">
        <f t="shared" si="101"/>
        <v>41005.999305555553</v>
      </c>
      <c r="U797">
        <f t="shared" si="102"/>
        <v>2012</v>
      </c>
      <c r="V797">
        <f t="shared" si="103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6"/>
        <v>101.35000000000001</v>
      </c>
      <c r="P798" s="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6">
        <f t="shared" si="100"/>
        <v>41502.674594907403</v>
      </c>
      <c r="T798" s="16">
        <f t="shared" si="101"/>
        <v>41532.673611111109</v>
      </c>
      <c r="U798">
        <f t="shared" si="102"/>
        <v>2013</v>
      </c>
      <c r="V798">
        <f t="shared" si="103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6"/>
        <v>107.53333333333333</v>
      </c>
      <c r="P799" s="8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6">
        <f t="shared" si="100"/>
        <v>40996.785740740735</v>
      </c>
      <c r="T799" s="16">
        <f t="shared" si="101"/>
        <v>41027.958333333328</v>
      </c>
      <c r="U799">
        <f t="shared" si="102"/>
        <v>2012</v>
      </c>
      <c r="V799">
        <f t="shared" si="103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6"/>
        <v>114.88571428571429</v>
      </c>
      <c r="P800" s="8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6">
        <f t="shared" si="100"/>
        <v>41882.381793981483</v>
      </c>
      <c r="T800" s="16">
        <f t="shared" si="101"/>
        <v>41912.381793981483</v>
      </c>
      <c r="U800">
        <f t="shared" si="102"/>
        <v>2014</v>
      </c>
      <c r="V800">
        <f t="shared" si="103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6"/>
        <v>100.02</v>
      </c>
      <c r="P801" s="8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6">
        <f t="shared" si="100"/>
        <v>40996.458865740737</v>
      </c>
      <c r="T801" s="16">
        <f t="shared" si="101"/>
        <v>41026.458865740737</v>
      </c>
      <c r="U801">
        <f t="shared" si="102"/>
        <v>2012</v>
      </c>
      <c r="V801">
        <f t="shared" si="103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6"/>
        <v>152.13333333333335</v>
      </c>
      <c r="P802" s="8">
        <f t="shared" si="97"/>
        <v>40.75</v>
      </c>
      <c r="Q802" t="str">
        <f t="shared" si="98"/>
        <v>music</v>
      </c>
      <c r="R802" t="str">
        <f t="shared" si="99"/>
        <v>rock</v>
      </c>
      <c r="S802" s="16">
        <f t="shared" si="100"/>
        <v>41863.225162037037</v>
      </c>
      <c r="T802" s="16">
        <f t="shared" si="101"/>
        <v>41893.225162037037</v>
      </c>
      <c r="U802">
        <f t="shared" si="102"/>
        <v>2014</v>
      </c>
      <c r="V802">
        <f t="shared" si="103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6"/>
        <v>111.52149999999999</v>
      </c>
      <c r="P803" s="8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6">
        <f t="shared" si="100"/>
        <v>40695.587037037032</v>
      </c>
      <c r="T803" s="16">
        <f t="shared" si="101"/>
        <v>40725.587037037032</v>
      </c>
      <c r="U803">
        <f t="shared" si="102"/>
        <v>2011</v>
      </c>
      <c r="V803">
        <f t="shared" si="103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6"/>
        <v>101.33333333333334</v>
      </c>
      <c r="P804" s="8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6">
        <f t="shared" si="100"/>
        <v>41122.813935185179</v>
      </c>
      <c r="T804" s="16">
        <f t="shared" si="101"/>
        <v>41168.961805555555</v>
      </c>
      <c r="U804">
        <f t="shared" si="102"/>
        <v>2012</v>
      </c>
      <c r="V804">
        <f t="shared" si="103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6"/>
        <v>123.2608695652174</v>
      </c>
      <c r="P805" s="8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6">
        <f t="shared" si="100"/>
        <v>40665.741643518515</v>
      </c>
      <c r="T805" s="16">
        <f t="shared" si="101"/>
        <v>40691.833333333328</v>
      </c>
      <c r="U805">
        <f t="shared" si="102"/>
        <v>2011</v>
      </c>
      <c r="V805">
        <f t="shared" si="103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6"/>
        <v>100</v>
      </c>
      <c r="P806" s="8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6">
        <f t="shared" si="100"/>
        <v>40729.897291666661</v>
      </c>
      <c r="T806" s="16">
        <f t="shared" si="101"/>
        <v>40746.957638888889</v>
      </c>
      <c r="U806">
        <f t="shared" si="102"/>
        <v>2011</v>
      </c>
      <c r="V806">
        <f t="shared" si="103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6"/>
        <v>105</v>
      </c>
      <c r="P807" s="8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6">
        <f t="shared" si="100"/>
        <v>40690.614722222221</v>
      </c>
      <c r="T807" s="16">
        <f t="shared" si="101"/>
        <v>40740.75</v>
      </c>
      <c r="U807">
        <f t="shared" si="102"/>
        <v>2011</v>
      </c>
      <c r="V807">
        <f t="shared" si="103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6"/>
        <v>104.4375</v>
      </c>
      <c r="P808" s="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6">
        <f t="shared" si="100"/>
        <v>40763.483090277776</v>
      </c>
      <c r="T808" s="16">
        <f t="shared" si="101"/>
        <v>40793.483090277776</v>
      </c>
      <c r="U808">
        <f t="shared" si="102"/>
        <v>2011</v>
      </c>
      <c r="V808">
        <f t="shared" si="103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6"/>
        <v>105.125</v>
      </c>
      <c r="P809" s="8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6">
        <f t="shared" si="100"/>
        <v>42759.420266203706</v>
      </c>
      <c r="T809" s="16">
        <f t="shared" si="101"/>
        <v>42794.874999999993</v>
      </c>
      <c r="U809">
        <f t="shared" si="102"/>
        <v>2017</v>
      </c>
      <c r="V809">
        <f t="shared" si="103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6"/>
        <v>100</v>
      </c>
      <c r="P810" s="8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6">
        <f t="shared" si="100"/>
        <v>41961.892199074071</v>
      </c>
      <c r="T810" s="16">
        <f t="shared" si="101"/>
        <v>41994.999305555553</v>
      </c>
      <c r="U810">
        <f t="shared" si="102"/>
        <v>2014</v>
      </c>
      <c r="V810">
        <f t="shared" si="103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6"/>
        <v>103.77499999999999</v>
      </c>
      <c r="P811" s="8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6">
        <f t="shared" si="100"/>
        <v>41628.625347222223</v>
      </c>
      <c r="T811" s="16">
        <f t="shared" si="101"/>
        <v>41658.625347222223</v>
      </c>
      <c r="U811">
        <f t="shared" si="102"/>
        <v>2013</v>
      </c>
      <c r="V811">
        <f t="shared" si="103"/>
        <v>2014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6"/>
        <v>105</v>
      </c>
      <c r="P812" s="8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6">
        <f t="shared" si="100"/>
        <v>41122.847939814812</v>
      </c>
      <c r="T812" s="16">
        <f t="shared" si="101"/>
        <v>41152.847939814812</v>
      </c>
      <c r="U812">
        <f t="shared" si="102"/>
        <v>2012</v>
      </c>
      <c r="V812">
        <f t="shared" si="103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6"/>
        <v>104</v>
      </c>
      <c r="P813" s="8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6">
        <f t="shared" si="100"/>
        <v>41443.435208333329</v>
      </c>
      <c r="T813" s="16">
        <f t="shared" si="101"/>
        <v>41465.494444444441</v>
      </c>
      <c r="U813">
        <f t="shared" si="102"/>
        <v>2013</v>
      </c>
      <c r="V813">
        <f t="shared" si="103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6"/>
        <v>151.83333333333334</v>
      </c>
      <c r="P814" s="8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6">
        <f t="shared" si="100"/>
        <v>41281.809629629628</v>
      </c>
      <c r="T814" s="16">
        <f t="shared" si="101"/>
        <v>41334.373611111107</v>
      </c>
      <c r="U814">
        <f t="shared" si="102"/>
        <v>2013</v>
      </c>
      <c r="V814">
        <f t="shared" si="103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6"/>
        <v>159.99600000000001</v>
      </c>
      <c r="P815" s="8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6">
        <f t="shared" si="100"/>
        <v>41080.751909722218</v>
      </c>
      <c r="T815" s="16">
        <f t="shared" si="101"/>
        <v>41110.751909722218</v>
      </c>
      <c r="U815">
        <f t="shared" si="102"/>
        <v>2012</v>
      </c>
      <c r="V815">
        <f t="shared" si="103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6"/>
        <v>127.3</v>
      </c>
      <c r="P816" s="8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6">
        <f t="shared" si="100"/>
        <v>40679.534733796296</v>
      </c>
      <c r="T816" s="16">
        <f t="shared" si="101"/>
        <v>40694.544444444444</v>
      </c>
      <c r="U816">
        <f t="shared" si="102"/>
        <v>2011</v>
      </c>
      <c r="V816">
        <f t="shared" si="103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6"/>
        <v>107</v>
      </c>
      <c r="P817" s="8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6">
        <f t="shared" si="100"/>
        <v>41914.70952546296</v>
      </c>
      <c r="T817" s="16">
        <f t="shared" si="101"/>
        <v>41944.70952546296</v>
      </c>
      <c r="U817">
        <f t="shared" si="102"/>
        <v>2014</v>
      </c>
      <c r="V817">
        <f t="shared" si="103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6"/>
        <v>115.12214285714286</v>
      </c>
      <c r="P818" s="8">
        <f t="shared" si="97"/>
        <v>39.31</v>
      </c>
      <c r="Q818" t="str">
        <f t="shared" si="98"/>
        <v>music</v>
      </c>
      <c r="R818" t="str">
        <f t="shared" si="99"/>
        <v>rock</v>
      </c>
      <c r="S818" s="16">
        <f t="shared" si="100"/>
        <v>41341.662534722222</v>
      </c>
      <c r="T818" s="16">
        <f t="shared" si="101"/>
        <v>41373.0625</v>
      </c>
      <c r="U818">
        <f t="shared" si="102"/>
        <v>2013</v>
      </c>
      <c r="V818">
        <f t="shared" si="103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6"/>
        <v>137.11066666666665</v>
      </c>
      <c r="P819" s="8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6">
        <f t="shared" si="100"/>
        <v>40925.391331018516</v>
      </c>
      <c r="T819" s="16">
        <f t="shared" si="101"/>
        <v>40978.999305555553</v>
      </c>
      <c r="U819">
        <f t="shared" si="102"/>
        <v>2012</v>
      </c>
      <c r="V819">
        <f t="shared" si="103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6"/>
        <v>155.71428571428572</v>
      </c>
      <c r="P820" s="8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6">
        <f t="shared" si="100"/>
        <v>41120.67454861111</v>
      </c>
      <c r="T820" s="16">
        <f t="shared" si="101"/>
        <v>41128.500694444439</v>
      </c>
      <c r="U820">
        <f t="shared" si="102"/>
        <v>2012</v>
      </c>
      <c r="V820">
        <f t="shared" si="103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6"/>
        <v>108.74999999999999</v>
      </c>
      <c r="P821" s="8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6">
        <f t="shared" si="100"/>
        <v>41619.789976851847</v>
      </c>
      <c r="T821" s="16">
        <f t="shared" si="101"/>
        <v>41628.988888888889</v>
      </c>
      <c r="U821">
        <f t="shared" si="102"/>
        <v>2013</v>
      </c>
      <c r="V821">
        <f t="shared" si="103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6"/>
        <v>134.05000000000001</v>
      </c>
      <c r="P822" s="8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6">
        <f t="shared" si="100"/>
        <v>41768.633587962962</v>
      </c>
      <c r="T822" s="16">
        <f t="shared" si="101"/>
        <v>41799</v>
      </c>
      <c r="U822">
        <f t="shared" si="102"/>
        <v>2014</v>
      </c>
      <c r="V822">
        <f t="shared" si="103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6"/>
        <v>100</v>
      </c>
      <c r="P823" s="8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6">
        <f t="shared" si="100"/>
        <v>42093.71371527778</v>
      </c>
      <c r="T823" s="16">
        <f t="shared" si="101"/>
        <v>42127.959027777775</v>
      </c>
      <c r="U823">
        <f t="shared" si="102"/>
        <v>2015</v>
      </c>
      <c r="V823">
        <f t="shared" si="103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6"/>
        <v>119.16666666666667</v>
      </c>
      <c r="P824" s="8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6">
        <f t="shared" si="100"/>
        <v>41157.739004629628</v>
      </c>
      <c r="T824" s="16">
        <f t="shared" si="101"/>
        <v>41187.739004629628</v>
      </c>
      <c r="U824">
        <f t="shared" si="102"/>
        <v>2012</v>
      </c>
      <c r="V824">
        <f t="shared" si="103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6"/>
        <v>179.5</v>
      </c>
      <c r="P825" s="8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6">
        <f t="shared" si="100"/>
        <v>42055.764490740738</v>
      </c>
      <c r="T825" s="16">
        <f t="shared" si="101"/>
        <v>42085.722824074073</v>
      </c>
      <c r="U825">
        <f t="shared" si="102"/>
        <v>2015</v>
      </c>
      <c r="V825">
        <f t="shared" si="103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6"/>
        <v>134.38124999999999</v>
      </c>
      <c r="P826" s="8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6">
        <f t="shared" si="100"/>
        <v>40250.033773148149</v>
      </c>
      <c r="T826" s="16">
        <f t="shared" si="101"/>
        <v>40286.082638888889</v>
      </c>
      <c r="U826">
        <f t="shared" si="102"/>
        <v>2010</v>
      </c>
      <c r="V826">
        <f t="shared" si="103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6"/>
        <v>100.43200000000002</v>
      </c>
      <c r="P827" s="8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6">
        <f t="shared" si="100"/>
        <v>41186.098194444443</v>
      </c>
      <c r="T827" s="16">
        <f t="shared" si="101"/>
        <v>41211.098194444443</v>
      </c>
      <c r="U827">
        <f t="shared" si="102"/>
        <v>2012</v>
      </c>
      <c r="V827">
        <f t="shared" si="103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6"/>
        <v>101.45454545454547</v>
      </c>
      <c r="P828" s="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6">
        <f t="shared" si="100"/>
        <v>40972.830208333333</v>
      </c>
      <c r="T828" s="16">
        <f t="shared" si="101"/>
        <v>40993.788541666661</v>
      </c>
      <c r="U828">
        <f t="shared" si="102"/>
        <v>2012</v>
      </c>
      <c r="V828">
        <f t="shared" si="103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6"/>
        <v>103.33333333333334</v>
      </c>
      <c r="P829" s="8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6">
        <f t="shared" si="100"/>
        <v>40927.265127314815</v>
      </c>
      <c r="T829" s="16">
        <f t="shared" si="101"/>
        <v>40953.617361111108</v>
      </c>
      <c r="U829">
        <f t="shared" si="102"/>
        <v>2012</v>
      </c>
      <c r="V829">
        <f t="shared" si="103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6"/>
        <v>107</v>
      </c>
      <c r="P830" s="8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6">
        <f t="shared" si="100"/>
        <v>41072.842384259253</v>
      </c>
      <c r="T830" s="16">
        <f t="shared" si="101"/>
        <v>41085.474999999999</v>
      </c>
      <c r="U830">
        <f t="shared" si="102"/>
        <v>2012</v>
      </c>
      <c r="V830">
        <f t="shared" si="103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6"/>
        <v>104</v>
      </c>
      <c r="P831" s="8">
        <f t="shared" si="97"/>
        <v>32.5</v>
      </c>
      <c r="Q831" t="str">
        <f t="shared" si="98"/>
        <v>music</v>
      </c>
      <c r="R831" t="str">
        <f t="shared" si="99"/>
        <v>rock</v>
      </c>
      <c r="S831" s="16">
        <f t="shared" si="100"/>
        <v>42504.593055555553</v>
      </c>
      <c r="T831" s="16">
        <f t="shared" si="101"/>
        <v>42564.593055555553</v>
      </c>
      <c r="U831">
        <f t="shared" si="102"/>
        <v>2016</v>
      </c>
      <c r="V831">
        <f t="shared" si="103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6"/>
        <v>107.83333333333334</v>
      </c>
      <c r="P832" s="8">
        <f t="shared" si="97"/>
        <v>60.65625</v>
      </c>
      <c r="Q832" t="str">
        <f t="shared" si="98"/>
        <v>music</v>
      </c>
      <c r="R832" t="str">
        <f t="shared" si="99"/>
        <v>rock</v>
      </c>
      <c r="S832" s="16">
        <f t="shared" si="100"/>
        <v>41325.317418981482</v>
      </c>
      <c r="T832" s="16">
        <f t="shared" si="101"/>
        <v>41355.27575231481</v>
      </c>
      <c r="U832">
        <f t="shared" si="102"/>
        <v>2013</v>
      </c>
      <c r="V832">
        <f t="shared" si="103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6"/>
        <v>233.33333333333334</v>
      </c>
      <c r="P833" s="8">
        <f t="shared" si="97"/>
        <v>175</v>
      </c>
      <c r="Q833" t="str">
        <f t="shared" si="98"/>
        <v>music</v>
      </c>
      <c r="R833" t="str">
        <f t="shared" si="99"/>
        <v>rock</v>
      </c>
      <c r="S833" s="16">
        <f t="shared" si="100"/>
        <v>40996.438587962963</v>
      </c>
      <c r="T833" s="16">
        <f t="shared" si="101"/>
        <v>41026.438587962963</v>
      </c>
      <c r="U833">
        <f t="shared" si="102"/>
        <v>2012</v>
      </c>
      <c r="V833">
        <f t="shared" si="103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96"/>
        <v>100.60706666666665</v>
      </c>
      <c r="P834" s="8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6">
        <f t="shared" si="100"/>
        <v>40869.466840277775</v>
      </c>
      <c r="T834" s="16">
        <f t="shared" si="101"/>
        <v>40929.134027777771</v>
      </c>
      <c r="U834">
        <f t="shared" si="102"/>
        <v>2011</v>
      </c>
      <c r="V834">
        <f t="shared" si="103"/>
        <v>2012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04">E835/D835*100</f>
        <v>101.66666666666666</v>
      </c>
      <c r="P835" s="8">
        <f t="shared" ref="P835:P898" si="105">IFERROR(E835/L835,0)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RIGHT(N835,LEN(N835)-SEARCH("/",N835))</f>
        <v>rock</v>
      </c>
      <c r="S835" s="16">
        <f t="shared" ref="S835:S898" si="108">(J835/86400)+25569+(-5/24)</f>
        <v>41718.669849537036</v>
      </c>
      <c r="T835" s="16">
        <f t="shared" ref="T835:T898" si="109">(I835/86400)+25569+(-5/24)</f>
        <v>41748.669849537036</v>
      </c>
      <c r="U835">
        <f t="shared" ref="U835:U898" si="110">YEAR(S835)</f>
        <v>2014</v>
      </c>
      <c r="V835">
        <f t="shared" ref="V835:V898" si="111">YEAR(T835)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4"/>
        <v>131.0181818181818</v>
      </c>
      <c r="P836" s="8">
        <f t="shared" si="105"/>
        <v>96.08</v>
      </c>
      <c r="Q836" t="str">
        <f t="shared" si="106"/>
        <v>music</v>
      </c>
      <c r="R836" t="str">
        <f t="shared" si="107"/>
        <v>rock</v>
      </c>
      <c r="S836" s="16">
        <f t="shared" si="108"/>
        <v>41422.614490740736</v>
      </c>
      <c r="T836" s="16">
        <f t="shared" si="109"/>
        <v>41455.957638888889</v>
      </c>
      <c r="U836">
        <f t="shared" si="110"/>
        <v>2013</v>
      </c>
      <c r="V836">
        <f t="shared" si="111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4"/>
        <v>117.25000000000001</v>
      </c>
      <c r="P837" s="8">
        <f t="shared" si="105"/>
        <v>58.625</v>
      </c>
      <c r="Q837" t="str">
        <f t="shared" si="106"/>
        <v>music</v>
      </c>
      <c r="R837" t="str">
        <f t="shared" si="107"/>
        <v>rock</v>
      </c>
      <c r="S837" s="16">
        <f t="shared" si="108"/>
        <v>41005.249513888884</v>
      </c>
      <c r="T837" s="16">
        <f t="shared" si="109"/>
        <v>41047.916666666664</v>
      </c>
      <c r="U837">
        <f t="shared" si="110"/>
        <v>2012</v>
      </c>
      <c r="V837">
        <f t="shared" si="111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4"/>
        <v>100.93039999999999</v>
      </c>
      <c r="P838" s="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6">
        <f t="shared" si="108"/>
        <v>41523.848587962959</v>
      </c>
      <c r="T838" s="16">
        <f t="shared" si="109"/>
        <v>41553.848587962959</v>
      </c>
      <c r="U838">
        <f t="shared" si="110"/>
        <v>2013</v>
      </c>
      <c r="V838">
        <f t="shared" si="111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4"/>
        <v>121.8</v>
      </c>
      <c r="P839" s="8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6">
        <f t="shared" si="108"/>
        <v>41730.79006944444</v>
      </c>
      <c r="T839" s="16">
        <f t="shared" si="109"/>
        <v>41760.79006944444</v>
      </c>
      <c r="U839">
        <f t="shared" si="110"/>
        <v>2014</v>
      </c>
      <c r="V839">
        <f t="shared" si="111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4"/>
        <v>145.4</v>
      </c>
      <c r="P840" s="8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6">
        <f t="shared" si="108"/>
        <v>40895.689641203702</v>
      </c>
      <c r="T840" s="16">
        <f t="shared" si="109"/>
        <v>40925.689641203702</v>
      </c>
      <c r="U840">
        <f t="shared" si="110"/>
        <v>2011</v>
      </c>
      <c r="V840">
        <f t="shared" si="111"/>
        <v>2012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4"/>
        <v>116.61660000000001</v>
      </c>
      <c r="P841" s="8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6">
        <f t="shared" si="108"/>
        <v>41144.555046296293</v>
      </c>
      <c r="T841" s="16">
        <f t="shared" si="109"/>
        <v>41174.555046296293</v>
      </c>
      <c r="U841">
        <f t="shared" si="110"/>
        <v>2012</v>
      </c>
      <c r="V841">
        <f t="shared" si="111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4"/>
        <v>120.4166</v>
      </c>
      <c r="P842" s="8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6">
        <f t="shared" si="108"/>
        <v>42607.018368055556</v>
      </c>
      <c r="T842" s="16">
        <f t="shared" si="109"/>
        <v>42637.018368055556</v>
      </c>
      <c r="U842">
        <f t="shared" si="110"/>
        <v>2016</v>
      </c>
      <c r="V842">
        <f t="shared" si="111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4"/>
        <v>101.32000000000001</v>
      </c>
      <c r="P843" s="8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6">
        <f t="shared" si="108"/>
        <v>41923.630358796298</v>
      </c>
      <c r="T843" s="16">
        <f t="shared" si="109"/>
        <v>41953.672025462962</v>
      </c>
      <c r="U843">
        <f t="shared" si="110"/>
        <v>2014</v>
      </c>
      <c r="V843">
        <f t="shared" si="111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4"/>
        <v>104.32</v>
      </c>
      <c r="P844" s="8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6">
        <f t="shared" si="108"/>
        <v>41526.384062499994</v>
      </c>
      <c r="T844" s="16">
        <f t="shared" si="109"/>
        <v>41560.957638888889</v>
      </c>
      <c r="U844">
        <f t="shared" si="110"/>
        <v>2013</v>
      </c>
      <c r="V844">
        <f t="shared" si="111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4"/>
        <v>267.13333333333333</v>
      </c>
      <c r="P845" s="8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6">
        <f t="shared" si="108"/>
        <v>42695.049537037034</v>
      </c>
      <c r="T845" s="16">
        <f t="shared" si="109"/>
        <v>42712.124999999993</v>
      </c>
      <c r="U845">
        <f t="shared" si="110"/>
        <v>2016</v>
      </c>
      <c r="V845">
        <f t="shared" si="111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4"/>
        <v>194.13333333333333</v>
      </c>
      <c r="P846" s="8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6">
        <f t="shared" si="108"/>
        <v>41905.476296296292</v>
      </c>
      <c r="T846" s="16">
        <f t="shared" si="109"/>
        <v>41943.999305555553</v>
      </c>
      <c r="U846">
        <f t="shared" si="110"/>
        <v>2014</v>
      </c>
      <c r="V846">
        <f t="shared" si="111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4"/>
        <v>120.3802</v>
      </c>
      <c r="P847" s="8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6">
        <f t="shared" si="108"/>
        <v>42577.997638888883</v>
      </c>
      <c r="T847" s="16">
        <f t="shared" si="109"/>
        <v>42617.957638888889</v>
      </c>
      <c r="U847">
        <f t="shared" si="110"/>
        <v>2016</v>
      </c>
      <c r="V847">
        <f t="shared" si="111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4"/>
        <v>122.00090909090908</v>
      </c>
      <c r="P848" s="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6">
        <f t="shared" si="108"/>
        <v>41694.183506944442</v>
      </c>
      <c r="T848" s="16">
        <f t="shared" si="109"/>
        <v>41708.375</v>
      </c>
      <c r="U848">
        <f t="shared" si="110"/>
        <v>2014</v>
      </c>
      <c r="V848">
        <f t="shared" si="111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4"/>
        <v>100</v>
      </c>
      <c r="P849" s="8">
        <f t="shared" si="105"/>
        <v>10</v>
      </c>
      <c r="Q849" t="str">
        <f t="shared" si="106"/>
        <v>music</v>
      </c>
      <c r="R849" t="str">
        <f t="shared" si="107"/>
        <v>metal</v>
      </c>
      <c r="S849" s="16">
        <f t="shared" si="108"/>
        <v>42165.59</v>
      </c>
      <c r="T849" s="16">
        <f t="shared" si="109"/>
        <v>42195.59</v>
      </c>
      <c r="U849">
        <f t="shared" si="110"/>
        <v>2015</v>
      </c>
      <c r="V849">
        <f t="shared" si="111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4"/>
        <v>100</v>
      </c>
      <c r="P850" s="8">
        <f t="shared" si="105"/>
        <v>18.75</v>
      </c>
      <c r="Q850" t="str">
        <f t="shared" si="106"/>
        <v>music</v>
      </c>
      <c r="R850" t="str">
        <f t="shared" si="107"/>
        <v>metal</v>
      </c>
      <c r="S850" s="16">
        <f t="shared" si="108"/>
        <v>42078.583715277775</v>
      </c>
      <c r="T850" s="16">
        <f t="shared" si="109"/>
        <v>42108.583715277775</v>
      </c>
      <c r="U850">
        <f t="shared" si="110"/>
        <v>2015</v>
      </c>
      <c r="V850">
        <f t="shared" si="111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4"/>
        <v>119.9</v>
      </c>
      <c r="P851" s="8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6">
        <f t="shared" si="108"/>
        <v>42050.94055555555</v>
      </c>
      <c r="T851" s="16">
        <f t="shared" si="109"/>
        <v>42078.898888888885</v>
      </c>
      <c r="U851">
        <f t="shared" si="110"/>
        <v>2015</v>
      </c>
      <c r="V851">
        <f t="shared" si="111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4"/>
        <v>155.17499999999998</v>
      </c>
      <c r="P852" s="8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6">
        <f t="shared" si="108"/>
        <v>42452.619409722225</v>
      </c>
      <c r="T852" s="16">
        <f t="shared" si="109"/>
        <v>42484.999305555553</v>
      </c>
      <c r="U852">
        <f t="shared" si="110"/>
        <v>2016</v>
      </c>
      <c r="V852">
        <f t="shared" si="111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4"/>
        <v>130.44999999999999</v>
      </c>
      <c r="P853" s="8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6">
        <f t="shared" si="108"/>
        <v>42522.671909722216</v>
      </c>
      <c r="T853" s="16">
        <f t="shared" si="109"/>
        <v>42582.614583333336</v>
      </c>
      <c r="U853">
        <f t="shared" si="110"/>
        <v>2016</v>
      </c>
      <c r="V853">
        <f t="shared" si="111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4"/>
        <v>104.97142857142859</v>
      </c>
      <c r="P854" s="8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6">
        <f t="shared" si="108"/>
        <v>42656.59716435185</v>
      </c>
      <c r="T854" s="16">
        <f t="shared" si="109"/>
        <v>42667.666666666664</v>
      </c>
      <c r="U854">
        <f t="shared" si="110"/>
        <v>2016</v>
      </c>
      <c r="V854">
        <f t="shared" si="111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4"/>
        <v>100</v>
      </c>
      <c r="P855" s="8">
        <f t="shared" si="105"/>
        <v>30</v>
      </c>
      <c r="Q855" t="str">
        <f t="shared" si="106"/>
        <v>music</v>
      </c>
      <c r="R855" t="str">
        <f t="shared" si="107"/>
        <v>metal</v>
      </c>
      <c r="S855" s="16">
        <f t="shared" si="108"/>
        <v>42021.62394675926</v>
      </c>
      <c r="T855" s="16">
        <f t="shared" si="109"/>
        <v>42051.62394675926</v>
      </c>
      <c r="U855">
        <f t="shared" si="110"/>
        <v>2015</v>
      </c>
      <c r="V855">
        <f t="shared" si="111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4"/>
        <v>118.2205035971223</v>
      </c>
      <c r="P856" s="8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6">
        <f t="shared" si="108"/>
        <v>42702.004004629627</v>
      </c>
      <c r="T856" s="16">
        <f t="shared" si="109"/>
        <v>42732.004004629627</v>
      </c>
      <c r="U856">
        <f t="shared" si="110"/>
        <v>2016</v>
      </c>
      <c r="V856">
        <f t="shared" si="111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4"/>
        <v>103.44827586206897</v>
      </c>
      <c r="P857" s="8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6">
        <f t="shared" si="108"/>
        <v>42544.916863425919</v>
      </c>
      <c r="T857" s="16">
        <f t="shared" si="109"/>
        <v>42574.916863425919</v>
      </c>
      <c r="U857">
        <f t="shared" si="110"/>
        <v>2016</v>
      </c>
      <c r="V857">
        <f t="shared" si="111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4"/>
        <v>218.00000000000003</v>
      </c>
      <c r="P858" s="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6">
        <f t="shared" si="108"/>
        <v>42609.103657407402</v>
      </c>
      <c r="T858" s="16">
        <f t="shared" si="109"/>
        <v>42668.583333333336</v>
      </c>
      <c r="U858">
        <f t="shared" si="110"/>
        <v>2016</v>
      </c>
      <c r="V858">
        <f t="shared" si="111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4"/>
        <v>100</v>
      </c>
      <c r="P859" s="8">
        <f t="shared" si="105"/>
        <v>50</v>
      </c>
      <c r="Q859" t="str">
        <f t="shared" si="106"/>
        <v>music</v>
      </c>
      <c r="R859" t="str">
        <f t="shared" si="107"/>
        <v>metal</v>
      </c>
      <c r="S859" s="16">
        <f t="shared" si="108"/>
        <v>42291.373043981475</v>
      </c>
      <c r="T859" s="16">
        <f t="shared" si="109"/>
        <v>42333.414710648147</v>
      </c>
      <c r="U859">
        <f t="shared" si="110"/>
        <v>2015</v>
      </c>
      <c r="V859">
        <f t="shared" si="111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4"/>
        <v>144.00583333333333</v>
      </c>
      <c r="P860" s="8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6">
        <f t="shared" si="108"/>
        <v>42079.537245370368</v>
      </c>
      <c r="T860" s="16">
        <f t="shared" si="109"/>
        <v>42109.749305555553</v>
      </c>
      <c r="U860">
        <f t="shared" si="110"/>
        <v>2015</v>
      </c>
      <c r="V860">
        <f t="shared" si="111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4"/>
        <v>104.67500000000001</v>
      </c>
      <c r="P861" s="8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6">
        <f t="shared" si="108"/>
        <v>42128.611898148149</v>
      </c>
      <c r="T861" s="16">
        <f t="shared" si="109"/>
        <v>42158.791666666664</v>
      </c>
      <c r="U861">
        <f t="shared" si="110"/>
        <v>2015</v>
      </c>
      <c r="V861">
        <f t="shared" si="111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4"/>
        <v>18.142857142857142</v>
      </c>
      <c r="P862" s="8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6">
        <f t="shared" si="108"/>
        <v>41570.274456018517</v>
      </c>
      <c r="T862" s="16">
        <f t="shared" si="109"/>
        <v>41600.316122685181</v>
      </c>
      <c r="U862">
        <f t="shared" si="110"/>
        <v>2013</v>
      </c>
      <c r="V862">
        <f t="shared" si="111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4"/>
        <v>2.2444444444444445</v>
      </c>
      <c r="P863" s="8">
        <f t="shared" si="105"/>
        <v>50.5</v>
      </c>
      <c r="Q863" t="str">
        <f t="shared" si="106"/>
        <v>music</v>
      </c>
      <c r="R863" t="str">
        <f t="shared" si="107"/>
        <v>jazz</v>
      </c>
      <c r="S863" s="16">
        <f t="shared" si="108"/>
        <v>42599.756990740738</v>
      </c>
      <c r="T863" s="16">
        <f t="shared" si="109"/>
        <v>42629.756990740738</v>
      </c>
      <c r="U863">
        <f t="shared" si="110"/>
        <v>2016</v>
      </c>
      <c r="V863">
        <f t="shared" si="111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4"/>
        <v>0.33999999999999997</v>
      </c>
      <c r="P864" s="8">
        <f t="shared" si="105"/>
        <v>42.5</v>
      </c>
      <c r="Q864" t="str">
        <f t="shared" si="106"/>
        <v>music</v>
      </c>
      <c r="R864" t="str">
        <f t="shared" si="107"/>
        <v>jazz</v>
      </c>
      <c r="S864" s="16">
        <f t="shared" si="108"/>
        <v>41559.346620370365</v>
      </c>
      <c r="T864" s="16">
        <f t="shared" si="109"/>
        <v>41589.388287037036</v>
      </c>
      <c r="U864">
        <f t="shared" si="110"/>
        <v>2013</v>
      </c>
      <c r="V864">
        <f t="shared" si="111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4"/>
        <v>4.5</v>
      </c>
      <c r="P865" s="8">
        <f t="shared" si="105"/>
        <v>18</v>
      </c>
      <c r="Q865" t="str">
        <f t="shared" si="106"/>
        <v>music</v>
      </c>
      <c r="R865" t="str">
        <f t="shared" si="107"/>
        <v>jazz</v>
      </c>
      <c r="S865" s="16">
        <f t="shared" si="108"/>
        <v>40920.909328703703</v>
      </c>
      <c r="T865" s="16">
        <f t="shared" si="109"/>
        <v>40950.909328703703</v>
      </c>
      <c r="U865">
        <f t="shared" si="110"/>
        <v>2012</v>
      </c>
      <c r="V865">
        <f t="shared" si="111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4"/>
        <v>41.53846153846154</v>
      </c>
      <c r="P866" s="8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6">
        <f t="shared" si="108"/>
        <v>41540.898587962962</v>
      </c>
      <c r="T866" s="16">
        <f t="shared" si="109"/>
        <v>41563.207638888889</v>
      </c>
      <c r="U866">
        <f t="shared" si="110"/>
        <v>2013</v>
      </c>
      <c r="V866">
        <f t="shared" si="111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4"/>
        <v>2.0454545454545454</v>
      </c>
      <c r="P867" s="8">
        <f t="shared" si="105"/>
        <v>22.5</v>
      </c>
      <c r="Q867" t="str">
        <f t="shared" si="106"/>
        <v>music</v>
      </c>
      <c r="R867" t="str">
        <f t="shared" si="107"/>
        <v>jazz</v>
      </c>
      <c r="S867" s="16">
        <f t="shared" si="108"/>
        <v>41230.564780092587</v>
      </c>
      <c r="T867" s="16">
        <f t="shared" si="109"/>
        <v>41290.564780092587</v>
      </c>
      <c r="U867">
        <f t="shared" si="110"/>
        <v>2012</v>
      </c>
      <c r="V867">
        <f t="shared" si="111"/>
        <v>2013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4"/>
        <v>18.285714285714285</v>
      </c>
      <c r="P868" s="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6">
        <f t="shared" si="108"/>
        <v>42025.429606481477</v>
      </c>
      <c r="T868" s="16">
        <f t="shared" si="109"/>
        <v>42063.423611111109</v>
      </c>
      <c r="U868">
        <f t="shared" si="110"/>
        <v>2015</v>
      </c>
      <c r="V868">
        <f t="shared" si="111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4"/>
        <v>24.02</v>
      </c>
      <c r="P869" s="8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6">
        <f t="shared" si="108"/>
        <v>40087.897060185183</v>
      </c>
      <c r="T869" s="16">
        <f t="shared" si="109"/>
        <v>40147.999305555553</v>
      </c>
      <c r="U869">
        <f t="shared" si="110"/>
        <v>2009</v>
      </c>
      <c r="V869">
        <f t="shared" si="111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4"/>
        <v>0.1111111111111111</v>
      </c>
      <c r="P870" s="8">
        <f t="shared" si="105"/>
        <v>50</v>
      </c>
      <c r="Q870" t="str">
        <f t="shared" si="106"/>
        <v>music</v>
      </c>
      <c r="R870" t="str">
        <f t="shared" si="107"/>
        <v>jazz</v>
      </c>
      <c r="S870" s="16">
        <f t="shared" si="108"/>
        <v>41615.819421296292</v>
      </c>
      <c r="T870" s="16">
        <f t="shared" si="109"/>
        <v>41645.819421296292</v>
      </c>
      <c r="U870">
        <f t="shared" si="110"/>
        <v>2013</v>
      </c>
      <c r="V870">
        <f t="shared" si="111"/>
        <v>2014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4"/>
        <v>11.818181818181818</v>
      </c>
      <c r="P871" s="8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6">
        <f t="shared" si="108"/>
        <v>41342.637233796289</v>
      </c>
      <c r="T871" s="16">
        <f t="shared" si="109"/>
        <v>41372.595567129625</v>
      </c>
      <c r="U871">
        <f t="shared" si="110"/>
        <v>2013</v>
      </c>
      <c r="V871">
        <f t="shared" si="111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4"/>
        <v>0.31</v>
      </c>
      <c r="P872" s="8">
        <f t="shared" si="105"/>
        <v>12.4</v>
      </c>
      <c r="Q872" t="str">
        <f t="shared" si="106"/>
        <v>music</v>
      </c>
      <c r="R872" t="str">
        <f t="shared" si="107"/>
        <v>jazz</v>
      </c>
      <c r="S872" s="16">
        <f t="shared" si="108"/>
        <v>41487.813923611109</v>
      </c>
      <c r="T872" s="16">
        <f t="shared" si="109"/>
        <v>41517.813923611109</v>
      </c>
      <c r="U872">
        <f t="shared" si="110"/>
        <v>2013</v>
      </c>
      <c r="V872">
        <f t="shared" si="111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4"/>
        <v>5.416666666666667</v>
      </c>
      <c r="P873" s="8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6">
        <f t="shared" si="108"/>
        <v>41577.352951388886</v>
      </c>
      <c r="T873" s="16">
        <f t="shared" si="109"/>
        <v>41607.394618055558</v>
      </c>
      <c r="U873">
        <f t="shared" si="110"/>
        <v>2013</v>
      </c>
      <c r="V873">
        <f t="shared" si="111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4"/>
        <v>0.8125</v>
      </c>
      <c r="P874" s="8">
        <f t="shared" si="105"/>
        <v>32.5</v>
      </c>
      <c r="Q874" t="str">
        <f t="shared" si="106"/>
        <v>music</v>
      </c>
      <c r="R874" t="str">
        <f t="shared" si="107"/>
        <v>jazz</v>
      </c>
      <c r="S874" s="16">
        <f t="shared" si="108"/>
        <v>40567.617210648146</v>
      </c>
      <c r="T874" s="16">
        <f t="shared" si="109"/>
        <v>40612.617210648146</v>
      </c>
      <c r="U874">
        <f t="shared" si="110"/>
        <v>2011</v>
      </c>
      <c r="V874">
        <f t="shared" si="111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4"/>
        <v>1.2857142857142856</v>
      </c>
      <c r="P875" s="8">
        <f t="shared" si="105"/>
        <v>9</v>
      </c>
      <c r="Q875" t="str">
        <f t="shared" si="106"/>
        <v>music</v>
      </c>
      <c r="R875" t="str">
        <f t="shared" si="107"/>
        <v>jazz</v>
      </c>
      <c r="S875" s="16">
        <f t="shared" si="108"/>
        <v>41183.958796296291</v>
      </c>
      <c r="T875" s="16">
        <f t="shared" si="109"/>
        <v>41224.000462962962</v>
      </c>
      <c r="U875">
        <f t="shared" si="110"/>
        <v>2012</v>
      </c>
      <c r="V875">
        <f t="shared" si="111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4"/>
        <v>24.333333333333336</v>
      </c>
      <c r="P876" s="8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6">
        <f t="shared" si="108"/>
        <v>41368.375393518516</v>
      </c>
      <c r="T876" s="16">
        <f t="shared" si="109"/>
        <v>41398.375393518516</v>
      </c>
      <c r="U876">
        <f t="shared" si="110"/>
        <v>2013</v>
      </c>
      <c r="V876">
        <f t="shared" si="111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4"/>
        <v>0</v>
      </c>
      <c r="P877" s="8">
        <f t="shared" si="105"/>
        <v>0</v>
      </c>
      <c r="Q877" t="str">
        <f t="shared" si="106"/>
        <v>music</v>
      </c>
      <c r="R877" t="str">
        <f t="shared" si="107"/>
        <v>jazz</v>
      </c>
      <c r="S877" s="16">
        <f t="shared" si="108"/>
        <v>42248.515405092585</v>
      </c>
      <c r="T877" s="16">
        <f t="shared" si="109"/>
        <v>42268.515405092585</v>
      </c>
      <c r="U877">
        <f t="shared" si="110"/>
        <v>2015</v>
      </c>
      <c r="V877">
        <f t="shared" si="111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4"/>
        <v>40.799492385786799</v>
      </c>
      <c r="P878" s="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6">
        <f t="shared" si="108"/>
        <v>41276.288506944438</v>
      </c>
      <c r="T878" s="16">
        <f t="shared" si="109"/>
        <v>41309.288506944438</v>
      </c>
      <c r="U878">
        <f t="shared" si="110"/>
        <v>2013</v>
      </c>
      <c r="V878">
        <f t="shared" si="111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4"/>
        <v>67.55</v>
      </c>
      <c r="P879" s="8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6">
        <f t="shared" si="108"/>
        <v>41597.580555555549</v>
      </c>
      <c r="T879" s="16">
        <f t="shared" si="109"/>
        <v>41627.580555555549</v>
      </c>
      <c r="U879">
        <f t="shared" si="110"/>
        <v>2013</v>
      </c>
      <c r="V879">
        <f t="shared" si="111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4"/>
        <v>1.3</v>
      </c>
      <c r="P880" s="8">
        <f t="shared" si="105"/>
        <v>32.5</v>
      </c>
      <c r="Q880" t="str">
        <f t="shared" si="106"/>
        <v>music</v>
      </c>
      <c r="R880" t="str">
        <f t="shared" si="107"/>
        <v>jazz</v>
      </c>
      <c r="S880" s="16">
        <f t="shared" si="108"/>
        <v>40505.024583333332</v>
      </c>
      <c r="T880" s="16">
        <f t="shared" si="109"/>
        <v>40535.024583333332</v>
      </c>
      <c r="U880">
        <f t="shared" si="110"/>
        <v>2010</v>
      </c>
      <c r="V880">
        <f t="shared" si="111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4"/>
        <v>30.666666666666664</v>
      </c>
      <c r="P881" s="8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6">
        <f t="shared" si="108"/>
        <v>41037.621585648143</v>
      </c>
      <c r="T881" s="16">
        <f t="shared" si="109"/>
        <v>41058.621585648143</v>
      </c>
      <c r="U881">
        <f t="shared" si="110"/>
        <v>2012</v>
      </c>
      <c r="V881">
        <f t="shared" si="111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4"/>
        <v>2.9894179894179893</v>
      </c>
      <c r="P882" s="8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6">
        <f t="shared" si="108"/>
        <v>41179.112708333334</v>
      </c>
      <c r="T882" s="16">
        <f t="shared" si="109"/>
        <v>41212.112708333334</v>
      </c>
      <c r="U882">
        <f t="shared" si="110"/>
        <v>2012</v>
      </c>
      <c r="V882">
        <f t="shared" si="111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4"/>
        <v>0.8</v>
      </c>
      <c r="P883" s="8">
        <f t="shared" si="105"/>
        <v>30</v>
      </c>
      <c r="Q883" t="str">
        <f t="shared" si="106"/>
        <v>music</v>
      </c>
      <c r="R883" t="str">
        <f t="shared" si="107"/>
        <v>indie rock</v>
      </c>
      <c r="S883" s="16">
        <f t="shared" si="108"/>
        <v>40877.042662037034</v>
      </c>
      <c r="T883" s="16">
        <f t="shared" si="109"/>
        <v>40922.042662037034</v>
      </c>
      <c r="U883">
        <f t="shared" si="110"/>
        <v>2011</v>
      </c>
      <c r="V883">
        <f t="shared" si="111"/>
        <v>2012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4"/>
        <v>20.133333333333333</v>
      </c>
      <c r="P884" s="8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6">
        <f t="shared" si="108"/>
        <v>40759.652199074073</v>
      </c>
      <c r="T884" s="16">
        <f t="shared" si="109"/>
        <v>40792.652199074073</v>
      </c>
      <c r="U884">
        <f t="shared" si="110"/>
        <v>2011</v>
      </c>
      <c r="V884">
        <f t="shared" si="111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4"/>
        <v>40.020000000000003</v>
      </c>
      <c r="P885" s="8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6">
        <f t="shared" si="108"/>
        <v>42371.727256944439</v>
      </c>
      <c r="T885" s="16">
        <f t="shared" si="109"/>
        <v>42431.727256944439</v>
      </c>
      <c r="U885">
        <f t="shared" si="110"/>
        <v>2016</v>
      </c>
      <c r="V885">
        <f t="shared" si="111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4"/>
        <v>1</v>
      </c>
      <c r="P886" s="8">
        <f t="shared" si="105"/>
        <v>10</v>
      </c>
      <c r="Q886" t="str">
        <f t="shared" si="106"/>
        <v>music</v>
      </c>
      <c r="R886" t="str">
        <f t="shared" si="107"/>
        <v>indie rock</v>
      </c>
      <c r="S886" s="16">
        <f t="shared" si="108"/>
        <v>40981.594282407408</v>
      </c>
      <c r="T886" s="16">
        <f t="shared" si="109"/>
        <v>41040.896527777775</v>
      </c>
      <c r="U886">
        <f t="shared" si="110"/>
        <v>2012</v>
      </c>
      <c r="V886">
        <f t="shared" si="111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4"/>
        <v>75</v>
      </c>
      <c r="P887" s="8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6">
        <f t="shared" si="108"/>
        <v>42713.732766203706</v>
      </c>
      <c r="T887" s="16">
        <f t="shared" si="109"/>
        <v>42734.732766203706</v>
      </c>
      <c r="U887">
        <f t="shared" si="110"/>
        <v>2016</v>
      </c>
      <c r="V887">
        <f t="shared" si="111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4"/>
        <v>41</v>
      </c>
      <c r="P888" s="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6">
        <f t="shared" si="108"/>
        <v>42603.662187499998</v>
      </c>
      <c r="T888" s="16">
        <f t="shared" si="109"/>
        <v>42628.662187499998</v>
      </c>
      <c r="U888">
        <f t="shared" si="110"/>
        <v>2016</v>
      </c>
      <c r="V888">
        <f t="shared" si="111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4"/>
        <v>0</v>
      </c>
      <c r="P889" s="8">
        <f t="shared" si="105"/>
        <v>0</v>
      </c>
      <c r="Q889" t="str">
        <f t="shared" si="106"/>
        <v>music</v>
      </c>
      <c r="R889" t="str">
        <f t="shared" si="107"/>
        <v>indie rock</v>
      </c>
      <c r="S889" s="16">
        <f t="shared" si="108"/>
        <v>41026.75063657407</v>
      </c>
      <c r="T889" s="16">
        <f t="shared" si="109"/>
        <v>41056.75063657407</v>
      </c>
      <c r="U889">
        <f t="shared" si="110"/>
        <v>2012</v>
      </c>
      <c r="V889">
        <f t="shared" si="111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4"/>
        <v>7.1999999999999993</v>
      </c>
      <c r="P890" s="8">
        <f t="shared" si="105"/>
        <v>18</v>
      </c>
      <c r="Q890" t="str">
        <f t="shared" si="106"/>
        <v>music</v>
      </c>
      <c r="R890" t="str">
        <f t="shared" si="107"/>
        <v>indie rock</v>
      </c>
      <c r="S890" s="16">
        <f t="shared" si="108"/>
        <v>40751.544965277775</v>
      </c>
      <c r="T890" s="16">
        <f t="shared" si="109"/>
        <v>40787.041666666664</v>
      </c>
      <c r="U890">
        <f t="shared" si="110"/>
        <v>2011</v>
      </c>
      <c r="V890">
        <f t="shared" si="111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4"/>
        <v>9.4412800000000008</v>
      </c>
      <c r="P891" s="8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6">
        <f t="shared" si="108"/>
        <v>41887.575729166667</v>
      </c>
      <c r="T891" s="16">
        <f t="shared" si="109"/>
        <v>41917.575729166667</v>
      </c>
      <c r="U891">
        <f t="shared" si="110"/>
        <v>2014</v>
      </c>
      <c r="V891">
        <f t="shared" si="111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4"/>
        <v>4.1666666666666661</v>
      </c>
      <c r="P892" s="8">
        <f t="shared" si="105"/>
        <v>31.25</v>
      </c>
      <c r="Q892" t="str">
        <f t="shared" si="106"/>
        <v>music</v>
      </c>
      <c r="R892" t="str">
        <f t="shared" si="107"/>
        <v>indie rock</v>
      </c>
      <c r="S892" s="16">
        <f t="shared" si="108"/>
        <v>41569.490497685183</v>
      </c>
      <c r="T892" s="16">
        <f t="shared" si="109"/>
        <v>41599.532164351847</v>
      </c>
      <c r="U892">
        <f t="shared" si="110"/>
        <v>2013</v>
      </c>
      <c r="V892">
        <f t="shared" si="111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4"/>
        <v>3.25</v>
      </c>
      <c r="P893" s="8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6">
        <f t="shared" si="108"/>
        <v>41841.823263888888</v>
      </c>
      <c r="T893" s="16">
        <f t="shared" si="109"/>
        <v>41871.823263888888</v>
      </c>
      <c r="U893">
        <f t="shared" si="110"/>
        <v>2014</v>
      </c>
      <c r="V893">
        <f t="shared" si="111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4"/>
        <v>40.75</v>
      </c>
      <c r="P894" s="8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6">
        <f t="shared" si="108"/>
        <v>40303.991701388884</v>
      </c>
      <c r="T894" s="16">
        <f t="shared" si="109"/>
        <v>40390.958333333328</v>
      </c>
      <c r="U894">
        <f t="shared" si="110"/>
        <v>2010</v>
      </c>
      <c r="V894">
        <f t="shared" si="111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4"/>
        <v>10</v>
      </c>
      <c r="P895" s="8">
        <f t="shared" si="105"/>
        <v>40</v>
      </c>
      <c r="Q895" t="str">
        <f t="shared" si="106"/>
        <v>music</v>
      </c>
      <c r="R895" t="str">
        <f t="shared" si="107"/>
        <v>indie rock</v>
      </c>
      <c r="S895" s="16">
        <f t="shared" si="108"/>
        <v>42065.689386574071</v>
      </c>
      <c r="T895" s="16">
        <f t="shared" si="109"/>
        <v>42095.647719907407</v>
      </c>
      <c r="U895">
        <f t="shared" si="110"/>
        <v>2015</v>
      </c>
      <c r="V895">
        <f t="shared" si="111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4"/>
        <v>39.17</v>
      </c>
      <c r="P896" s="8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6">
        <f t="shared" si="108"/>
        <v>42496.773263888885</v>
      </c>
      <c r="T896" s="16">
        <f t="shared" si="109"/>
        <v>42526.773263888885</v>
      </c>
      <c r="U896">
        <f t="shared" si="110"/>
        <v>2016</v>
      </c>
      <c r="V896">
        <f t="shared" si="111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4"/>
        <v>2.4375</v>
      </c>
      <c r="P897" s="8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6">
        <f t="shared" si="108"/>
        <v>40430.919317129628</v>
      </c>
      <c r="T897" s="16">
        <f t="shared" si="109"/>
        <v>40475.919317129628</v>
      </c>
      <c r="U897">
        <f t="shared" si="110"/>
        <v>2010</v>
      </c>
      <c r="V897">
        <f t="shared" si="111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04"/>
        <v>40</v>
      </c>
      <c r="P898" s="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6">
        <f t="shared" si="108"/>
        <v>42218.66465277777</v>
      </c>
      <c r="T898" s="16">
        <f t="shared" si="109"/>
        <v>42243.958333333336</v>
      </c>
      <c r="U898">
        <f t="shared" si="110"/>
        <v>2015</v>
      </c>
      <c r="V898">
        <f t="shared" si="111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12">E899/D899*100</f>
        <v>0</v>
      </c>
      <c r="P899" s="8">
        <f t="shared" ref="P899:P962" si="113">IFERROR(E899/L899,0)</f>
        <v>0</v>
      </c>
      <c r="Q899" t="str">
        <f t="shared" ref="Q899:Q962" si="114">LEFT(N899,FIND("/",N899)-1)</f>
        <v>music</v>
      </c>
      <c r="R899" t="str">
        <f t="shared" ref="R899:R962" si="115">RIGHT(N899,LEN(N899)-SEARCH("/",N899))</f>
        <v>indie rock</v>
      </c>
      <c r="S899" s="16">
        <f t="shared" ref="S899:S962" si="116">(J899/86400)+25569+(-5/24)</f>
        <v>41211.480416666665</v>
      </c>
      <c r="T899" s="16">
        <f t="shared" ref="T899:T962" si="117">(I899/86400)+25569+(-5/24)</f>
        <v>41241.52208333333</v>
      </c>
      <c r="U899">
        <f t="shared" ref="U899:U962" si="118">YEAR(S899)</f>
        <v>2012</v>
      </c>
      <c r="V899">
        <f t="shared" ref="V899:V962" si="119">YEAR(T899)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2"/>
        <v>2.8000000000000003</v>
      </c>
      <c r="P900" s="8">
        <f t="shared" si="113"/>
        <v>35</v>
      </c>
      <c r="Q900" t="str">
        <f t="shared" si="114"/>
        <v>music</v>
      </c>
      <c r="R900" t="str">
        <f t="shared" si="115"/>
        <v>indie rock</v>
      </c>
      <c r="S900" s="16">
        <f t="shared" si="116"/>
        <v>40878.549884259257</v>
      </c>
      <c r="T900" s="16">
        <f t="shared" si="117"/>
        <v>40923.549884259257</v>
      </c>
      <c r="U900">
        <f t="shared" si="118"/>
        <v>2011</v>
      </c>
      <c r="V900">
        <f t="shared" si="119"/>
        <v>2012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2"/>
        <v>37.333333333333336</v>
      </c>
      <c r="P901" s="8">
        <f t="shared" si="113"/>
        <v>35</v>
      </c>
      <c r="Q901" t="str">
        <f t="shared" si="114"/>
        <v>music</v>
      </c>
      <c r="R901" t="str">
        <f t="shared" si="115"/>
        <v>indie rock</v>
      </c>
      <c r="S901" s="16">
        <f t="shared" si="116"/>
        <v>40645.890763888885</v>
      </c>
      <c r="T901" s="16">
        <f t="shared" si="117"/>
        <v>40690.890763888885</v>
      </c>
      <c r="U901">
        <f t="shared" si="118"/>
        <v>2011</v>
      </c>
      <c r="V901">
        <f t="shared" si="119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2"/>
        <v>0.42</v>
      </c>
      <c r="P902" s="8">
        <f t="shared" si="113"/>
        <v>10.5</v>
      </c>
      <c r="Q902" t="str">
        <f t="shared" si="114"/>
        <v>music</v>
      </c>
      <c r="R902" t="str">
        <f t="shared" si="115"/>
        <v>jazz</v>
      </c>
      <c r="S902" s="16">
        <f t="shared" si="116"/>
        <v>42429.641226851854</v>
      </c>
      <c r="T902" s="16">
        <f t="shared" si="117"/>
        <v>42459.599560185183</v>
      </c>
      <c r="U902">
        <f t="shared" si="118"/>
        <v>2016</v>
      </c>
      <c r="V902">
        <f t="shared" si="119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2"/>
        <v>0</v>
      </c>
      <c r="P903" s="8">
        <f t="shared" si="113"/>
        <v>0</v>
      </c>
      <c r="Q903" t="str">
        <f t="shared" si="114"/>
        <v>music</v>
      </c>
      <c r="R903" t="str">
        <f t="shared" si="115"/>
        <v>jazz</v>
      </c>
      <c r="S903" s="16">
        <f t="shared" si="116"/>
        <v>40291.603171296294</v>
      </c>
      <c r="T903" s="16">
        <f t="shared" si="117"/>
        <v>40337.59097222222</v>
      </c>
      <c r="U903">
        <f t="shared" si="118"/>
        <v>2010</v>
      </c>
      <c r="V903">
        <f t="shared" si="119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2"/>
        <v>0.3</v>
      </c>
      <c r="P904" s="8">
        <f t="shared" si="113"/>
        <v>30</v>
      </c>
      <c r="Q904" t="str">
        <f t="shared" si="114"/>
        <v>music</v>
      </c>
      <c r="R904" t="str">
        <f t="shared" si="115"/>
        <v>jazz</v>
      </c>
      <c r="S904" s="16">
        <f t="shared" si="116"/>
        <v>41829.757199074069</v>
      </c>
      <c r="T904" s="16">
        <f t="shared" si="117"/>
        <v>41881.4375</v>
      </c>
      <c r="U904">
        <f t="shared" si="118"/>
        <v>2014</v>
      </c>
      <c r="V904">
        <f t="shared" si="119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2"/>
        <v>3.2</v>
      </c>
      <c r="P905" s="8">
        <f t="shared" si="113"/>
        <v>40</v>
      </c>
      <c r="Q905" t="str">
        <f t="shared" si="114"/>
        <v>music</v>
      </c>
      <c r="R905" t="str">
        <f t="shared" si="115"/>
        <v>jazz</v>
      </c>
      <c r="S905" s="16">
        <f t="shared" si="116"/>
        <v>41149.587731481479</v>
      </c>
      <c r="T905" s="16">
        <f t="shared" si="117"/>
        <v>41174.892361111109</v>
      </c>
      <c r="U905">
        <f t="shared" si="118"/>
        <v>2012</v>
      </c>
      <c r="V905">
        <f t="shared" si="119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2"/>
        <v>0.30199999999999999</v>
      </c>
      <c r="P906" s="8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6">
        <f t="shared" si="116"/>
        <v>42341.87195601852</v>
      </c>
      <c r="T906" s="16">
        <f t="shared" si="117"/>
        <v>42371.87195601852</v>
      </c>
      <c r="U906">
        <f t="shared" si="118"/>
        <v>2015</v>
      </c>
      <c r="V906">
        <f t="shared" si="119"/>
        <v>2016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2"/>
        <v>3.0153846153846153</v>
      </c>
      <c r="P907" s="8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6">
        <f t="shared" si="116"/>
        <v>40507.031550925924</v>
      </c>
      <c r="T907" s="16">
        <f t="shared" si="117"/>
        <v>40567.031550925924</v>
      </c>
      <c r="U907">
        <f t="shared" si="118"/>
        <v>2010</v>
      </c>
      <c r="V907">
        <f t="shared" si="119"/>
        <v>2011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2"/>
        <v>0</v>
      </c>
      <c r="P908" s="8">
        <f t="shared" si="113"/>
        <v>0</v>
      </c>
      <c r="Q908" t="str">
        <f t="shared" si="114"/>
        <v>music</v>
      </c>
      <c r="R908" t="str">
        <f t="shared" si="115"/>
        <v>jazz</v>
      </c>
      <c r="S908" s="16">
        <f t="shared" si="116"/>
        <v>41680.981365740736</v>
      </c>
      <c r="T908" s="16">
        <f t="shared" si="117"/>
        <v>41710.939699074072</v>
      </c>
      <c r="U908">
        <f t="shared" si="118"/>
        <v>2014</v>
      </c>
      <c r="V908">
        <f t="shared" si="119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2"/>
        <v>0</v>
      </c>
      <c r="P909" s="8">
        <f t="shared" si="113"/>
        <v>0</v>
      </c>
      <c r="Q909" t="str">
        <f t="shared" si="114"/>
        <v>music</v>
      </c>
      <c r="R909" t="str">
        <f t="shared" si="115"/>
        <v>jazz</v>
      </c>
      <c r="S909" s="16">
        <f t="shared" si="116"/>
        <v>40766.9840625</v>
      </c>
      <c r="T909" s="16">
        <f t="shared" si="117"/>
        <v>40796.9840625</v>
      </c>
      <c r="U909">
        <f t="shared" si="118"/>
        <v>2011</v>
      </c>
      <c r="V909">
        <f t="shared" si="119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2"/>
        <v>0</v>
      </c>
      <c r="P910" s="8">
        <f t="shared" si="113"/>
        <v>0</v>
      </c>
      <c r="Q910" t="str">
        <f t="shared" si="114"/>
        <v>music</v>
      </c>
      <c r="R910" t="str">
        <f t="shared" si="115"/>
        <v>jazz</v>
      </c>
      <c r="S910" s="16">
        <f t="shared" si="116"/>
        <v>40340.593229166661</v>
      </c>
      <c r="T910" s="16">
        <f t="shared" si="117"/>
        <v>40385.999305555553</v>
      </c>
      <c r="U910">
        <f t="shared" si="118"/>
        <v>2010</v>
      </c>
      <c r="V910">
        <f t="shared" si="119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2"/>
        <v>3.25</v>
      </c>
      <c r="P911" s="8">
        <f t="shared" si="113"/>
        <v>65</v>
      </c>
      <c r="Q911" t="str">
        <f t="shared" si="114"/>
        <v>music</v>
      </c>
      <c r="R911" t="str">
        <f t="shared" si="115"/>
        <v>jazz</v>
      </c>
      <c r="S911" s="16">
        <f t="shared" si="116"/>
        <v>41081.481944444444</v>
      </c>
      <c r="T911" s="16">
        <f t="shared" si="117"/>
        <v>41112.958333333328</v>
      </c>
      <c r="U911">
        <f t="shared" si="118"/>
        <v>2012</v>
      </c>
      <c r="V911">
        <f t="shared" si="119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2"/>
        <v>22.363636363636363</v>
      </c>
      <c r="P912" s="8">
        <f t="shared" si="113"/>
        <v>24.6</v>
      </c>
      <c r="Q912" t="str">
        <f t="shared" si="114"/>
        <v>music</v>
      </c>
      <c r="R912" t="str">
        <f t="shared" si="115"/>
        <v>jazz</v>
      </c>
      <c r="S912" s="16">
        <f t="shared" si="116"/>
        <v>42737.337025462963</v>
      </c>
      <c r="T912" s="16">
        <f t="shared" si="117"/>
        <v>42797.337025462963</v>
      </c>
      <c r="U912">
        <f t="shared" si="118"/>
        <v>2017</v>
      </c>
      <c r="V912">
        <f t="shared" si="119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2"/>
        <v>0</v>
      </c>
      <c r="P913" s="8">
        <f t="shared" si="113"/>
        <v>0</v>
      </c>
      <c r="Q913" t="str">
        <f t="shared" si="114"/>
        <v>music</v>
      </c>
      <c r="R913" t="str">
        <f t="shared" si="115"/>
        <v>jazz</v>
      </c>
      <c r="S913" s="16">
        <f t="shared" si="116"/>
        <v>41641.796817129631</v>
      </c>
      <c r="T913" s="16">
        <f t="shared" si="117"/>
        <v>41662.796817129631</v>
      </c>
      <c r="U913">
        <f t="shared" si="118"/>
        <v>2014</v>
      </c>
      <c r="V913">
        <f t="shared" si="119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2"/>
        <v>0.85714285714285721</v>
      </c>
      <c r="P914" s="8">
        <f t="shared" si="113"/>
        <v>15</v>
      </c>
      <c r="Q914" t="str">
        <f t="shared" si="114"/>
        <v>music</v>
      </c>
      <c r="R914" t="str">
        <f t="shared" si="115"/>
        <v>jazz</v>
      </c>
      <c r="S914" s="16">
        <f t="shared" si="116"/>
        <v>41193.901006944441</v>
      </c>
      <c r="T914" s="16">
        <f t="shared" si="117"/>
        <v>41253.942673611113</v>
      </c>
      <c r="U914">
        <f t="shared" si="118"/>
        <v>2012</v>
      </c>
      <c r="V914">
        <f t="shared" si="119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2"/>
        <v>6.6066666666666665</v>
      </c>
      <c r="P915" s="8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6">
        <f t="shared" si="116"/>
        <v>41003.930775462963</v>
      </c>
      <c r="T915" s="16">
        <f t="shared" si="117"/>
        <v>41033.930775462963</v>
      </c>
      <c r="U915">
        <f t="shared" si="118"/>
        <v>2012</v>
      </c>
      <c r="V915">
        <f t="shared" si="119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2"/>
        <v>0</v>
      </c>
      <c r="P916" s="8">
        <f t="shared" si="113"/>
        <v>0</v>
      </c>
      <c r="Q916" t="str">
        <f t="shared" si="114"/>
        <v>music</v>
      </c>
      <c r="R916" t="str">
        <f t="shared" si="115"/>
        <v>jazz</v>
      </c>
      <c r="S916" s="16">
        <f t="shared" si="116"/>
        <v>41116.554942129624</v>
      </c>
      <c r="T916" s="16">
        <f t="shared" si="117"/>
        <v>41146.554942129624</v>
      </c>
      <c r="U916">
        <f t="shared" si="118"/>
        <v>2012</v>
      </c>
      <c r="V916">
        <f t="shared" si="119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2"/>
        <v>5.7692307692307692</v>
      </c>
      <c r="P917" s="8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6">
        <f t="shared" si="116"/>
        <v>40937.471226851849</v>
      </c>
      <c r="T917" s="16">
        <f t="shared" si="117"/>
        <v>40968.999305555553</v>
      </c>
      <c r="U917">
        <f t="shared" si="118"/>
        <v>2012</v>
      </c>
      <c r="V917">
        <f t="shared" si="119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2"/>
        <v>0</v>
      </c>
      <c r="P918" s="8">
        <f t="shared" si="113"/>
        <v>0</v>
      </c>
      <c r="Q918" t="str">
        <f t="shared" si="114"/>
        <v>music</v>
      </c>
      <c r="R918" t="str">
        <f t="shared" si="115"/>
        <v>jazz</v>
      </c>
      <c r="S918" s="16">
        <f t="shared" si="116"/>
        <v>40434.645069444443</v>
      </c>
      <c r="T918" s="16">
        <f t="shared" si="117"/>
        <v>40473</v>
      </c>
      <c r="U918">
        <f t="shared" si="118"/>
        <v>2010</v>
      </c>
      <c r="V918">
        <f t="shared" si="119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2"/>
        <v>0.6</v>
      </c>
      <c r="P919" s="8">
        <f t="shared" si="113"/>
        <v>30</v>
      </c>
      <c r="Q919" t="str">
        <f t="shared" si="114"/>
        <v>music</v>
      </c>
      <c r="R919" t="str">
        <f t="shared" si="115"/>
        <v>jazz</v>
      </c>
      <c r="S919" s="16">
        <f t="shared" si="116"/>
        <v>41802.735300925924</v>
      </c>
      <c r="T919" s="16">
        <f t="shared" si="117"/>
        <v>41833.895833333328</v>
      </c>
      <c r="U919">
        <f t="shared" si="118"/>
        <v>2014</v>
      </c>
      <c r="V919">
        <f t="shared" si="119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2"/>
        <v>5.0256410256410255</v>
      </c>
      <c r="P920" s="8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6">
        <f t="shared" si="116"/>
        <v>41944.707881944443</v>
      </c>
      <c r="T920" s="16">
        <f t="shared" si="117"/>
        <v>41974.749548611107</v>
      </c>
      <c r="U920">
        <f t="shared" si="118"/>
        <v>2014</v>
      </c>
      <c r="V920">
        <f t="shared" si="119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2"/>
        <v>0.5</v>
      </c>
      <c r="P921" s="8">
        <f t="shared" si="113"/>
        <v>100</v>
      </c>
      <c r="Q921" t="str">
        <f t="shared" si="114"/>
        <v>music</v>
      </c>
      <c r="R921" t="str">
        <f t="shared" si="115"/>
        <v>jazz</v>
      </c>
      <c r="S921" s="16">
        <f t="shared" si="116"/>
        <v>41227.433391203704</v>
      </c>
      <c r="T921" s="16">
        <f t="shared" si="117"/>
        <v>41262.433391203704</v>
      </c>
      <c r="U921">
        <f t="shared" si="118"/>
        <v>2012</v>
      </c>
      <c r="V921">
        <f t="shared" si="119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2"/>
        <v>0</v>
      </c>
      <c r="P922" s="8">
        <f t="shared" si="113"/>
        <v>0</v>
      </c>
      <c r="Q922" t="str">
        <f t="shared" si="114"/>
        <v>music</v>
      </c>
      <c r="R922" t="str">
        <f t="shared" si="115"/>
        <v>jazz</v>
      </c>
      <c r="S922" s="16">
        <f t="shared" si="116"/>
        <v>41562.463217592587</v>
      </c>
      <c r="T922" s="16">
        <f t="shared" si="117"/>
        <v>41592.504884259259</v>
      </c>
      <c r="U922">
        <f t="shared" si="118"/>
        <v>2013</v>
      </c>
      <c r="V922">
        <f t="shared" si="119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2"/>
        <v>30.9</v>
      </c>
      <c r="P923" s="8">
        <f t="shared" si="113"/>
        <v>231.75</v>
      </c>
      <c r="Q923" t="str">
        <f t="shared" si="114"/>
        <v>music</v>
      </c>
      <c r="R923" t="str">
        <f t="shared" si="115"/>
        <v>jazz</v>
      </c>
      <c r="S923" s="16">
        <f t="shared" si="116"/>
        <v>40846.962685185186</v>
      </c>
      <c r="T923" s="16">
        <f t="shared" si="117"/>
        <v>40889.004351851851</v>
      </c>
      <c r="U923">
        <f t="shared" si="118"/>
        <v>2011</v>
      </c>
      <c r="V923">
        <f t="shared" si="119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2"/>
        <v>21.037037037037038</v>
      </c>
      <c r="P924" s="8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6">
        <f t="shared" si="116"/>
        <v>41878.32167824074</v>
      </c>
      <c r="T924" s="16">
        <f t="shared" si="117"/>
        <v>41913.32167824074</v>
      </c>
      <c r="U924">
        <f t="shared" si="118"/>
        <v>2014</v>
      </c>
      <c r="V924">
        <f t="shared" si="119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2"/>
        <v>2.1999999999999997</v>
      </c>
      <c r="P925" s="8">
        <f t="shared" si="113"/>
        <v>55</v>
      </c>
      <c r="Q925" t="str">
        <f t="shared" si="114"/>
        <v>music</v>
      </c>
      <c r="R925" t="str">
        <f t="shared" si="115"/>
        <v>jazz</v>
      </c>
      <c r="S925" s="16">
        <f t="shared" si="116"/>
        <v>41934.751423611109</v>
      </c>
      <c r="T925" s="16">
        <f t="shared" si="117"/>
        <v>41964.793090277781</v>
      </c>
      <c r="U925">
        <f t="shared" si="118"/>
        <v>2014</v>
      </c>
      <c r="V925">
        <f t="shared" si="119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2"/>
        <v>10.9</v>
      </c>
      <c r="P926" s="8">
        <f t="shared" si="113"/>
        <v>21.8</v>
      </c>
      <c r="Q926" t="str">
        <f t="shared" si="114"/>
        <v>music</v>
      </c>
      <c r="R926" t="str">
        <f t="shared" si="115"/>
        <v>jazz</v>
      </c>
      <c r="S926" s="16">
        <f t="shared" si="116"/>
        <v>41288.734594907401</v>
      </c>
      <c r="T926" s="16">
        <f t="shared" si="117"/>
        <v>41318.734594907401</v>
      </c>
      <c r="U926">
        <f t="shared" si="118"/>
        <v>2013</v>
      </c>
      <c r="V926">
        <f t="shared" si="119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2"/>
        <v>2.666666666666667</v>
      </c>
      <c r="P927" s="8">
        <f t="shared" si="113"/>
        <v>32</v>
      </c>
      <c r="Q927" t="str">
        <f t="shared" si="114"/>
        <v>music</v>
      </c>
      <c r="R927" t="str">
        <f t="shared" si="115"/>
        <v>jazz</v>
      </c>
      <c r="S927" s="16">
        <f t="shared" si="116"/>
        <v>41575.672581018516</v>
      </c>
      <c r="T927" s="16">
        <f t="shared" si="117"/>
        <v>41605.71424768518</v>
      </c>
      <c r="U927">
        <f t="shared" si="118"/>
        <v>2013</v>
      </c>
      <c r="V927">
        <f t="shared" si="119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2"/>
        <v>0</v>
      </c>
      <c r="P928" s="8">
        <f t="shared" si="113"/>
        <v>0</v>
      </c>
      <c r="Q928" t="str">
        <f t="shared" si="114"/>
        <v>music</v>
      </c>
      <c r="R928" t="str">
        <f t="shared" si="115"/>
        <v>jazz</v>
      </c>
      <c r="S928" s="16">
        <f t="shared" si="116"/>
        <v>40337.811689814815</v>
      </c>
      <c r="T928" s="16">
        <f t="shared" si="117"/>
        <v>40367.736111111109</v>
      </c>
      <c r="U928">
        <f t="shared" si="118"/>
        <v>2010</v>
      </c>
      <c r="V928">
        <f t="shared" si="119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2"/>
        <v>0</v>
      </c>
      <c r="P929" s="8">
        <f t="shared" si="113"/>
        <v>0</v>
      </c>
      <c r="Q929" t="str">
        <f t="shared" si="114"/>
        <v>music</v>
      </c>
      <c r="R929" t="str">
        <f t="shared" si="115"/>
        <v>jazz</v>
      </c>
      <c r="S929" s="16">
        <f t="shared" si="116"/>
        <v>41013.614525462959</v>
      </c>
      <c r="T929" s="16">
        <f t="shared" si="117"/>
        <v>41043.614525462959</v>
      </c>
      <c r="U929">
        <f t="shared" si="118"/>
        <v>2012</v>
      </c>
      <c r="V929">
        <f t="shared" si="119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2"/>
        <v>10.86206896551724</v>
      </c>
      <c r="P930" s="8">
        <f t="shared" si="113"/>
        <v>56.25</v>
      </c>
      <c r="Q930" t="str">
        <f t="shared" si="114"/>
        <v>music</v>
      </c>
      <c r="R930" t="str">
        <f t="shared" si="115"/>
        <v>jazz</v>
      </c>
      <c r="S930" s="16">
        <f t="shared" si="116"/>
        <v>41180.654085648144</v>
      </c>
      <c r="T930" s="16">
        <f t="shared" si="117"/>
        <v>41230.791666666664</v>
      </c>
      <c r="U930">
        <f t="shared" si="118"/>
        <v>2012</v>
      </c>
      <c r="V930">
        <f t="shared" si="119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2"/>
        <v>0</v>
      </c>
      <c r="P931" s="8">
        <f t="shared" si="113"/>
        <v>0</v>
      </c>
      <c r="Q931" t="str">
        <f t="shared" si="114"/>
        <v>music</v>
      </c>
      <c r="R931" t="str">
        <f t="shared" si="115"/>
        <v>jazz</v>
      </c>
      <c r="S931" s="16">
        <f t="shared" si="116"/>
        <v>40978.029733796291</v>
      </c>
      <c r="T931" s="16">
        <f t="shared" si="117"/>
        <v>41007.988067129627</v>
      </c>
      <c r="U931">
        <f t="shared" si="118"/>
        <v>2012</v>
      </c>
      <c r="V931">
        <f t="shared" si="119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2"/>
        <v>38.333333333333336</v>
      </c>
      <c r="P932" s="8">
        <f t="shared" si="113"/>
        <v>69</v>
      </c>
      <c r="Q932" t="str">
        <f t="shared" si="114"/>
        <v>music</v>
      </c>
      <c r="R932" t="str">
        <f t="shared" si="115"/>
        <v>jazz</v>
      </c>
      <c r="S932" s="16">
        <f t="shared" si="116"/>
        <v>40312.707245370366</v>
      </c>
      <c r="T932" s="16">
        <f t="shared" si="117"/>
        <v>40354.688888888886</v>
      </c>
      <c r="U932">
        <f t="shared" si="118"/>
        <v>2010</v>
      </c>
      <c r="V932">
        <f t="shared" si="119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2"/>
        <v>6.5500000000000007</v>
      </c>
      <c r="P933" s="8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6">
        <f t="shared" si="116"/>
        <v>41680.151643518519</v>
      </c>
      <c r="T933" s="16">
        <f t="shared" si="117"/>
        <v>41714.708333333328</v>
      </c>
      <c r="U933">
        <f t="shared" si="118"/>
        <v>2014</v>
      </c>
      <c r="V933">
        <f t="shared" si="119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2"/>
        <v>14.536842105263158</v>
      </c>
      <c r="P934" s="8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6">
        <f t="shared" si="116"/>
        <v>41310.760937499996</v>
      </c>
      <c r="T934" s="16">
        <f t="shared" si="117"/>
        <v>41355.719270833331</v>
      </c>
      <c r="U934">
        <f t="shared" si="118"/>
        <v>2013</v>
      </c>
      <c r="V934">
        <f t="shared" si="119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2"/>
        <v>6</v>
      </c>
      <c r="P935" s="8">
        <f t="shared" si="113"/>
        <v>60</v>
      </c>
      <c r="Q935" t="str">
        <f t="shared" si="114"/>
        <v>music</v>
      </c>
      <c r="R935" t="str">
        <f t="shared" si="115"/>
        <v>jazz</v>
      </c>
      <c r="S935" s="16">
        <f t="shared" si="116"/>
        <v>41710.960752314808</v>
      </c>
      <c r="T935" s="16">
        <f t="shared" si="117"/>
        <v>41770.960752314808</v>
      </c>
      <c r="U935">
        <f t="shared" si="118"/>
        <v>2014</v>
      </c>
      <c r="V935">
        <f t="shared" si="119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2"/>
        <v>30.4</v>
      </c>
      <c r="P936" s="8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6">
        <f t="shared" si="116"/>
        <v>41733.528749999998</v>
      </c>
      <c r="T936" s="16">
        <f t="shared" si="117"/>
        <v>41763.041666666664</v>
      </c>
      <c r="U936">
        <f t="shared" si="118"/>
        <v>2014</v>
      </c>
      <c r="V936">
        <f t="shared" si="119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2"/>
        <v>1.4285714285714286</v>
      </c>
      <c r="P937" s="8">
        <f t="shared" si="113"/>
        <v>25</v>
      </c>
      <c r="Q937" t="str">
        <f t="shared" si="114"/>
        <v>music</v>
      </c>
      <c r="R937" t="str">
        <f t="shared" si="115"/>
        <v>jazz</v>
      </c>
      <c r="S937" s="16">
        <f t="shared" si="116"/>
        <v>42368.125335648147</v>
      </c>
      <c r="T937" s="16">
        <f t="shared" si="117"/>
        <v>42398.125335648147</v>
      </c>
      <c r="U937">
        <f t="shared" si="118"/>
        <v>2015</v>
      </c>
      <c r="V937">
        <f t="shared" si="119"/>
        <v>2016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2"/>
        <v>0</v>
      </c>
      <c r="P938" s="8">
        <f t="shared" si="113"/>
        <v>0</v>
      </c>
      <c r="Q938" t="str">
        <f t="shared" si="114"/>
        <v>music</v>
      </c>
      <c r="R938" t="str">
        <f t="shared" si="115"/>
        <v>jazz</v>
      </c>
      <c r="S938" s="16">
        <f t="shared" si="116"/>
        <v>40882.815844907404</v>
      </c>
      <c r="T938" s="16">
        <f t="shared" si="117"/>
        <v>40926.625</v>
      </c>
      <c r="U938">
        <f t="shared" si="118"/>
        <v>2011</v>
      </c>
      <c r="V938">
        <f t="shared" si="119"/>
        <v>2012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2"/>
        <v>1.1428571428571428</v>
      </c>
      <c r="P939" s="8">
        <f t="shared" si="113"/>
        <v>20</v>
      </c>
      <c r="Q939" t="str">
        <f t="shared" si="114"/>
        <v>music</v>
      </c>
      <c r="R939" t="str">
        <f t="shared" si="115"/>
        <v>jazz</v>
      </c>
      <c r="S939" s="16">
        <f t="shared" si="116"/>
        <v>41551.589780092589</v>
      </c>
      <c r="T939" s="16">
        <f t="shared" si="117"/>
        <v>41581.631446759253</v>
      </c>
      <c r="U939">
        <f t="shared" si="118"/>
        <v>2013</v>
      </c>
      <c r="V939">
        <f t="shared" si="119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2"/>
        <v>0.35714285714285715</v>
      </c>
      <c r="P940" s="8">
        <f t="shared" si="113"/>
        <v>25</v>
      </c>
      <c r="Q940" t="str">
        <f t="shared" si="114"/>
        <v>music</v>
      </c>
      <c r="R940" t="str">
        <f t="shared" si="115"/>
        <v>jazz</v>
      </c>
      <c r="S940" s="16">
        <f t="shared" si="116"/>
        <v>41124.27138888889</v>
      </c>
      <c r="T940" s="16">
        <f t="shared" si="117"/>
        <v>41154.27138888889</v>
      </c>
      <c r="U940">
        <f t="shared" si="118"/>
        <v>2012</v>
      </c>
      <c r="V940">
        <f t="shared" si="119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2"/>
        <v>1.4545454545454546</v>
      </c>
      <c r="P941" s="8">
        <f t="shared" si="113"/>
        <v>20</v>
      </c>
      <c r="Q941" t="str">
        <f t="shared" si="114"/>
        <v>music</v>
      </c>
      <c r="R941" t="str">
        <f t="shared" si="115"/>
        <v>jazz</v>
      </c>
      <c r="S941" s="16">
        <f t="shared" si="116"/>
        <v>41416.554837962962</v>
      </c>
      <c r="T941" s="16">
        <f t="shared" si="117"/>
        <v>41455.623611111107</v>
      </c>
      <c r="U941">
        <f t="shared" si="118"/>
        <v>2013</v>
      </c>
      <c r="V941">
        <f t="shared" si="119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2"/>
        <v>17.155555555555555</v>
      </c>
      <c r="P942" s="8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6">
        <f t="shared" si="116"/>
        <v>42181.800069444442</v>
      </c>
      <c r="T942" s="16">
        <f t="shared" si="117"/>
        <v>42226.800069444442</v>
      </c>
      <c r="U942">
        <f t="shared" si="118"/>
        <v>2015</v>
      </c>
      <c r="V942">
        <f t="shared" si="119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2"/>
        <v>2.3220000000000001</v>
      </c>
      <c r="P943" s="8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6">
        <f t="shared" si="116"/>
        <v>42745.888252314813</v>
      </c>
      <c r="T943" s="16">
        <f t="shared" si="117"/>
        <v>42775.888252314813</v>
      </c>
      <c r="U943">
        <f t="shared" si="118"/>
        <v>2017</v>
      </c>
      <c r="V943">
        <f t="shared" si="119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2"/>
        <v>8.9066666666666663</v>
      </c>
      <c r="P944" s="8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6">
        <f t="shared" si="116"/>
        <v>42382.634953703702</v>
      </c>
      <c r="T944" s="16">
        <f t="shared" si="117"/>
        <v>42418.634953703702</v>
      </c>
      <c r="U944">
        <f t="shared" si="118"/>
        <v>2016</v>
      </c>
      <c r="V944">
        <f t="shared" si="119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2"/>
        <v>9.6333333333333346</v>
      </c>
      <c r="P945" s="8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6">
        <f t="shared" si="116"/>
        <v>42673.459548611114</v>
      </c>
      <c r="T945" s="16">
        <f t="shared" si="117"/>
        <v>42703.501215277771</v>
      </c>
      <c r="U945">
        <f t="shared" si="118"/>
        <v>2016</v>
      </c>
      <c r="V945">
        <f t="shared" si="119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2"/>
        <v>13.325999999999999</v>
      </c>
      <c r="P946" s="8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6">
        <f t="shared" si="116"/>
        <v>42444.375578703701</v>
      </c>
      <c r="T946" s="16">
        <f t="shared" si="117"/>
        <v>42478.374999999993</v>
      </c>
      <c r="U946">
        <f t="shared" si="118"/>
        <v>2016</v>
      </c>
      <c r="V946">
        <f t="shared" si="119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2"/>
        <v>2.484</v>
      </c>
      <c r="P947" s="8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6">
        <f t="shared" si="116"/>
        <v>42732.66465277777</v>
      </c>
      <c r="T947" s="16">
        <f t="shared" si="117"/>
        <v>42784.790972222218</v>
      </c>
      <c r="U947">
        <f t="shared" si="118"/>
        <v>2016</v>
      </c>
      <c r="V947">
        <f t="shared" si="119"/>
        <v>2017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2"/>
        <v>1.9066666666666665</v>
      </c>
      <c r="P948" s="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6">
        <f t="shared" si="116"/>
        <v>42592.542222222219</v>
      </c>
      <c r="T948" s="16">
        <f t="shared" si="117"/>
        <v>42622.542222222219</v>
      </c>
      <c r="U948">
        <f t="shared" si="118"/>
        <v>2016</v>
      </c>
      <c r="V948">
        <f t="shared" si="119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2"/>
        <v>0</v>
      </c>
      <c r="P949" s="8">
        <f t="shared" si="113"/>
        <v>0</v>
      </c>
      <c r="Q949" t="str">
        <f t="shared" si="114"/>
        <v>technology</v>
      </c>
      <c r="R949" t="str">
        <f t="shared" si="115"/>
        <v>wearables</v>
      </c>
      <c r="S949" s="16">
        <f t="shared" si="116"/>
        <v>42491.57298611111</v>
      </c>
      <c r="T949" s="16">
        <f t="shared" si="117"/>
        <v>42551.57298611111</v>
      </c>
      <c r="U949">
        <f t="shared" si="118"/>
        <v>2016</v>
      </c>
      <c r="V949">
        <f t="shared" si="119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2"/>
        <v>12</v>
      </c>
      <c r="P950" s="8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6">
        <f t="shared" si="116"/>
        <v>42411.619953703703</v>
      </c>
      <c r="T950" s="16">
        <f t="shared" si="117"/>
        <v>42441.619953703703</v>
      </c>
      <c r="U950">
        <f t="shared" si="118"/>
        <v>2016</v>
      </c>
      <c r="V950">
        <f t="shared" si="119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2"/>
        <v>1.365</v>
      </c>
      <c r="P951" s="8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6">
        <f t="shared" si="116"/>
        <v>42360.835370370369</v>
      </c>
      <c r="T951" s="16">
        <f t="shared" si="117"/>
        <v>42420.835370370369</v>
      </c>
      <c r="U951">
        <f t="shared" si="118"/>
        <v>2015</v>
      </c>
      <c r="V951">
        <f t="shared" si="119"/>
        <v>2016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2"/>
        <v>28.04</v>
      </c>
      <c r="P952" s="8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6">
        <f t="shared" si="116"/>
        <v>42356.54237268518</v>
      </c>
      <c r="T952" s="16">
        <f t="shared" si="117"/>
        <v>42386.54237268518</v>
      </c>
      <c r="U952">
        <f t="shared" si="118"/>
        <v>2015</v>
      </c>
      <c r="V952">
        <f t="shared" si="119"/>
        <v>2016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2"/>
        <v>38.39</v>
      </c>
      <c r="P953" s="8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6">
        <f t="shared" si="116"/>
        <v>42480.445277777777</v>
      </c>
      <c r="T953" s="16">
        <f t="shared" si="117"/>
        <v>42525.445277777777</v>
      </c>
      <c r="U953">
        <f t="shared" si="118"/>
        <v>2016</v>
      </c>
      <c r="V953">
        <f t="shared" si="119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2"/>
        <v>39.942857142857143</v>
      </c>
      <c r="P954" s="8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6">
        <f t="shared" si="116"/>
        <v>42662.405231481483</v>
      </c>
      <c r="T954" s="16">
        <f t="shared" si="117"/>
        <v>42692.44689814814</v>
      </c>
      <c r="U954">
        <f t="shared" si="118"/>
        <v>2016</v>
      </c>
      <c r="V954">
        <f t="shared" si="119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2"/>
        <v>0.84</v>
      </c>
      <c r="P955" s="8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6">
        <f t="shared" si="116"/>
        <v>41998.956006944441</v>
      </c>
      <c r="T955" s="16">
        <f t="shared" si="117"/>
        <v>42028.956006944441</v>
      </c>
      <c r="U955">
        <f t="shared" si="118"/>
        <v>2014</v>
      </c>
      <c r="V955">
        <f t="shared" si="119"/>
        <v>2015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2"/>
        <v>43.406666666666666</v>
      </c>
      <c r="P956" s="8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6">
        <f t="shared" si="116"/>
        <v>42194.625451388885</v>
      </c>
      <c r="T956" s="16">
        <f t="shared" si="117"/>
        <v>42236.625451388885</v>
      </c>
      <c r="U956">
        <f t="shared" si="118"/>
        <v>2015</v>
      </c>
      <c r="V956">
        <f t="shared" si="119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2"/>
        <v>5.6613333333333333</v>
      </c>
      <c r="P957" s="8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6">
        <f t="shared" si="116"/>
        <v>42586.086805555555</v>
      </c>
      <c r="T957" s="16">
        <f t="shared" si="117"/>
        <v>42626.086805555555</v>
      </c>
      <c r="U957">
        <f t="shared" si="118"/>
        <v>2016</v>
      </c>
      <c r="V957">
        <f t="shared" si="119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2"/>
        <v>1.722</v>
      </c>
      <c r="P958" s="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6">
        <f t="shared" si="116"/>
        <v>42060.705543981479</v>
      </c>
      <c r="T958" s="16">
        <f t="shared" si="117"/>
        <v>42120.663877314808</v>
      </c>
      <c r="U958">
        <f t="shared" si="118"/>
        <v>2015</v>
      </c>
      <c r="V958">
        <f t="shared" si="119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2"/>
        <v>1.9416666666666664</v>
      </c>
      <c r="P959" s="8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6">
        <f t="shared" si="116"/>
        <v>42660.344131944446</v>
      </c>
      <c r="T959" s="16">
        <f t="shared" si="117"/>
        <v>42691.385798611103</v>
      </c>
      <c r="U959">
        <f t="shared" si="118"/>
        <v>2016</v>
      </c>
      <c r="V959">
        <f t="shared" si="119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2"/>
        <v>11.328275684711327</v>
      </c>
      <c r="P960" s="8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6">
        <f t="shared" si="116"/>
        <v>42082.594479166662</v>
      </c>
      <c r="T960" s="16">
        <f t="shared" si="117"/>
        <v>42103.999305555553</v>
      </c>
      <c r="U960">
        <f t="shared" si="118"/>
        <v>2015</v>
      </c>
      <c r="V960">
        <f t="shared" si="119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2"/>
        <v>38.86</v>
      </c>
      <c r="P961" s="8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6">
        <f t="shared" si="116"/>
        <v>41992.96603009259</v>
      </c>
      <c r="T961" s="16">
        <f t="shared" si="117"/>
        <v>42022.96603009259</v>
      </c>
      <c r="U961">
        <f t="shared" si="118"/>
        <v>2014</v>
      </c>
      <c r="V961">
        <f t="shared" si="119"/>
        <v>2015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12"/>
        <v>46.100628930817614</v>
      </c>
      <c r="P962" s="8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6">
        <f t="shared" si="116"/>
        <v>42766.41846064815</v>
      </c>
      <c r="T962" s="16">
        <f t="shared" si="117"/>
        <v>42808.376793981479</v>
      </c>
      <c r="U962">
        <f t="shared" si="118"/>
        <v>2017</v>
      </c>
      <c r="V962">
        <f t="shared" si="119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20">E963/D963*100</f>
        <v>42.188421052631583</v>
      </c>
      <c r="P963" s="8">
        <f t="shared" ref="P963:P1026" si="121">IFERROR(E963/L963,0)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RIGHT(N963,LEN(N963)-SEARCH("/",N963))</f>
        <v>wearables</v>
      </c>
      <c r="S963" s="16">
        <f t="shared" ref="S963:S1026" si="124">(J963/86400)+25569+(-5/24)</f>
        <v>42740.485358796293</v>
      </c>
      <c r="T963" s="16">
        <f t="shared" ref="T963:T1026" si="125">(I963/86400)+25569+(-5/24)</f>
        <v>42786.583333333336</v>
      </c>
      <c r="U963">
        <f t="shared" ref="U963:U1026" si="126">YEAR(S963)</f>
        <v>2017</v>
      </c>
      <c r="V963">
        <f t="shared" ref="V963:V1026" si="127">YEAR(T963)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0"/>
        <v>28.48</v>
      </c>
      <c r="P964" s="8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6">
        <f t="shared" si="124"/>
        <v>42373.504085648143</v>
      </c>
      <c r="T964" s="16">
        <f t="shared" si="125"/>
        <v>42411.504085648143</v>
      </c>
      <c r="U964">
        <f t="shared" si="126"/>
        <v>2016</v>
      </c>
      <c r="V964">
        <f t="shared" si="127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0"/>
        <v>1.077142857142857</v>
      </c>
      <c r="P965" s="8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6">
        <f t="shared" si="124"/>
        <v>42625.427303240744</v>
      </c>
      <c r="T965" s="16">
        <f t="shared" si="125"/>
        <v>42660.427303240744</v>
      </c>
      <c r="U965">
        <f t="shared" si="126"/>
        <v>2016</v>
      </c>
      <c r="V965">
        <f t="shared" si="127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0"/>
        <v>0.79909090909090907</v>
      </c>
      <c r="P966" s="8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6">
        <f t="shared" si="124"/>
        <v>42208.420358796291</v>
      </c>
      <c r="T966" s="16">
        <f t="shared" si="125"/>
        <v>42248.420358796291</v>
      </c>
      <c r="U966">
        <f t="shared" si="126"/>
        <v>2015</v>
      </c>
      <c r="V966">
        <f t="shared" si="127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0"/>
        <v>1.1919999999999999</v>
      </c>
      <c r="P967" s="8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6">
        <f t="shared" si="124"/>
        <v>42636.808402777773</v>
      </c>
      <c r="T967" s="16">
        <f t="shared" si="125"/>
        <v>42668.957638888889</v>
      </c>
      <c r="U967">
        <f t="shared" si="126"/>
        <v>2016</v>
      </c>
      <c r="V967">
        <f t="shared" si="127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0"/>
        <v>14.799999999999999</v>
      </c>
      <c r="P968" s="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6">
        <f t="shared" si="124"/>
        <v>42619.427453703705</v>
      </c>
      <c r="T968" s="16">
        <f t="shared" si="125"/>
        <v>42649.427453703705</v>
      </c>
      <c r="U968">
        <f t="shared" si="126"/>
        <v>2016</v>
      </c>
      <c r="V968">
        <f t="shared" si="127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0"/>
        <v>17.810000000000002</v>
      </c>
      <c r="P969" s="8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6">
        <f t="shared" si="124"/>
        <v>42422.045995370368</v>
      </c>
      <c r="T969" s="16">
        <f t="shared" si="125"/>
        <v>42482.004328703704</v>
      </c>
      <c r="U969">
        <f t="shared" si="126"/>
        <v>2016</v>
      </c>
      <c r="V969">
        <f t="shared" si="127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0"/>
        <v>1.325</v>
      </c>
      <c r="P970" s="8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6">
        <f t="shared" si="124"/>
        <v>41836.639282407406</v>
      </c>
      <c r="T970" s="16">
        <f t="shared" si="125"/>
        <v>41866.639282407406</v>
      </c>
      <c r="U970">
        <f t="shared" si="126"/>
        <v>2014</v>
      </c>
      <c r="V970">
        <f t="shared" si="127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0"/>
        <v>46.666666666666664</v>
      </c>
      <c r="P971" s="8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6">
        <f t="shared" si="124"/>
        <v>42742.094988425924</v>
      </c>
      <c r="T971" s="16">
        <f t="shared" si="125"/>
        <v>42775.094988425924</v>
      </c>
      <c r="U971">
        <f t="shared" si="126"/>
        <v>2017</v>
      </c>
      <c r="V971">
        <f t="shared" si="127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0"/>
        <v>45.92</v>
      </c>
      <c r="P972" s="8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6">
        <f t="shared" si="124"/>
        <v>42721.012187499997</v>
      </c>
      <c r="T972" s="16">
        <f t="shared" si="125"/>
        <v>42757.999305555553</v>
      </c>
      <c r="U972">
        <f t="shared" si="126"/>
        <v>2016</v>
      </c>
      <c r="V972">
        <f t="shared" si="127"/>
        <v>2017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0"/>
        <v>0.22599999999999998</v>
      </c>
      <c r="P973" s="8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6">
        <f t="shared" si="124"/>
        <v>42111.500694444439</v>
      </c>
      <c r="T973" s="16">
        <f t="shared" si="125"/>
        <v>42156.500694444439</v>
      </c>
      <c r="U973">
        <f t="shared" si="126"/>
        <v>2015</v>
      </c>
      <c r="V973">
        <f t="shared" si="127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0"/>
        <v>34.625</v>
      </c>
      <c r="P974" s="8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6">
        <f t="shared" si="124"/>
        <v>41856.657384259255</v>
      </c>
      <c r="T974" s="16">
        <f t="shared" si="125"/>
        <v>41886.082638888889</v>
      </c>
      <c r="U974">
        <f t="shared" si="126"/>
        <v>2014</v>
      </c>
      <c r="V974">
        <f t="shared" si="127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0"/>
        <v>2.0549999999999997</v>
      </c>
      <c r="P975" s="8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6">
        <f t="shared" si="124"/>
        <v>42256.806631944441</v>
      </c>
      <c r="T975" s="16">
        <f t="shared" si="125"/>
        <v>42316.848298611112</v>
      </c>
      <c r="U975">
        <f t="shared" si="126"/>
        <v>2015</v>
      </c>
      <c r="V975">
        <f t="shared" si="127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0"/>
        <v>0.55999999999999994</v>
      </c>
      <c r="P976" s="8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6">
        <f t="shared" si="124"/>
        <v>42424.541157407402</v>
      </c>
      <c r="T976" s="16">
        <f t="shared" si="125"/>
        <v>42454.499490740738</v>
      </c>
      <c r="U976">
        <f t="shared" si="126"/>
        <v>2016</v>
      </c>
      <c r="V976">
        <f t="shared" si="127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0"/>
        <v>2.6069999999999998</v>
      </c>
      <c r="P977" s="8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6">
        <f t="shared" si="124"/>
        <v>42489.488252314812</v>
      </c>
      <c r="T977" s="16">
        <f t="shared" si="125"/>
        <v>42549.488252314812</v>
      </c>
      <c r="U977">
        <f t="shared" si="126"/>
        <v>2016</v>
      </c>
      <c r="V977">
        <f t="shared" si="127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0"/>
        <v>1.9259999999999999</v>
      </c>
      <c r="P978" s="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6">
        <f t="shared" si="124"/>
        <v>42184.850659722222</v>
      </c>
      <c r="T978" s="16">
        <f t="shared" si="125"/>
        <v>42229.850659722222</v>
      </c>
      <c r="U978">
        <f t="shared" si="126"/>
        <v>2015</v>
      </c>
      <c r="V978">
        <f t="shared" si="127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0"/>
        <v>33.666666666666664</v>
      </c>
      <c r="P979" s="8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6">
        <f t="shared" si="124"/>
        <v>42391.733761574076</v>
      </c>
      <c r="T979" s="16">
        <f t="shared" si="125"/>
        <v>42421.733761574076</v>
      </c>
      <c r="U979">
        <f t="shared" si="126"/>
        <v>2016</v>
      </c>
      <c r="V979">
        <f t="shared" si="127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0"/>
        <v>56.263267182990241</v>
      </c>
      <c r="P980" s="8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6">
        <f t="shared" si="124"/>
        <v>42395.100706018515</v>
      </c>
      <c r="T980" s="16">
        <f t="shared" si="125"/>
        <v>42425.100706018515</v>
      </c>
      <c r="U980">
        <f t="shared" si="126"/>
        <v>2016</v>
      </c>
      <c r="V980">
        <f t="shared" si="127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0"/>
        <v>82.817599999999999</v>
      </c>
      <c r="P981" s="8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6">
        <f t="shared" si="124"/>
        <v>42506.208657407406</v>
      </c>
      <c r="T981" s="16">
        <f t="shared" si="125"/>
        <v>42541.582638888889</v>
      </c>
      <c r="U981">
        <f t="shared" si="126"/>
        <v>2016</v>
      </c>
      <c r="V981">
        <f t="shared" si="127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0"/>
        <v>14.860000000000001</v>
      </c>
      <c r="P982" s="8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6">
        <f t="shared" si="124"/>
        <v>41928.695856481478</v>
      </c>
      <c r="T982" s="16">
        <f t="shared" si="125"/>
        <v>41973.737523148149</v>
      </c>
      <c r="U982">
        <f t="shared" si="126"/>
        <v>2014</v>
      </c>
      <c r="V982">
        <f t="shared" si="127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0"/>
        <v>1.2375123751237513E-2</v>
      </c>
      <c r="P983" s="8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6">
        <f t="shared" si="124"/>
        <v>41830.738680555551</v>
      </c>
      <c r="T983" s="16">
        <f t="shared" si="125"/>
        <v>41860.738680555551</v>
      </c>
      <c r="U983">
        <f t="shared" si="126"/>
        <v>2014</v>
      </c>
      <c r="V983">
        <f t="shared" si="127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0"/>
        <v>1.7142857142857144E-2</v>
      </c>
      <c r="P984" s="8">
        <f t="shared" si="121"/>
        <v>1</v>
      </c>
      <c r="Q984" t="str">
        <f t="shared" si="122"/>
        <v>technology</v>
      </c>
      <c r="R984" t="str">
        <f t="shared" si="123"/>
        <v>wearables</v>
      </c>
      <c r="S984" s="16">
        <f t="shared" si="124"/>
        <v>42615.544976851852</v>
      </c>
      <c r="T984" s="16">
        <f t="shared" si="125"/>
        <v>42645.544976851852</v>
      </c>
      <c r="U984">
        <f t="shared" si="126"/>
        <v>2016</v>
      </c>
      <c r="V984">
        <f t="shared" si="127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0"/>
        <v>29.506136117214709</v>
      </c>
      <c r="P985" s="8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6">
        <f t="shared" si="124"/>
        <v>42574.459317129622</v>
      </c>
      <c r="T985" s="16">
        <f t="shared" si="125"/>
        <v>42605.662499999999</v>
      </c>
      <c r="U985">
        <f t="shared" si="126"/>
        <v>2016</v>
      </c>
      <c r="V985">
        <f t="shared" si="127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0"/>
        <v>1.06</v>
      </c>
      <c r="P986" s="8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6">
        <f t="shared" si="124"/>
        <v>42060.907499999994</v>
      </c>
      <c r="T986" s="16">
        <f t="shared" si="125"/>
        <v>42090.86583333333</v>
      </c>
      <c r="U986">
        <f t="shared" si="126"/>
        <v>2015</v>
      </c>
      <c r="V986">
        <f t="shared" si="127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0"/>
        <v>6.293333333333333</v>
      </c>
      <c r="P987" s="8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6">
        <f t="shared" si="124"/>
        <v>42339.759375000001</v>
      </c>
      <c r="T987" s="16">
        <f t="shared" si="125"/>
        <v>42369.749999999993</v>
      </c>
      <c r="U987">
        <f t="shared" si="126"/>
        <v>2015</v>
      </c>
      <c r="V987">
        <f t="shared" si="127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0"/>
        <v>12.75</v>
      </c>
      <c r="P988" s="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6">
        <f t="shared" si="124"/>
        <v>42324.559027777774</v>
      </c>
      <c r="T988" s="16">
        <f t="shared" si="125"/>
        <v>42378.791666666664</v>
      </c>
      <c r="U988">
        <f t="shared" si="126"/>
        <v>2015</v>
      </c>
      <c r="V988">
        <f t="shared" si="127"/>
        <v>2016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0"/>
        <v>13.22</v>
      </c>
      <c r="P989" s="8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6">
        <f t="shared" si="124"/>
        <v>41773.086226851847</v>
      </c>
      <c r="T989" s="16">
        <f t="shared" si="125"/>
        <v>41813.086226851847</v>
      </c>
      <c r="U989">
        <f t="shared" si="126"/>
        <v>2014</v>
      </c>
      <c r="V989">
        <f t="shared" si="127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0"/>
        <v>0</v>
      </c>
      <c r="P990" s="8">
        <f t="shared" si="121"/>
        <v>0</v>
      </c>
      <c r="Q990" t="str">
        <f t="shared" si="122"/>
        <v>technology</v>
      </c>
      <c r="R990" t="str">
        <f t="shared" si="123"/>
        <v>wearables</v>
      </c>
      <c r="S990" s="16">
        <f t="shared" si="124"/>
        <v>42614.148437499993</v>
      </c>
      <c r="T990" s="16">
        <f t="shared" si="125"/>
        <v>42644.148437499993</v>
      </c>
      <c r="U990">
        <f t="shared" si="126"/>
        <v>2016</v>
      </c>
      <c r="V990">
        <f t="shared" si="127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0"/>
        <v>16.77</v>
      </c>
      <c r="P991" s="8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6">
        <f t="shared" si="124"/>
        <v>42611.725636574069</v>
      </c>
      <c r="T991" s="16">
        <f t="shared" si="125"/>
        <v>42641.725636574069</v>
      </c>
      <c r="U991">
        <f t="shared" si="126"/>
        <v>2016</v>
      </c>
      <c r="V991">
        <f t="shared" si="127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0"/>
        <v>0.104</v>
      </c>
      <c r="P992" s="8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6">
        <f t="shared" si="124"/>
        <v>41855.575972222221</v>
      </c>
      <c r="T992" s="16">
        <f t="shared" si="125"/>
        <v>41885.575972222221</v>
      </c>
      <c r="U992">
        <f t="shared" si="126"/>
        <v>2014</v>
      </c>
      <c r="V992">
        <f t="shared" si="127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0"/>
        <v>4.24</v>
      </c>
      <c r="P993" s="8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6">
        <f t="shared" si="124"/>
        <v>42538.548472222225</v>
      </c>
      <c r="T993" s="16">
        <f t="shared" si="125"/>
        <v>42563.57708333333</v>
      </c>
      <c r="U993">
        <f t="shared" si="126"/>
        <v>2016</v>
      </c>
      <c r="V993">
        <f t="shared" si="127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0"/>
        <v>0.46699999999999997</v>
      </c>
      <c r="P994" s="8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6">
        <f t="shared" si="124"/>
        <v>42437.71665509259</v>
      </c>
      <c r="T994" s="16">
        <f t="shared" si="125"/>
        <v>42497.674988425926</v>
      </c>
      <c r="U994">
        <f t="shared" si="126"/>
        <v>2016</v>
      </c>
      <c r="V994">
        <f t="shared" si="127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0"/>
        <v>25.087142857142858</v>
      </c>
      <c r="P995" s="8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6">
        <f t="shared" si="124"/>
        <v>42652.756574074076</v>
      </c>
      <c r="T995" s="16">
        <f t="shared" si="125"/>
        <v>42685.999999999993</v>
      </c>
      <c r="U995">
        <f t="shared" si="126"/>
        <v>2016</v>
      </c>
      <c r="V995">
        <f t="shared" si="127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0"/>
        <v>2.3345000000000002</v>
      </c>
      <c r="P996" s="8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6">
        <f t="shared" si="124"/>
        <v>41921.054745370369</v>
      </c>
      <c r="T996" s="16">
        <f t="shared" si="125"/>
        <v>41973.749305555553</v>
      </c>
      <c r="U996">
        <f t="shared" si="126"/>
        <v>2014</v>
      </c>
      <c r="V996">
        <f t="shared" si="127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0"/>
        <v>7.26</v>
      </c>
      <c r="P997" s="8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6">
        <f t="shared" si="124"/>
        <v>41947.732407407406</v>
      </c>
      <c r="T997" s="16">
        <f t="shared" si="125"/>
        <v>41972.458333333336</v>
      </c>
      <c r="U997">
        <f t="shared" si="126"/>
        <v>2014</v>
      </c>
      <c r="V997">
        <f t="shared" si="127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0"/>
        <v>1.625</v>
      </c>
      <c r="P998" s="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6">
        <f t="shared" si="124"/>
        <v>41817.658101851848</v>
      </c>
      <c r="T998" s="16">
        <f t="shared" si="125"/>
        <v>41847.435416666667</v>
      </c>
      <c r="U998">
        <f t="shared" si="126"/>
        <v>2014</v>
      </c>
      <c r="V998">
        <f t="shared" si="127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0"/>
        <v>1.3</v>
      </c>
      <c r="P999" s="8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6">
        <f t="shared" si="124"/>
        <v>41940.894641203704</v>
      </c>
      <c r="T999" s="16">
        <f t="shared" si="125"/>
        <v>41970.936307870368</v>
      </c>
      <c r="U999">
        <f t="shared" si="126"/>
        <v>2014</v>
      </c>
      <c r="V999">
        <f t="shared" si="127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0"/>
        <v>58.558333333333337</v>
      </c>
      <c r="P1000" s="8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6">
        <f t="shared" si="124"/>
        <v>42281.960659722223</v>
      </c>
      <c r="T1000" s="16">
        <f t="shared" si="125"/>
        <v>42327.002326388887</v>
      </c>
      <c r="U1000">
        <f t="shared" si="126"/>
        <v>2015</v>
      </c>
      <c r="V1000">
        <f t="shared" si="127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0"/>
        <v>7.7886666666666677</v>
      </c>
      <c r="P1001" s="8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6">
        <f t="shared" si="124"/>
        <v>41926.091319444444</v>
      </c>
      <c r="T1001" s="16">
        <f t="shared" si="125"/>
        <v>41956.126388888886</v>
      </c>
      <c r="U1001">
        <f t="shared" si="126"/>
        <v>2014</v>
      </c>
      <c r="V1001">
        <f t="shared" si="127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0"/>
        <v>2.2157147647256061</v>
      </c>
      <c r="P1002" s="8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6">
        <f t="shared" si="124"/>
        <v>42748.851388888885</v>
      </c>
      <c r="T1002" s="16">
        <f t="shared" si="125"/>
        <v>42808.80972222222</v>
      </c>
      <c r="U1002">
        <f t="shared" si="126"/>
        <v>2017</v>
      </c>
      <c r="V1002">
        <f t="shared" si="127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0"/>
        <v>104</v>
      </c>
      <c r="P1003" s="8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6">
        <f t="shared" si="124"/>
        <v>42720.511724537035</v>
      </c>
      <c r="T1003" s="16">
        <f t="shared" si="125"/>
        <v>42765.511724537035</v>
      </c>
      <c r="U1003">
        <f t="shared" si="126"/>
        <v>2016</v>
      </c>
      <c r="V1003">
        <f t="shared" si="127"/>
        <v>2017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0"/>
        <v>29.6029602960296</v>
      </c>
      <c r="P1004" s="8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6">
        <f t="shared" si="124"/>
        <v>42325.475856481477</v>
      </c>
      <c r="T1004" s="16">
        <f t="shared" si="125"/>
        <v>42355.040972222218</v>
      </c>
      <c r="U1004">
        <f t="shared" si="126"/>
        <v>2015</v>
      </c>
      <c r="V1004">
        <f t="shared" si="127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0"/>
        <v>16.055</v>
      </c>
      <c r="P1005" s="8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6">
        <f t="shared" si="124"/>
        <v>42780.500706018516</v>
      </c>
      <c r="T1005" s="16">
        <f t="shared" si="125"/>
        <v>42810.459039351852</v>
      </c>
      <c r="U1005">
        <f t="shared" si="126"/>
        <v>2017</v>
      </c>
      <c r="V1005">
        <f t="shared" si="127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0"/>
        <v>82.207999999999998</v>
      </c>
      <c r="P1006" s="8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6">
        <f t="shared" si="124"/>
        <v>42388.5003125</v>
      </c>
      <c r="T1006" s="16">
        <f t="shared" si="125"/>
        <v>42418.5003125</v>
      </c>
      <c r="U1006">
        <f t="shared" si="126"/>
        <v>2016</v>
      </c>
      <c r="V1006">
        <f t="shared" si="127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0"/>
        <v>75.051000000000002</v>
      </c>
      <c r="P1007" s="8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6">
        <f t="shared" si="124"/>
        <v>42276.41646990741</v>
      </c>
      <c r="T1007" s="16">
        <f t="shared" si="125"/>
        <v>42307.41646990741</v>
      </c>
      <c r="U1007">
        <f t="shared" si="126"/>
        <v>2015</v>
      </c>
      <c r="V1007">
        <f t="shared" si="127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0"/>
        <v>5.8500000000000005</v>
      </c>
      <c r="P1008" s="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6">
        <f t="shared" si="124"/>
        <v>41976.83185185185</v>
      </c>
      <c r="T1008" s="16">
        <f t="shared" si="125"/>
        <v>41985.09097222222</v>
      </c>
      <c r="U1008">
        <f t="shared" si="126"/>
        <v>2014</v>
      </c>
      <c r="V1008">
        <f t="shared" si="127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0"/>
        <v>44.32</v>
      </c>
      <c r="P1009" s="8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6">
        <f t="shared" si="124"/>
        <v>42676.3752662037</v>
      </c>
      <c r="T1009" s="16">
        <f t="shared" si="125"/>
        <v>42718.416932870365</v>
      </c>
      <c r="U1009">
        <f t="shared" si="126"/>
        <v>2016</v>
      </c>
      <c r="V1009">
        <f t="shared" si="127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0"/>
        <v>0.26737967914438499</v>
      </c>
      <c r="P1010" s="8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6">
        <f t="shared" si="124"/>
        <v>42702.600868055553</v>
      </c>
      <c r="T1010" s="16">
        <f t="shared" si="125"/>
        <v>42732.600868055553</v>
      </c>
      <c r="U1010">
        <f t="shared" si="126"/>
        <v>2016</v>
      </c>
      <c r="V1010">
        <f t="shared" si="127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0"/>
        <v>13.13</v>
      </c>
      <c r="P1011" s="8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6">
        <f t="shared" si="124"/>
        <v>42510.396365740737</v>
      </c>
      <c r="T1011" s="16">
        <f t="shared" si="125"/>
        <v>42540.396365740737</v>
      </c>
      <c r="U1011">
        <f t="shared" si="126"/>
        <v>2016</v>
      </c>
      <c r="V1011">
        <f t="shared" si="127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0"/>
        <v>0.19088937093275488</v>
      </c>
      <c r="P1012" s="8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6">
        <f t="shared" si="124"/>
        <v>42561.621087962958</v>
      </c>
      <c r="T1012" s="16">
        <f t="shared" si="125"/>
        <v>42617.915972222218</v>
      </c>
      <c r="U1012">
        <f t="shared" si="126"/>
        <v>2016</v>
      </c>
      <c r="V1012">
        <f t="shared" si="127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0"/>
        <v>0.375</v>
      </c>
      <c r="P1013" s="8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6">
        <f t="shared" si="124"/>
        <v>41946.689756944441</v>
      </c>
      <c r="T1013" s="16">
        <f t="shared" si="125"/>
        <v>41991.689756944441</v>
      </c>
      <c r="U1013">
        <f t="shared" si="126"/>
        <v>2014</v>
      </c>
      <c r="V1013">
        <f t="shared" si="127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0"/>
        <v>21535.021000000001</v>
      </c>
      <c r="P1014" s="8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6">
        <f t="shared" si="124"/>
        <v>42714.232083333329</v>
      </c>
      <c r="T1014" s="16">
        <f t="shared" si="125"/>
        <v>42759.232083333329</v>
      </c>
      <c r="U1014">
        <f t="shared" si="126"/>
        <v>2016</v>
      </c>
      <c r="V1014">
        <f t="shared" si="127"/>
        <v>2017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0"/>
        <v>34.527999999999999</v>
      </c>
      <c r="P1015" s="8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6">
        <f t="shared" si="124"/>
        <v>42339.625648148147</v>
      </c>
      <c r="T1015" s="16">
        <f t="shared" si="125"/>
        <v>42367.624999999993</v>
      </c>
      <c r="U1015">
        <f t="shared" si="126"/>
        <v>2015</v>
      </c>
      <c r="V1015">
        <f t="shared" si="127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0"/>
        <v>30.599999999999998</v>
      </c>
      <c r="P1016" s="8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6">
        <f t="shared" si="124"/>
        <v>41954.79415509259</v>
      </c>
      <c r="T1016" s="16">
        <f t="shared" si="125"/>
        <v>42004.79415509259</v>
      </c>
      <c r="U1016">
        <f t="shared" si="126"/>
        <v>2014</v>
      </c>
      <c r="V1016">
        <f t="shared" si="127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0"/>
        <v>2.666666666666667</v>
      </c>
      <c r="P1017" s="8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6">
        <f t="shared" si="124"/>
        <v>42303.670081018521</v>
      </c>
      <c r="T1017" s="16">
        <f t="shared" si="125"/>
        <v>42333.711747685178</v>
      </c>
      <c r="U1017">
        <f t="shared" si="126"/>
        <v>2015</v>
      </c>
      <c r="V1017">
        <f t="shared" si="127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0"/>
        <v>2.8420000000000001</v>
      </c>
      <c r="P1018" s="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6">
        <f t="shared" si="124"/>
        <v>42421.898796296293</v>
      </c>
      <c r="T1018" s="16">
        <f t="shared" si="125"/>
        <v>42466.857129629629</v>
      </c>
      <c r="U1018">
        <f t="shared" si="126"/>
        <v>2016</v>
      </c>
      <c r="V1018">
        <f t="shared" si="127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0"/>
        <v>22.878799999999998</v>
      </c>
      <c r="P1019" s="8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6">
        <f t="shared" si="124"/>
        <v>42289.466840277775</v>
      </c>
      <c r="T1019" s="16">
        <f t="shared" si="125"/>
        <v>42329.508506944439</v>
      </c>
      <c r="U1019">
        <f t="shared" si="126"/>
        <v>2015</v>
      </c>
      <c r="V1019">
        <f t="shared" si="127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0"/>
        <v>3.105</v>
      </c>
      <c r="P1020" s="8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6">
        <f t="shared" si="124"/>
        <v>42535.283946759257</v>
      </c>
      <c r="T1020" s="16">
        <f t="shared" si="125"/>
        <v>42565.283946759257</v>
      </c>
      <c r="U1020">
        <f t="shared" si="126"/>
        <v>2016</v>
      </c>
      <c r="V1020">
        <f t="shared" si="127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0"/>
        <v>47.333333333333336</v>
      </c>
      <c r="P1021" s="8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6">
        <f t="shared" si="124"/>
        <v>42009.765613425923</v>
      </c>
      <c r="T1021" s="16">
        <f t="shared" si="125"/>
        <v>42039.765613425923</v>
      </c>
      <c r="U1021">
        <f t="shared" si="126"/>
        <v>2015</v>
      </c>
      <c r="V1021">
        <f t="shared" si="127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0"/>
        <v>205.54838709677421</v>
      </c>
      <c r="P1022" s="8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6">
        <f t="shared" si="124"/>
        <v>42126.861215277771</v>
      </c>
      <c r="T1022" s="16">
        <f t="shared" si="125"/>
        <v>42156.824305555558</v>
      </c>
      <c r="U1022">
        <f t="shared" si="126"/>
        <v>2015</v>
      </c>
      <c r="V1022">
        <f t="shared" si="127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0"/>
        <v>351.80366666666669</v>
      </c>
      <c r="P1023" s="8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6">
        <f t="shared" si="124"/>
        <v>42271.043645833335</v>
      </c>
      <c r="T1023" s="16">
        <f t="shared" si="125"/>
        <v>42293.958333333336</v>
      </c>
      <c r="U1023">
        <f t="shared" si="126"/>
        <v>2015</v>
      </c>
      <c r="V1023">
        <f t="shared" si="127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0"/>
        <v>114.9</v>
      </c>
      <c r="P1024" s="8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6">
        <f t="shared" si="124"/>
        <v>42111.438391203701</v>
      </c>
      <c r="T1024" s="16">
        <f t="shared" si="125"/>
        <v>42141.438391203701</v>
      </c>
      <c r="U1024">
        <f t="shared" si="126"/>
        <v>2015</v>
      </c>
      <c r="V1024">
        <f t="shared" si="127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0"/>
        <v>237.15</v>
      </c>
      <c r="P1025" s="8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6">
        <f t="shared" si="124"/>
        <v>42145.711354166669</v>
      </c>
      <c r="T1025" s="16">
        <f t="shared" si="125"/>
        <v>42175.711354166669</v>
      </c>
      <c r="U1025">
        <f t="shared" si="126"/>
        <v>2015</v>
      </c>
      <c r="V1025">
        <f t="shared" si="127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20"/>
        <v>118.63774999999998</v>
      </c>
      <c r="P1026" s="8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6">
        <f t="shared" si="124"/>
        <v>42370.372256944444</v>
      </c>
      <c r="T1026" s="16">
        <f t="shared" si="125"/>
        <v>42400.372256944444</v>
      </c>
      <c r="U1026">
        <f t="shared" si="126"/>
        <v>2016</v>
      </c>
      <c r="V1026">
        <f t="shared" si="127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28">E1027/D1027*100</f>
        <v>109.92831428571431</v>
      </c>
      <c r="P1027" s="8">
        <f t="shared" ref="P1027:P1090" si="129">IFERROR(E1027/L1027,0)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RIGHT(N1027,LEN(N1027)-SEARCH("/",N1027))</f>
        <v>electronic music</v>
      </c>
      <c r="S1027" s="16">
        <f t="shared" ref="S1027:S1090" si="132">(J1027/86400)+25569+(-5/24)</f>
        <v>42049.625428240739</v>
      </c>
      <c r="T1027" s="16">
        <f t="shared" ref="T1027:T1090" si="133">(I1027/86400)+25569+(-5/24)</f>
        <v>42079.583761574067</v>
      </c>
      <c r="U1027">
        <f t="shared" ref="U1027:U1090" si="134">YEAR(S1027)</f>
        <v>2015</v>
      </c>
      <c r="V1027">
        <f t="shared" ref="V1027:V1090" si="135">YEAR(T1027)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28"/>
        <v>100.00828571428571</v>
      </c>
      <c r="P1028" s="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6">
        <f t="shared" si="132"/>
        <v>42426.199259259258</v>
      </c>
      <c r="T1028" s="16">
        <f t="shared" si="133"/>
        <v>42460.157592592594</v>
      </c>
      <c r="U1028">
        <f t="shared" si="134"/>
        <v>2016</v>
      </c>
      <c r="V1028">
        <f t="shared" si="135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28"/>
        <v>103.09292094387415</v>
      </c>
      <c r="P1029" s="8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6">
        <f t="shared" si="132"/>
        <v>41904.825775462959</v>
      </c>
      <c r="T1029" s="16">
        <f t="shared" si="133"/>
        <v>41934.825775462959</v>
      </c>
      <c r="U1029">
        <f t="shared" si="134"/>
        <v>2014</v>
      </c>
      <c r="V1029">
        <f t="shared" si="135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28"/>
        <v>117.27000000000001</v>
      </c>
      <c r="P1030" s="8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6">
        <f t="shared" si="132"/>
        <v>42755.419039351851</v>
      </c>
      <c r="T1030" s="16">
        <f t="shared" si="133"/>
        <v>42800.624999999993</v>
      </c>
      <c r="U1030">
        <f t="shared" si="134"/>
        <v>2017</v>
      </c>
      <c r="V1030">
        <f t="shared" si="135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28"/>
        <v>111.75999999999999</v>
      </c>
      <c r="P1031" s="8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6">
        <f t="shared" si="132"/>
        <v>42044.503553240742</v>
      </c>
      <c r="T1031" s="16">
        <f t="shared" si="133"/>
        <v>42098.707638888889</v>
      </c>
      <c r="U1031">
        <f t="shared" si="134"/>
        <v>2015</v>
      </c>
      <c r="V1031">
        <f t="shared" si="135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28"/>
        <v>342.09999999999997</v>
      </c>
      <c r="P1032" s="8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6">
        <f t="shared" si="132"/>
        <v>42611.274872685179</v>
      </c>
      <c r="T1032" s="16">
        <f t="shared" si="133"/>
        <v>42625.274872685179</v>
      </c>
      <c r="U1032">
        <f t="shared" si="134"/>
        <v>2016</v>
      </c>
      <c r="V1032">
        <f t="shared" si="135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28"/>
        <v>107.4</v>
      </c>
      <c r="P1033" s="8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6">
        <f t="shared" si="132"/>
        <v>42324.555671296293</v>
      </c>
      <c r="T1033" s="16">
        <f t="shared" si="133"/>
        <v>42354.555671296293</v>
      </c>
      <c r="U1033">
        <f t="shared" si="134"/>
        <v>2015</v>
      </c>
      <c r="V1033">
        <f t="shared" si="135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28"/>
        <v>108.49703703703703</v>
      </c>
      <c r="P1034" s="8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6">
        <f t="shared" si="132"/>
        <v>42514.458622685182</v>
      </c>
      <c r="T1034" s="16">
        <f t="shared" si="133"/>
        <v>42544.458622685182</v>
      </c>
      <c r="U1034">
        <f t="shared" si="134"/>
        <v>2016</v>
      </c>
      <c r="V1034">
        <f t="shared" si="135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28"/>
        <v>102.86144578313252</v>
      </c>
      <c r="P1035" s="8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6">
        <f t="shared" si="132"/>
        <v>42688.52407407407</v>
      </c>
      <c r="T1035" s="16">
        <f t="shared" si="133"/>
        <v>42716.52407407407</v>
      </c>
      <c r="U1035">
        <f t="shared" si="134"/>
        <v>2016</v>
      </c>
      <c r="V1035">
        <f t="shared" si="135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28"/>
        <v>130.0018</v>
      </c>
      <c r="P1036" s="8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6">
        <f t="shared" si="132"/>
        <v>42554.958379629628</v>
      </c>
      <c r="T1036" s="16">
        <f t="shared" si="133"/>
        <v>42586.957638888889</v>
      </c>
      <c r="U1036">
        <f t="shared" si="134"/>
        <v>2016</v>
      </c>
      <c r="V1036">
        <f t="shared" si="135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28"/>
        <v>107.65217391304347</v>
      </c>
      <c r="P1037" s="8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6">
        <f t="shared" si="132"/>
        <v>42016.43310185185</v>
      </c>
      <c r="T1037" s="16">
        <f t="shared" si="133"/>
        <v>42046.43310185185</v>
      </c>
      <c r="U1037">
        <f t="shared" si="134"/>
        <v>2015</v>
      </c>
      <c r="V1037">
        <f t="shared" si="135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28"/>
        <v>112.36044444444444</v>
      </c>
      <c r="P1038" s="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6">
        <f t="shared" si="132"/>
        <v>41249.240624999999</v>
      </c>
      <c r="T1038" s="16">
        <f t="shared" si="133"/>
        <v>41281.125</v>
      </c>
      <c r="U1038">
        <f t="shared" si="134"/>
        <v>2012</v>
      </c>
      <c r="V1038">
        <f t="shared" si="135"/>
        <v>2013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28"/>
        <v>102.1</v>
      </c>
      <c r="P1039" s="8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6">
        <f t="shared" si="132"/>
        <v>42119.61414351852</v>
      </c>
      <c r="T1039" s="16">
        <f t="shared" si="133"/>
        <v>42141.999999999993</v>
      </c>
      <c r="U1039">
        <f t="shared" si="134"/>
        <v>2015</v>
      </c>
      <c r="V1039">
        <f t="shared" si="135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28"/>
        <v>145.33333333333334</v>
      </c>
      <c r="P1040" s="8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6">
        <f t="shared" si="132"/>
        <v>42418.023414351854</v>
      </c>
      <c r="T1040" s="16">
        <f t="shared" si="133"/>
        <v>42447.981747685182</v>
      </c>
      <c r="U1040">
        <f t="shared" si="134"/>
        <v>2016</v>
      </c>
      <c r="V1040">
        <f t="shared" si="135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28"/>
        <v>128.19999999999999</v>
      </c>
      <c r="P1041" s="8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6">
        <f t="shared" si="132"/>
        <v>42691.900995370372</v>
      </c>
      <c r="T1041" s="16">
        <f t="shared" si="133"/>
        <v>42717.124305555553</v>
      </c>
      <c r="U1041">
        <f t="shared" si="134"/>
        <v>2016</v>
      </c>
      <c r="V1041">
        <f t="shared" si="135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28"/>
        <v>0.29411764705882354</v>
      </c>
      <c r="P1042" s="8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6">
        <f t="shared" si="132"/>
        <v>42579.500104166662</v>
      </c>
      <c r="T1042" s="16">
        <f t="shared" si="133"/>
        <v>42609.500104166662</v>
      </c>
      <c r="U1042">
        <f t="shared" si="134"/>
        <v>2016</v>
      </c>
      <c r="V1042">
        <f t="shared" si="135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28"/>
        <v>0</v>
      </c>
      <c r="P1043" s="8">
        <f t="shared" si="129"/>
        <v>0</v>
      </c>
      <c r="Q1043" t="str">
        <f t="shared" si="130"/>
        <v>journalism</v>
      </c>
      <c r="R1043" t="str">
        <f t="shared" si="131"/>
        <v>audio</v>
      </c>
      <c r="S1043" s="16">
        <f t="shared" si="132"/>
        <v>41830.851759259254</v>
      </c>
      <c r="T1043" s="16">
        <f t="shared" si="133"/>
        <v>41850.851759259254</v>
      </c>
      <c r="U1043">
        <f t="shared" si="134"/>
        <v>2014</v>
      </c>
      <c r="V1043">
        <f t="shared" si="135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28"/>
        <v>1.5384615384615385</v>
      </c>
      <c r="P1044" s="8">
        <f t="shared" si="129"/>
        <v>10</v>
      </c>
      <c r="Q1044" t="str">
        <f t="shared" si="130"/>
        <v>journalism</v>
      </c>
      <c r="R1044" t="str">
        <f t="shared" si="131"/>
        <v>audio</v>
      </c>
      <c r="S1044" s="16">
        <f t="shared" si="132"/>
        <v>41851.487824074073</v>
      </c>
      <c r="T1044" s="16">
        <f t="shared" si="133"/>
        <v>41894.208333333328</v>
      </c>
      <c r="U1044">
        <f t="shared" si="134"/>
        <v>2014</v>
      </c>
      <c r="V1044">
        <f t="shared" si="135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28"/>
        <v>8.5370000000000008</v>
      </c>
      <c r="P1045" s="8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6">
        <f t="shared" si="132"/>
        <v>42114.044618055552</v>
      </c>
      <c r="T1045" s="16">
        <f t="shared" si="133"/>
        <v>42144.044618055552</v>
      </c>
      <c r="U1045">
        <f t="shared" si="134"/>
        <v>2015</v>
      </c>
      <c r="V1045">
        <f t="shared" si="135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28"/>
        <v>8.5714285714285715E-2</v>
      </c>
      <c r="P1046" s="8">
        <f t="shared" si="129"/>
        <v>3</v>
      </c>
      <c r="Q1046" t="str">
        <f t="shared" si="130"/>
        <v>journalism</v>
      </c>
      <c r="R1046" t="str">
        <f t="shared" si="131"/>
        <v>audio</v>
      </c>
      <c r="S1046" s="16">
        <f t="shared" si="132"/>
        <v>42011.717604166661</v>
      </c>
      <c r="T1046" s="16">
        <f t="shared" si="133"/>
        <v>42068.643749999996</v>
      </c>
      <c r="U1046">
        <f t="shared" si="134"/>
        <v>2015</v>
      </c>
      <c r="V1046">
        <f t="shared" si="135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28"/>
        <v>2.6599999999999997</v>
      </c>
      <c r="P1047" s="8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6">
        <f t="shared" si="132"/>
        <v>41844.666087962956</v>
      </c>
      <c r="T1047" s="16">
        <f t="shared" si="133"/>
        <v>41874.666087962956</v>
      </c>
      <c r="U1047">
        <f t="shared" si="134"/>
        <v>2014</v>
      </c>
      <c r="V1047">
        <f t="shared" si="135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28"/>
        <v>0</v>
      </c>
      <c r="P1048" s="8">
        <f t="shared" si="129"/>
        <v>0</v>
      </c>
      <c r="Q1048" t="str">
        <f t="shared" si="130"/>
        <v>journalism</v>
      </c>
      <c r="R1048" t="str">
        <f t="shared" si="131"/>
        <v>audio</v>
      </c>
      <c r="S1048" s="16">
        <f t="shared" si="132"/>
        <v>42319.643055555549</v>
      </c>
      <c r="T1048" s="16">
        <f t="shared" si="133"/>
        <v>42364.643055555549</v>
      </c>
      <c r="U1048">
        <f t="shared" si="134"/>
        <v>2015</v>
      </c>
      <c r="V1048">
        <f t="shared" si="135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28"/>
        <v>0.05</v>
      </c>
      <c r="P1049" s="8">
        <f t="shared" si="129"/>
        <v>1</v>
      </c>
      <c r="Q1049" t="str">
        <f t="shared" si="130"/>
        <v>journalism</v>
      </c>
      <c r="R1049" t="str">
        <f t="shared" si="131"/>
        <v>audio</v>
      </c>
      <c r="S1049" s="16">
        <f t="shared" si="132"/>
        <v>41918.610127314816</v>
      </c>
      <c r="T1049" s="16">
        <f t="shared" si="133"/>
        <v>41948.65179398148</v>
      </c>
      <c r="U1049">
        <f t="shared" si="134"/>
        <v>2014</v>
      </c>
      <c r="V1049">
        <f t="shared" si="135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28"/>
        <v>1.4133333333333333</v>
      </c>
      <c r="P1050" s="8">
        <f t="shared" si="129"/>
        <v>53</v>
      </c>
      <c r="Q1050" t="str">
        <f t="shared" si="130"/>
        <v>journalism</v>
      </c>
      <c r="R1050" t="str">
        <f t="shared" si="131"/>
        <v>audio</v>
      </c>
      <c r="S1050" s="16">
        <f t="shared" si="132"/>
        <v>42597.844780092586</v>
      </c>
      <c r="T1050" s="16">
        <f t="shared" si="133"/>
        <v>42637.844780092586</v>
      </c>
      <c r="U1050">
        <f t="shared" si="134"/>
        <v>2016</v>
      </c>
      <c r="V1050">
        <f t="shared" si="135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28"/>
        <v>0</v>
      </c>
      <c r="P1051" s="8">
        <f t="shared" si="129"/>
        <v>0</v>
      </c>
      <c r="Q1051" t="str">
        <f t="shared" si="130"/>
        <v>journalism</v>
      </c>
      <c r="R1051" t="str">
        <f t="shared" si="131"/>
        <v>audio</v>
      </c>
      <c r="S1051" s="16">
        <f t="shared" si="132"/>
        <v>42382.222743055558</v>
      </c>
      <c r="T1051" s="16">
        <f t="shared" si="133"/>
        <v>42412.222743055558</v>
      </c>
      <c r="U1051">
        <f t="shared" si="134"/>
        <v>2016</v>
      </c>
      <c r="V1051">
        <f t="shared" si="135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28"/>
        <v>0</v>
      </c>
      <c r="P1052" s="8">
        <f t="shared" si="129"/>
        <v>0</v>
      </c>
      <c r="Q1052" t="str">
        <f t="shared" si="130"/>
        <v>journalism</v>
      </c>
      <c r="R1052" t="str">
        <f t="shared" si="131"/>
        <v>audio</v>
      </c>
      <c r="S1052" s="16">
        <f t="shared" si="132"/>
        <v>42231.588854166665</v>
      </c>
      <c r="T1052" s="16">
        <f t="shared" si="133"/>
        <v>42261.588854166665</v>
      </c>
      <c r="U1052">
        <f t="shared" si="134"/>
        <v>2015</v>
      </c>
      <c r="V1052">
        <f t="shared" si="135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28"/>
        <v>0</v>
      </c>
      <c r="P1053" s="8">
        <f t="shared" si="129"/>
        <v>0</v>
      </c>
      <c r="Q1053" t="str">
        <f t="shared" si="130"/>
        <v>journalism</v>
      </c>
      <c r="R1053" t="str">
        <f t="shared" si="131"/>
        <v>audio</v>
      </c>
      <c r="S1053" s="16">
        <f t="shared" si="132"/>
        <v>41849.805844907409</v>
      </c>
      <c r="T1053" s="16">
        <f t="shared" si="133"/>
        <v>41877.805844907409</v>
      </c>
      <c r="U1053">
        <f t="shared" si="134"/>
        <v>2014</v>
      </c>
      <c r="V1053">
        <f t="shared" si="135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28"/>
        <v>0</v>
      </c>
      <c r="P1054" s="8">
        <f t="shared" si="129"/>
        <v>0</v>
      </c>
      <c r="Q1054" t="str">
        <f t="shared" si="130"/>
        <v>journalism</v>
      </c>
      <c r="R1054" t="str">
        <f t="shared" si="131"/>
        <v>audio</v>
      </c>
      <c r="S1054" s="16">
        <f t="shared" si="132"/>
        <v>42483.589062499996</v>
      </c>
      <c r="T1054" s="16">
        <f t="shared" si="133"/>
        <v>42527.631249999999</v>
      </c>
      <c r="U1054">
        <f t="shared" si="134"/>
        <v>2016</v>
      </c>
      <c r="V1054">
        <f t="shared" si="135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28"/>
        <v>1</v>
      </c>
      <c r="P1055" s="8">
        <f t="shared" si="129"/>
        <v>15</v>
      </c>
      <c r="Q1055" t="str">
        <f t="shared" si="130"/>
        <v>journalism</v>
      </c>
      <c r="R1055" t="str">
        <f t="shared" si="131"/>
        <v>audio</v>
      </c>
      <c r="S1055" s="16">
        <f t="shared" si="132"/>
        <v>42774.964490740742</v>
      </c>
      <c r="T1055" s="16">
        <f t="shared" si="133"/>
        <v>42799.964490740742</v>
      </c>
      <c r="U1055">
        <f t="shared" si="134"/>
        <v>2017</v>
      </c>
      <c r="V1055">
        <f t="shared" si="135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28"/>
        <v>0</v>
      </c>
      <c r="P1056" s="8">
        <f t="shared" si="129"/>
        <v>0</v>
      </c>
      <c r="Q1056" t="str">
        <f t="shared" si="130"/>
        <v>journalism</v>
      </c>
      <c r="R1056" t="str">
        <f t="shared" si="131"/>
        <v>audio</v>
      </c>
      <c r="S1056" s="16">
        <f t="shared" si="132"/>
        <v>41831.643506944441</v>
      </c>
      <c r="T1056" s="16">
        <f t="shared" si="133"/>
        <v>41861.708333333328</v>
      </c>
      <c r="U1056">
        <f t="shared" si="134"/>
        <v>2014</v>
      </c>
      <c r="V1056">
        <f t="shared" si="135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28"/>
        <v>0</v>
      </c>
      <c r="P1057" s="8">
        <f t="shared" si="129"/>
        <v>0</v>
      </c>
      <c r="Q1057" t="str">
        <f t="shared" si="130"/>
        <v>journalism</v>
      </c>
      <c r="R1057" t="str">
        <f t="shared" si="131"/>
        <v>audio</v>
      </c>
      <c r="S1057" s="16">
        <f t="shared" si="132"/>
        <v>42406.784085648142</v>
      </c>
      <c r="T1057" s="16">
        <f t="shared" si="133"/>
        <v>42436.784085648142</v>
      </c>
      <c r="U1057">
        <f t="shared" si="134"/>
        <v>2016</v>
      </c>
      <c r="V1057">
        <f t="shared" si="135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28"/>
        <v>0</v>
      </c>
      <c r="P1058" s="8">
        <f t="shared" si="129"/>
        <v>0</v>
      </c>
      <c r="Q1058" t="str">
        <f t="shared" si="130"/>
        <v>journalism</v>
      </c>
      <c r="R1058" t="str">
        <f t="shared" si="131"/>
        <v>audio</v>
      </c>
      <c r="S1058" s="16">
        <f t="shared" si="132"/>
        <v>42058.511307870365</v>
      </c>
      <c r="T1058" s="16">
        <f t="shared" si="133"/>
        <v>42118.469641203701</v>
      </c>
      <c r="U1058">
        <f t="shared" si="134"/>
        <v>2015</v>
      </c>
      <c r="V1058">
        <f t="shared" si="135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28"/>
        <v>0</v>
      </c>
      <c r="P1059" s="8">
        <f t="shared" si="129"/>
        <v>0</v>
      </c>
      <c r="Q1059" t="str">
        <f t="shared" si="130"/>
        <v>journalism</v>
      </c>
      <c r="R1059" t="str">
        <f t="shared" si="131"/>
        <v>audio</v>
      </c>
      <c r="S1059" s="16">
        <f t="shared" si="132"/>
        <v>42678.662997685184</v>
      </c>
      <c r="T1059" s="16">
        <f t="shared" si="133"/>
        <v>42708.704664351848</v>
      </c>
      <c r="U1059">
        <f t="shared" si="134"/>
        <v>2016</v>
      </c>
      <c r="V1059">
        <f t="shared" si="135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28"/>
        <v>0</v>
      </c>
      <c r="P1060" s="8">
        <f t="shared" si="129"/>
        <v>0</v>
      </c>
      <c r="Q1060" t="str">
        <f t="shared" si="130"/>
        <v>journalism</v>
      </c>
      <c r="R1060" t="str">
        <f t="shared" si="131"/>
        <v>audio</v>
      </c>
      <c r="S1060" s="16">
        <f t="shared" si="132"/>
        <v>42047.692627314813</v>
      </c>
      <c r="T1060" s="16">
        <f t="shared" si="133"/>
        <v>42088.791666666664</v>
      </c>
      <c r="U1060">
        <f t="shared" si="134"/>
        <v>2015</v>
      </c>
      <c r="V1060">
        <f t="shared" si="135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28"/>
        <v>0</v>
      </c>
      <c r="P1061" s="8">
        <f t="shared" si="129"/>
        <v>0</v>
      </c>
      <c r="Q1061" t="str">
        <f t="shared" si="130"/>
        <v>journalism</v>
      </c>
      <c r="R1061" t="str">
        <f t="shared" si="131"/>
        <v>audio</v>
      </c>
      <c r="S1061" s="16">
        <f t="shared" si="132"/>
        <v>42046.581666666665</v>
      </c>
      <c r="T1061" s="16">
        <f t="shared" si="133"/>
        <v>42076.54</v>
      </c>
      <c r="U1061">
        <f t="shared" si="134"/>
        <v>2015</v>
      </c>
      <c r="V1061">
        <f t="shared" si="135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28"/>
        <v>1</v>
      </c>
      <c r="P1062" s="8">
        <f t="shared" si="129"/>
        <v>50</v>
      </c>
      <c r="Q1062" t="str">
        <f t="shared" si="130"/>
        <v>journalism</v>
      </c>
      <c r="R1062" t="str">
        <f t="shared" si="131"/>
        <v>audio</v>
      </c>
      <c r="S1062" s="16">
        <f t="shared" si="132"/>
        <v>42079.704780092587</v>
      </c>
      <c r="T1062" s="16">
        <f t="shared" si="133"/>
        <v>42109.704780092587</v>
      </c>
      <c r="U1062">
        <f t="shared" si="134"/>
        <v>2015</v>
      </c>
      <c r="V1062">
        <f t="shared" si="135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28"/>
        <v>0</v>
      </c>
      <c r="P1063" s="8">
        <f t="shared" si="129"/>
        <v>0</v>
      </c>
      <c r="Q1063" t="str">
        <f t="shared" si="130"/>
        <v>journalism</v>
      </c>
      <c r="R1063" t="str">
        <f t="shared" si="131"/>
        <v>audio</v>
      </c>
      <c r="S1063" s="16">
        <f t="shared" si="132"/>
        <v>42432.068379629629</v>
      </c>
      <c r="T1063" s="16">
        <f t="shared" si="133"/>
        <v>42491.833333333336</v>
      </c>
      <c r="U1063">
        <f t="shared" si="134"/>
        <v>2016</v>
      </c>
      <c r="V1063">
        <f t="shared" si="135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28"/>
        <v>95.477386934673376</v>
      </c>
      <c r="P1064" s="8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6">
        <f t="shared" si="132"/>
        <v>42556.598854166667</v>
      </c>
      <c r="T1064" s="16">
        <f t="shared" si="133"/>
        <v>42563.598854166667</v>
      </c>
      <c r="U1064">
        <f t="shared" si="134"/>
        <v>2016</v>
      </c>
      <c r="V1064">
        <f t="shared" si="135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28"/>
        <v>0</v>
      </c>
      <c r="P1065" s="8">
        <f t="shared" si="129"/>
        <v>0</v>
      </c>
      <c r="Q1065" t="str">
        <f t="shared" si="130"/>
        <v>journalism</v>
      </c>
      <c r="R1065" t="str">
        <f t="shared" si="131"/>
        <v>audio</v>
      </c>
      <c r="S1065" s="16">
        <f t="shared" si="132"/>
        <v>42582.822476851848</v>
      </c>
      <c r="T1065" s="16">
        <f t="shared" si="133"/>
        <v>42612.822476851848</v>
      </c>
      <c r="U1065">
        <f t="shared" si="134"/>
        <v>2016</v>
      </c>
      <c r="V1065">
        <f t="shared" si="135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28"/>
        <v>8.974444444444444</v>
      </c>
      <c r="P1066" s="8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6">
        <f t="shared" si="132"/>
        <v>41417.019710648143</v>
      </c>
      <c r="T1066" s="16">
        <f t="shared" si="133"/>
        <v>41462.019710648143</v>
      </c>
      <c r="U1066">
        <f t="shared" si="134"/>
        <v>2013</v>
      </c>
      <c r="V1066">
        <f t="shared" si="135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28"/>
        <v>2.7</v>
      </c>
      <c r="P1067" s="8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6">
        <f t="shared" si="132"/>
        <v>41661.172708333332</v>
      </c>
      <c r="T1067" s="16">
        <f t="shared" si="133"/>
        <v>41689.172708333332</v>
      </c>
      <c r="U1067">
        <f t="shared" si="134"/>
        <v>2014</v>
      </c>
      <c r="V1067">
        <f t="shared" si="135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28"/>
        <v>3.3673333333333333</v>
      </c>
      <c r="P1068" s="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6">
        <f t="shared" si="132"/>
        <v>41445.754421296289</v>
      </c>
      <c r="T1068" s="16">
        <f t="shared" si="133"/>
        <v>41490.754421296289</v>
      </c>
      <c r="U1068">
        <f t="shared" si="134"/>
        <v>2013</v>
      </c>
      <c r="V1068">
        <f t="shared" si="135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28"/>
        <v>26</v>
      </c>
      <c r="P1069" s="8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6">
        <f t="shared" si="132"/>
        <v>41599.647349537037</v>
      </c>
      <c r="T1069" s="16">
        <f t="shared" si="133"/>
        <v>41629.647349537037</v>
      </c>
      <c r="U1069">
        <f t="shared" si="134"/>
        <v>2013</v>
      </c>
      <c r="V1069">
        <f t="shared" si="135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28"/>
        <v>0.15</v>
      </c>
      <c r="P1070" s="8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6">
        <f t="shared" si="132"/>
        <v>42440.162777777776</v>
      </c>
      <c r="T1070" s="16">
        <f t="shared" si="133"/>
        <v>42470.121111111112</v>
      </c>
      <c r="U1070">
        <f t="shared" si="134"/>
        <v>2016</v>
      </c>
      <c r="V1070">
        <f t="shared" si="135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28"/>
        <v>38.636363636363633</v>
      </c>
      <c r="P1071" s="8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6">
        <f t="shared" si="132"/>
        <v>41572.021516203698</v>
      </c>
      <c r="T1071" s="16">
        <f t="shared" si="133"/>
        <v>41604.06318287037</v>
      </c>
      <c r="U1071">
        <f t="shared" si="134"/>
        <v>2013</v>
      </c>
      <c r="V1071">
        <f t="shared" si="135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28"/>
        <v>0.70000000000000007</v>
      </c>
      <c r="P1072" s="8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6">
        <f t="shared" si="132"/>
        <v>41162.803495370368</v>
      </c>
      <c r="T1072" s="16">
        <f t="shared" si="133"/>
        <v>41182.803495370368</v>
      </c>
      <c r="U1072">
        <f t="shared" si="134"/>
        <v>2012</v>
      </c>
      <c r="V1072">
        <f t="shared" si="135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28"/>
        <v>0</v>
      </c>
      <c r="P1073" s="8">
        <f t="shared" si="129"/>
        <v>0</v>
      </c>
      <c r="Q1073" t="str">
        <f t="shared" si="130"/>
        <v>games</v>
      </c>
      <c r="R1073" t="str">
        <f t="shared" si="131"/>
        <v>video games</v>
      </c>
      <c r="S1073" s="16">
        <f t="shared" si="132"/>
        <v>42295.545057870368</v>
      </c>
      <c r="T1073" s="16">
        <f t="shared" si="133"/>
        <v>42325.586724537039</v>
      </c>
      <c r="U1073">
        <f t="shared" si="134"/>
        <v>2015</v>
      </c>
      <c r="V1073">
        <f t="shared" si="135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28"/>
        <v>6.8000000000000005E-2</v>
      </c>
      <c r="P1074" s="8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6">
        <f t="shared" si="132"/>
        <v>41645.623807870368</v>
      </c>
      <c r="T1074" s="16">
        <f t="shared" si="133"/>
        <v>41675.623807870368</v>
      </c>
      <c r="U1074">
        <f t="shared" si="134"/>
        <v>2014</v>
      </c>
      <c r="V1074">
        <f t="shared" si="135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28"/>
        <v>1.3333333333333335</v>
      </c>
      <c r="P1075" s="8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6">
        <f t="shared" si="132"/>
        <v>40802.756261574068</v>
      </c>
      <c r="T1075" s="16">
        <f t="shared" si="133"/>
        <v>40832.756261574068</v>
      </c>
      <c r="U1075">
        <f t="shared" si="134"/>
        <v>2011</v>
      </c>
      <c r="V1075">
        <f t="shared" si="135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28"/>
        <v>6.3092592592592585</v>
      </c>
      <c r="P1076" s="8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6">
        <f t="shared" si="132"/>
        <v>41612.964641203704</v>
      </c>
      <c r="T1076" s="16">
        <f t="shared" si="133"/>
        <v>41642.964641203704</v>
      </c>
      <c r="U1076">
        <f t="shared" si="134"/>
        <v>2013</v>
      </c>
      <c r="V1076">
        <f t="shared" si="135"/>
        <v>2014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28"/>
        <v>4.5</v>
      </c>
      <c r="P1077" s="8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6">
        <f t="shared" si="132"/>
        <v>41005.695787037032</v>
      </c>
      <c r="T1077" s="16">
        <f t="shared" si="133"/>
        <v>41035.695787037032</v>
      </c>
      <c r="U1077">
        <f t="shared" si="134"/>
        <v>2012</v>
      </c>
      <c r="V1077">
        <f t="shared" si="135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28"/>
        <v>62.765333333333331</v>
      </c>
      <c r="P1078" s="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6">
        <f t="shared" si="132"/>
        <v>41838.169560185182</v>
      </c>
      <c r="T1078" s="16">
        <f t="shared" si="133"/>
        <v>41893.169560185182</v>
      </c>
      <c r="U1078">
        <f t="shared" si="134"/>
        <v>2014</v>
      </c>
      <c r="V1078">
        <f t="shared" si="135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28"/>
        <v>29.376000000000001</v>
      </c>
      <c r="P1079" s="8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6">
        <f t="shared" si="132"/>
        <v>42352.958460648144</v>
      </c>
      <c r="T1079" s="16">
        <f t="shared" si="133"/>
        <v>42382.958460648144</v>
      </c>
      <c r="U1079">
        <f t="shared" si="134"/>
        <v>2015</v>
      </c>
      <c r="V1079">
        <f t="shared" si="135"/>
        <v>2016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28"/>
        <v>7.5</v>
      </c>
      <c r="P1080" s="8">
        <f t="shared" si="129"/>
        <v>9</v>
      </c>
      <c r="Q1080" t="str">
        <f t="shared" si="130"/>
        <v>games</v>
      </c>
      <c r="R1080" t="str">
        <f t="shared" si="131"/>
        <v>video games</v>
      </c>
      <c r="S1080" s="16">
        <f t="shared" si="132"/>
        <v>40700.987511574072</v>
      </c>
      <c r="T1080" s="16">
        <f t="shared" si="133"/>
        <v>40745.987511574072</v>
      </c>
      <c r="U1080">
        <f t="shared" si="134"/>
        <v>2011</v>
      </c>
      <c r="V1080">
        <f t="shared" si="135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28"/>
        <v>2.6076923076923078</v>
      </c>
      <c r="P1081" s="8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6">
        <f t="shared" si="132"/>
        <v>42479.358055555553</v>
      </c>
      <c r="T1081" s="16">
        <f t="shared" si="133"/>
        <v>42504.358055555553</v>
      </c>
      <c r="U1081">
        <f t="shared" si="134"/>
        <v>2016</v>
      </c>
      <c r="V1081">
        <f t="shared" si="135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28"/>
        <v>9.1050000000000004</v>
      </c>
      <c r="P1082" s="8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6">
        <f t="shared" si="132"/>
        <v>41739.929780092592</v>
      </c>
      <c r="T1082" s="16">
        <f t="shared" si="133"/>
        <v>41769.929780092592</v>
      </c>
      <c r="U1082">
        <f t="shared" si="134"/>
        <v>2014</v>
      </c>
      <c r="V1082">
        <f t="shared" si="135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28"/>
        <v>1.7647058823529412E-2</v>
      </c>
      <c r="P1083" s="8">
        <f t="shared" si="129"/>
        <v>3</v>
      </c>
      <c r="Q1083" t="str">
        <f t="shared" si="130"/>
        <v>games</v>
      </c>
      <c r="R1083" t="str">
        <f t="shared" si="131"/>
        <v>video games</v>
      </c>
      <c r="S1083" s="16">
        <f t="shared" si="132"/>
        <v>42002.718657407408</v>
      </c>
      <c r="T1083" s="16">
        <f t="shared" si="133"/>
        <v>42032.718657407408</v>
      </c>
      <c r="U1083">
        <f t="shared" si="134"/>
        <v>2014</v>
      </c>
      <c r="V1083">
        <f t="shared" si="135"/>
        <v>2015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28"/>
        <v>0.55999999999999994</v>
      </c>
      <c r="P1084" s="8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6">
        <f t="shared" si="132"/>
        <v>41101.697777777772</v>
      </c>
      <c r="T1084" s="16">
        <f t="shared" si="133"/>
        <v>41131.697777777772</v>
      </c>
      <c r="U1084">
        <f t="shared" si="134"/>
        <v>2012</v>
      </c>
      <c r="V1084">
        <f t="shared" si="135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28"/>
        <v>0.82000000000000006</v>
      </c>
      <c r="P1085" s="8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6">
        <f t="shared" si="132"/>
        <v>41793.451192129629</v>
      </c>
      <c r="T1085" s="16">
        <f t="shared" si="133"/>
        <v>41853.451192129629</v>
      </c>
      <c r="U1085">
        <f t="shared" si="134"/>
        <v>2014</v>
      </c>
      <c r="V1085">
        <f t="shared" si="135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28"/>
        <v>0</v>
      </c>
      <c r="P1086" s="8">
        <f t="shared" si="129"/>
        <v>0</v>
      </c>
      <c r="Q1086" t="str">
        <f t="shared" si="130"/>
        <v>games</v>
      </c>
      <c r="R1086" t="str">
        <f t="shared" si="131"/>
        <v>video games</v>
      </c>
      <c r="S1086" s="16">
        <f t="shared" si="132"/>
        <v>41829.703749999993</v>
      </c>
      <c r="T1086" s="16">
        <f t="shared" si="133"/>
        <v>41859.703749999993</v>
      </c>
      <c r="U1086">
        <f t="shared" si="134"/>
        <v>2014</v>
      </c>
      <c r="V1086">
        <f t="shared" si="135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28"/>
        <v>3.42</v>
      </c>
      <c r="P1087" s="8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6">
        <f t="shared" si="132"/>
        <v>42413.462673611109</v>
      </c>
      <c r="T1087" s="16">
        <f t="shared" si="133"/>
        <v>42443.421006944445</v>
      </c>
      <c r="U1087">
        <f t="shared" si="134"/>
        <v>2016</v>
      </c>
      <c r="V1087">
        <f t="shared" si="135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28"/>
        <v>8.3333333333333343E-2</v>
      </c>
      <c r="P1088" s="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6">
        <f t="shared" si="132"/>
        <v>41845.658460648148</v>
      </c>
      <c r="T1088" s="16">
        <f t="shared" si="133"/>
        <v>41875.658460648148</v>
      </c>
      <c r="U1088">
        <f t="shared" si="134"/>
        <v>2014</v>
      </c>
      <c r="V1088">
        <f t="shared" si="135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28"/>
        <v>0</v>
      </c>
      <c r="P1089" s="8">
        <f t="shared" si="129"/>
        <v>0</v>
      </c>
      <c r="Q1089" t="str">
        <f t="shared" si="130"/>
        <v>games</v>
      </c>
      <c r="R1089" t="str">
        <f t="shared" si="131"/>
        <v>video games</v>
      </c>
      <c r="S1089" s="16">
        <f t="shared" si="132"/>
        <v>41775.505636574067</v>
      </c>
      <c r="T1089" s="16">
        <f t="shared" si="133"/>
        <v>41805.505636574067</v>
      </c>
      <c r="U1089">
        <f t="shared" si="134"/>
        <v>2014</v>
      </c>
      <c r="V1089">
        <f t="shared" si="135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28"/>
        <v>14.182977777777777</v>
      </c>
      <c r="P1090" s="8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6">
        <f t="shared" si="132"/>
        <v>41723.591053240736</v>
      </c>
      <c r="T1090" s="16">
        <f t="shared" si="133"/>
        <v>41753.591053240736</v>
      </c>
      <c r="U1090">
        <f t="shared" si="134"/>
        <v>2014</v>
      </c>
      <c r="V1090">
        <f t="shared" si="135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36">E1091/D1091*100</f>
        <v>7.8266666666666662</v>
      </c>
      <c r="P1091" s="8">
        <f t="shared" ref="P1091:P1154" si="137">IFERROR(E1091/L1091,0)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RIGHT(N1091,LEN(N1091)-SEARCH("/",N1091))</f>
        <v>video games</v>
      </c>
      <c r="S1091" s="16">
        <f t="shared" ref="S1091:S1154" si="140">(J1091/86400)+25569+(-5/24)</f>
        <v>42150.981192129628</v>
      </c>
      <c r="T1091" s="16">
        <f t="shared" ref="T1091:T1154" si="141">(I1091/86400)+25569+(-5/24)</f>
        <v>42180.981192129628</v>
      </c>
      <c r="U1091">
        <f t="shared" ref="U1091:U1154" si="142">YEAR(S1091)</f>
        <v>2015</v>
      </c>
      <c r="V1091">
        <f t="shared" ref="V1091:V1154" si="143">YEAR(T1091)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6"/>
        <v>3.8464497269020695E-2</v>
      </c>
      <c r="P1092" s="8">
        <f t="shared" si="137"/>
        <v>5</v>
      </c>
      <c r="Q1092" t="str">
        <f t="shared" si="138"/>
        <v>games</v>
      </c>
      <c r="R1092" t="str">
        <f t="shared" si="139"/>
        <v>video games</v>
      </c>
      <c r="S1092" s="16">
        <f t="shared" si="140"/>
        <v>42122.977465277778</v>
      </c>
      <c r="T1092" s="16">
        <f t="shared" si="141"/>
        <v>42152.977465277778</v>
      </c>
      <c r="U1092">
        <f t="shared" si="142"/>
        <v>2015</v>
      </c>
      <c r="V1092">
        <f t="shared" si="143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6"/>
        <v>12.5</v>
      </c>
      <c r="P1093" s="8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6">
        <f t="shared" si="140"/>
        <v>42440.611944444441</v>
      </c>
      <c r="T1093" s="16">
        <f t="shared" si="141"/>
        <v>42470.570277777777</v>
      </c>
      <c r="U1093">
        <f t="shared" si="142"/>
        <v>2016</v>
      </c>
      <c r="V1093">
        <f t="shared" si="143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6"/>
        <v>1.05</v>
      </c>
      <c r="P1094" s="8">
        <f t="shared" si="137"/>
        <v>3</v>
      </c>
      <c r="Q1094" t="str">
        <f t="shared" si="138"/>
        <v>games</v>
      </c>
      <c r="R1094" t="str">
        <f t="shared" si="139"/>
        <v>video games</v>
      </c>
      <c r="S1094" s="16">
        <f t="shared" si="140"/>
        <v>41249.817569444444</v>
      </c>
      <c r="T1094" s="16">
        <f t="shared" si="141"/>
        <v>41279.817569444444</v>
      </c>
      <c r="U1094">
        <f t="shared" si="142"/>
        <v>2012</v>
      </c>
      <c r="V1094">
        <f t="shared" si="143"/>
        <v>2013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6"/>
        <v>14.083333333333334</v>
      </c>
      <c r="P1095" s="8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6">
        <f t="shared" si="140"/>
        <v>42396.765474537031</v>
      </c>
      <c r="T1095" s="16">
        <f t="shared" si="141"/>
        <v>42411.765474537031</v>
      </c>
      <c r="U1095">
        <f t="shared" si="142"/>
        <v>2016</v>
      </c>
      <c r="V1095">
        <f t="shared" si="143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6"/>
        <v>18.300055555555556</v>
      </c>
      <c r="P1096" s="8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6">
        <f t="shared" si="140"/>
        <v>40795.505011574074</v>
      </c>
      <c r="T1096" s="16">
        <f t="shared" si="141"/>
        <v>40825.505011574074</v>
      </c>
      <c r="U1096">
        <f t="shared" si="142"/>
        <v>2011</v>
      </c>
      <c r="V1096">
        <f t="shared" si="143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6"/>
        <v>5.0347999999999997</v>
      </c>
      <c r="P1097" s="8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6">
        <f t="shared" si="140"/>
        <v>41486.328935185185</v>
      </c>
      <c r="T1097" s="16">
        <f t="shared" si="141"/>
        <v>41516.328935185185</v>
      </c>
      <c r="U1097">
        <f t="shared" si="142"/>
        <v>2013</v>
      </c>
      <c r="V1097">
        <f t="shared" si="143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6"/>
        <v>17.933333333333334</v>
      </c>
      <c r="P1098" s="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6">
        <f t="shared" si="140"/>
        <v>41885.309652777774</v>
      </c>
      <c r="T1098" s="16">
        <f t="shared" si="141"/>
        <v>41915.9375</v>
      </c>
      <c r="U1098">
        <f t="shared" si="142"/>
        <v>2014</v>
      </c>
      <c r="V1098">
        <f t="shared" si="143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6"/>
        <v>4.7E-2</v>
      </c>
      <c r="P1099" s="8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6">
        <f t="shared" si="140"/>
        <v>41660.584224537037</v>
      </c>
      <c r="T1099" s="16">
        <f t="shared" si="141"/>
        <v>41700.584224537037</v>
      </c>
      <c r="U1099">
        <f t="shared" si="142"/>
        <v>2014</v>
      </c>
      <c r="V1099">
        <f t="shared" si="143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6"/>
        <v>7.2120000000000006</v>
      </c>
      <c r="P1100" s="8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6">
        <f t="shared" si="140"/>
        <v>41712.554340277777</v>
      </c>
      <c r="T1100" s="16">
        <f t="shared" si="141"/>
        <v>41742.554340277777</v>
      </c>
      <c r="U1100">
        <f t="shared" si="142"/>
        <v>2014</v>
      </c>
      <c r="V1100">
        <f t="shared" si="143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6"/>
        <v>0.5</v>
      </c>
      <c r="P1101" s="8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6">
        <f t="shared" si="140"/>
        <v>42107.628101851849</v>
      </c>
      <c r="T1101" s="16">
        <f t="shared" si="141"/>
        <v>42137.628101851849</v>
      </c>
      <c r="U1101">
        <f t="shared" si="142"/>
        <v>2015</v>
      </c>
      <c r="V1101">
        <f t="shared" si="143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6"/>
        <v>2.5</v>
      </c>
      <c r="P1102" s="8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6">
        <f t="shared" si="140"/>
        <v>42383.902442129627</v>
      </c>
      <c r="T1102" s="16">
        <f t="shared" si="141"/>
        <v>42413.902442129627</v>
      </c>
      <c r="U1102">
        <f t="shared" si="142"/>
        <v>2016</v>
      </c>
      <c r="V1102">
        <f t="shared" si="143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6"/>
        <v>4.1000000000000002E-2</v>
      </c>
      <c r="P1103" s="8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6">
        <f t="shared" si="140"/>
        <v>42538.564097222225</v>
      </c>
      <c r="T1103" s="16">
        <f t="shared" si="141"/>
        <v>42565.549999999996</v>
      </c>
      <c r="U1103">
        <f t="shared" si="142"/>
        <v>2016</v>
      </c>
      <c r="V1103">
        <f t="shared" si="143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6"/>
        <v>5.3125</v>
      </c>
      <c r="P1104" s="8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6">
        <f t="shared" si="140"/>
        <v>41576.837094907409</v>
      </c>
      <c r="T1104" s="16">
        <f t="shared" si="141"/>
        <v>41617.040972222218</v>
      </c>
      <c r="U1104">
        <f t="shared" si="142"/>
        <v>2013</v>
      </c>
      <c r="V1104">
        <f t="shared" si="143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6"/>
        <v>1.6199999999999999</v>
      </c>
      <c r="P1105" s="8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6">
        <f t="shared" si="140"/>
        <v>42479.013773148145</v>
      </c>
      <c r="T1105" s="16">
        <f t="shared" si="141"/>
        <v>42539.013773148145</v>
      </c>
      <c r="U1105">
        <f t="shared" si="142"/>
        <v>2016</v>
      </c>
      <c r="V1105">
        <f t="shared" si="143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6"/>
        <v>4.9516666666666671</v>
      </c>
      <c r="P1106" s="8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6">
        <f t="shared" si="140"/>
        <v>41771.201631944445</v>
      </c>
      <c r="T1106" s="16">
        <f t="shared" si="141"/>
        <v>41801.201631944445</v>
      </c>
      <c r="U1106">
        <f t="shared" si="142"/>
        <v>2014</v>
      </c>
      <c r="V1106">
        <f t="shared" si="143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6"/>
        <v>0.159</v>
      </c>
      <c r="P1107" s="8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6">
        <f t="shared" si="140"/>
        <v>41691.927395833329</v>
      </c>
      <c r="T1107" s="16">
        <f t="shared" si="141"/>
        <v>41721.885729166665</v>
      </c>
      <c r="U1107">
        <f t="shared" si="142"/>
        <v>2014</v>
      </c>
      <c r="V1107">
        <f t="shared" si="143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6"/>
        <v>41.25</v>
      </c>
      <c r="P1108" s="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6">
        <f t="shared" si="140"/>
        <v>40973.532118055555</v>
      </c>
      <c r="T1108" s="16">
        <f t="shared" si="141"/>
        <v>41003.490451388883</v>
      </c>
      <c r="U1108">
        <f t="shared" si="142"/>
        <v>2012</v>
      </c>
      <c r="V1108">
        <f t="shared" si="143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6"/>
        <v>0</v>
      </c>
      <c r="P1109" s="8">
        <f t="shared" si="137"/>
        <v>0</v>
      </c>
      <c r="Q1109" t="str">
        <f t="shared" si="138"/>
        <v>games</v>
      </c>
      <c r="R1109" t="str">
        <f t="shared" si="139"/>
        <v>video games</v>
      </c>
      <c r="S1109" s="16">
        <f t="shared" si="140"/>
        <v>41813.653055555551</v>
      </c>
      <c r="T1109" s="16">
        <f t="shared" si="141"/>
        <v>41843.653055555551</v>
      </c>
      <c r="U1109">
        <f t="shared" si="142"/>
        <v>2014</v>
      </c>
      <c r="V1109">
        <f t="shared" si="143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6"/>
        <v>2.93</v>
      </c>
      <c r="P1110" s="8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6">
        <f t="shared" si="140"/>
        <v>40952.42864583333</v>
      </c>
      <c r="T1110" s="16">
        <f t="shared" si="141"/>
        <v>41012.386979166666</v>
      </c>
      <c r="U1110">
        <f t="shared" si="142"/>
        <v>2012</v>
      </c>
      <c r="V1110">
        <f t="shared" si="143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6"/>
        <v>0.44999999999999996</v>
      </c>
      <c r="P1111" s="8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6">
        <f t="shared" si="140"/>
        <v>42662.543865740743</v>
      </c>
      <c r="T1111" s="16">
        <f t="shared" si="141"/>
        <v>42692.5855324074</v>
      </c>
      <c r="U1111">
        <f t="shared" si="142"/>
        <v>2016</v>
      </c>
      <c r="V1111">
        <f t="shared" si="143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6"/>
        <v>0.51</v>
      </c>
      <c r="P1112" s="8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6">
        <f t="shared" si="140"/>
        <v>41220.72479166666</v>
      </c>
      <c r="T1112" s="16">
        <f t="shared" si="141"/>
        <v>41250.72479166666</v>
      </c>
      <c r="U1112">
        <f t="shared" si="142"/>
        <v>2012</v>
      </c>
      <c r="V1112">
        <f t="shared" si="143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6"/>
        <v>0.04</v>
      </c>
      <c r="P1113" s="8">
        <f t="shared" si="137"/>
        <v>1</v>
      </c>
      <c r="Q1113" t="str">
        <f t="shared" si="138"/>
        <v>games</v>
      </c>
      <c r="R1113" t="str">
        <f t="shared" si="139"/>
        <v>video games</v>
      </c>
      <c r="S1113" s="16">
        <f t="shared" si="140"/>
        <v>42346.995254629626</v>
      </c>
      <c r="T1113" s="16">
        <f t="shared" si="141"/>
        <v>42376.995254629626</v>
      </c>
      <c r="U1113">
        <f t="shared" si="142"/>
        <v>2015</v>
      </c>
      <c r="V1113">
        <f t="shared" si="143"/>
        <v>2016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6"/>
        <v>35.537409090909087</v>
      </c>
      <c r="P1114" s="8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6">
        <f t="shared" si="140"/>
        <v>41963.551053240742</v>
      </c>
      <c r="T1114" s="16">
        <f t="shared" si="141"/>
        <v>42023.145833333336</v>
      </c>
      <c r="U1114">
        <f t="shared" si="142"/>
        <v>2014</v>
      </c>
      <c r="V1114">
        <f t="shared" si="143"/>
        <v>2015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6"/>
        <v>0.5</v>
      </c>
      <c r="P1115" s="8">
        <f t="shared" si="137"/>
        <v>5</v>
      </c>
      <c r="Q1115" t="str">
        <f t="shared" si="138"/>
        <v>games</v>
      </c>
      <c r="R1115" t="str">
        <f t="shared" si="139"/>
        <v>video games</v>
      </c>
      <c r="S1115" s="16">
        <f t="shared" si="140"/>
        <v>41835.768749999996</v>
      </c>
      <c r="T1115" s="16">
        <f t="shared" si="141"/>
        <v>41865.768749999996</v>
      </c>
      <c r="U1115">
        <f t="shared" si="142"/>
        <v>2014</v>
      </c>
      <c r="V1115">
        <f t="shared" si="143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6"/>
        <v>0.16666666666666669</v>
      </c>
      <c r="P1116" s="8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6">
        <f t="shared" si="140"/>
        <v>41526.13758101852</v>
      </c>
      <c r="T1116" s="16">
        <f t="shared" si="141"/>
        <v>41556.13758101852</v>
      </c>
      <c r="U1116">
        <f t="shared" si="142"/>
        <v>2013</v>
      </c>
      <c r="V1116">
        <f t="shared" si="143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6"/>
        <v>0.13250000000000001</v>
      </c>
      <c r="P1117" s="8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6">
        <f t="shared" si="140"/>
        <v>42429.487210648142</v>
      </c>
      <c r="T1117" s="16">
        <f t="shared" si="141"/>
        <v>42459.445543981477</v>
      </c>
      <c r="U1117">
        <f t="shared" si="142"/>
        <v>2016</v>
      </c>
      <c r="V1117">
        <f t="shared" si="143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6"/>
        <v>3.5704000000000007E-2</v>
      </c>
      <c r="P1118" s="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6">
        <f t="shared" si="140"/>
        <v>41009.638981481483</v>
      </c>
      <c r="T1118" s="16">
        <f t="shared" si="141"/>
        <v>41069.638981481483</v>
      </c>
      <c r="U1118">
        <f t="shared" si="142"/>
        <v>2012</v>
      </c>
      <c r="V1118">
        <f t="shared" si="143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6"/>
        <v>8.3000000000000007</v>
      </c>
      <c r="P1119" s="8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6">
        <f t="shared" si="140"/>
        <v>42333.390196759261</v>
      </c>
      <c r="T1119" s="16">
        <f t="shared" si="141"/>
        <v>42363.390196759261</v>
      </c>
      <c r="U1119">
        <f t="shared" si="142"/>
        <v>2015</v>
      </c>
      <c r="V1119">
        <f t="shared" si="143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6"/>
        <v>2.4222222222222221</v>
      </c>
      <c r="P1120" s="8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6">
        <f t="shared" si="140"/>
        <v>41703.958090277774</v>
      </c>
      <c r="T1120" s="16">
        <f t="shared" si="141"/>
        <v>41733.91642361111</v>
      </c>
      <c r="U1120">
        <f t="shared" si="142"/>
        <v>2014</v>
      </c>
      <c r="V1120">
        <f t="shared" si="143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6"/>
        <v>0.23809523809523811</v>
      </c>
      <c r="P1121" s="8">
        <f t="shared" si="137"/>
        <v>5</v>
      </c>
      <c r="Q1121" t="str">
        <f t="shared" si="138"/>
        <v>games</v>
      </c>
      <c r="R1121" t="str">
        <f t="shared" si="139"/>
        <v>video games</v>
      </c>
      <c r="S1121" s="16">
        <f t="shared" si="140"/>
        <v>41722.584074074075</v>
      </c>
      <c r="T1121" s="16">
        <f t="shared" si="141"/>
        <v>41735.584074074075</v>
      </c>
      <c r="U1121">
        <f t="shared" si="142"/>
        <v>2014</v>
      </c>
      <c r="V1121">
        <f t="shared" si="143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6"/>
        <v>0</v>
      </c>
      <c r="P1122" s="8">
        <f t="shared" si="137"/>
        <v>0</v>
      </c>
      <c r="Q1122" t="str">
        <f t="shared" si="138"/>
        <v>games</v>
      </c>
      <c r="R1122" t="str">
        <f t="shared" si="139"/>
        <v>video games</v>
      </c>
      <c r="S1122" s="16">
        <f t="shared" si="140"/>
        <v>40799.664351851847</v>
      </c>
      <c r="T1122" s="16">
        <f t="shared" si="141"/>
        <v>40844.664351851847</v>
      </c>
      <c r="U1122">
        <f t="shared" si="142"/>
        <v>2011</v>
      </c>
      <c r="V1122">
        <f t="shared" si="143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6"/>
        <v>1.1599999999999999E-2</v>
      </c>
      <c r="P1123" s="8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6">
        <f t="shared" si="140"/>
        <v>42412.72587962963</v>
      </c>
      <c r="T1123" s="16">
        <f t="shared" si="141"/>
        <v>42442.684212962959</v>
      </c>
      <c r="U1123">
        <f t="shared" si="142"/>
        <v>2016</v>
      </c>
      <c r="V1123">
        <f t="shared" si="143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6"/>
        <v>0</v>
      </c>
      <c r="P1124" s="8">
        <f t="shared" si="137"/>
        <v>0</v>
      </c>
      <c r="Q1124" t="str">
        <f t="shared" si="138"/>
        <v>games</v>
      </c>
      <c r="R1124" t="str">
        <f t="shared" si="139"/>
        <v>video games</v>
      </c>
      <c r="S1124" s="16">
        <f t="shared" si="140"/>
        <v>41410.495659722219</v>
      </c>
      <c r="T1124" s="16">
        <f t="shared" si="141"/>
        <v>41424.495659722219</v>
      </c>
      <c r="U1124">
        <f t="shared" si="142"/>
        <v>2013</v>
      </c>
      <c r="V1124">
        <f t="shared" si="143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6"/>
        <v>0.22</v>
      </c>
      <c r="P1125" s="8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6">
        <f t="shared" si="140"/>
        <v>41718.315370370365</v>
      </c>
      <c r="T1125" s="16">
        <f t="shared" si="141"/>
        <v>41748.315370370365</v>
      </c>
      <c r="U1125">
        <f t="shared" si="142"/>
        <v>2014</v>
      </c>
      <c r="V1125">
        <f t="shared" si="143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6"/>
        <v>0.47222222222222221</v>
      </c>
      <c r="P1126" s="8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6">
        <f t="shared" si="140"/>
        <v>42094.458923611113</v>
      </c>
      <c r="T1126" s="16">
        <f t="shared" si="141"/>
        <v>42124.458923611113</v>
      </c>
      <c r="U1126">
        <f t="shared" si="142"/>
        <v>2015</v>
      </c>
      <c r="V1126">
        <f t="shared" si="143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6"/>
        <v>0</v>
      </c>
      <c r="P1127" s="8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6">
        <f t="shared" si="140"/>
        <v>42212.415856481479</v>
      </c>
      <c r="T1127" s="16">
        <f t="shared" si="141"/>
        <v>42272.415856481479</v>
      </c>
      <c r="U1127">
        <f t="shared" si="142"/>
        <v>2015</v>
      </c>
      <c r="V1127">
        <f t="shared" si="143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6"/>
        <v>0.5</v>
      </c>
      <c r="P1128" s="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6">
        <f t="shared" si="140"/>
        <v>42535.119143518517</v>
      </c>
      <c r="T1128" s="16">
        <f t="shared" si="141"/>
        <v>42565.119143518517</v>
      </c>
      <c r="U1128">
        <f t="shared" si="142"/>
        <v>2016</v>
      </c>
      <c r="V1128">
        <f t="shared" si="143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6"/>
        <v>1.6714285714285713</v>
      </c>
      <c r="P1129" s="8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6">
        <f t="shared" si="140"/>
        <v>41926.645833333328</v>
      </c>
      <c r="T1129" s="16">
        <f t="shared" si="141"/>
        <v>41957.687499999993</v>
      </c>
      <c r="U1129">
        <f t="shared" si="142"/>
        <v>2014</v>
      </c>
      <c r="V1129">
        <f t="shared" si="143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6"/>
        <v>0.1</v>
      </c>
      <c r="P1130" s="8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6">
        <f t="shared" si="140"/>
        <v>41828.441168981481</v>
      </c>
      <c r="T1130" s="16">
        <f t="shared" si="141"/>
        <v>41858.441168981481</v>
      </c>
      <c r="U1130">
        <f t="shared" si="142"/>
        <v>2014</v>
      </c>
      <c r="V1130">
        <f t="shared" si="143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6"/>
        <v>0.105</v>
      </c>
      <c r="P1131" s="8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6">
        <f t="shared" si="140"/>
        <v>42496.056631944441</v>
      </c>
      <c r="T1131" s="16">
        <f t="shared" si="141"/>
        <v>42526.056631944441</v>
      </c>
      <c r="U1131">
        <f t="shared" si="142"/>
        <v>2016</v>
      </c>
      <c r="V1131">
        <f t="shared" si="143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6"/>
        <v>0.22</v>
      </c>
      <c r="P1132" s="8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6">
        <f t="shared" si="140"/>
        <v>41908.788194444445</v>
      </c>
      <c r="T1132" s="16">
        <f t="shared" si="141"/>
        <v>41968.829861111109</v>
      </c>
      <c r="U1132">
        <f t="shared" si="142"/>
        <v>2014</v>
      </c>
      <c r="V1132">
        <f t="shared" si="143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6"/>
        <v>0</v>
      </c>
      <c r="P1133" s="8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6">
        <f t="shared" si="140"/>
        <v>42332.699861111112</v>
      </c>
      <c r="T1133" s="16">
        <f t="shared" si="141"/>
        <v>42362.699861111112</v>
      </c>
      <c r="U1133">
        <f t="shared" si="142"/>
        <v>2015</v>
      </c>
      <c r="V1133">
        <f t="shared" si="143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6"/>
        <v>14.38</v>
      </c>
      <c r="P1134" s="8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6">
        <f t="shared" si="140"/>
        <v>42705.907071759262</v>
      </c>
      <c r="T1134" s="16">
        <f t="shared" si="141"/>
        <v>42735.907071759262</v>
      </c>
      <c r="U1134">
        <f t="shared" si="142"/>
        <v>2016</v>
      </c>
      <c r="V1134">
        <f t="shared" si="143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6"/>
        <v>0.66666666666666674</v>
      </c>
      <c r="P1135" s="8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6">
        <f t="shared" si="140"/>
        <v>41821.198854166665</v>
      </c>
      <c r="T1135" s="16">
        <f t="shared" si="141"/>
        <v>41851.198854166665</v>
      </c>
      <c r="U1135">
        <f t="shared" si="142"/>
        <v>2014</v>
      </c>
      <c r="V1135">
        <f t="shared" si="143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6"/>
        <v>4.0000000000000001E-3</v>
      </c>
      <c r="P1136" s="8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6">
        <f t="shared" si="140"/>
        <v>41958.07671296296</v>
      </c>
      <c r="T1136" s="16">
        <f t="shared" si="141"/>
        <v>41971.981249999997</v>
      </c>
      <c r="U1136">
        <f t="shared" si="142"/>
        <v>2014</v>
      </c>
      <c r="V1136">
        <f t="shared" si="143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6"/>
        <v>5</v>
      </c>
      <c r="P1137" s="8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6">
        <f t="shared" si="140"/>
        <v>42558.781180555554</v>
      </c>
      <c r="T1137" s="16">
        <f t="shared" si="141"/>
        <v>42588.781180555554</v>
      </c>
      <c r="U1137">
        <f t="shared" si="142"/>
        <v>2016</v>
      </c>
      <c r="V1137">
        <f t="shared" si="143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6"/>
        <v>6.4439140811455857</v>
      </c>
      <c r="P1138" s="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6">
        <f t="shared" si="140"/>
        <v>42327.46329861111</v>
      </c>
      <c r="T1138" s="16">
        <f t="shared" si="141"/>
        <v>42357.46329861111</v>
      </c>
      <c r="U1138">
        <f t="shared" si="142"/>
        <v>2015</v>
      </c>
      <c r="V1138">
        <f t="shared" si="143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6"/>
        <v>39.5</v>
      </c>
      <c r="P1139" s="8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6">
        <f t="shared" si="140"/>
        <v>42453.611354166664</v>
      </c>
      <c r="T1139" s="16">
        <f t="shared" si="141"/>
        <v>42483.611354166664</v>
      </c>
      <c r="U1139">
        <f t="shared" si="142"/>
        <v>2016</v>
      </c>
      <c r="V1139">
        <f t="shared" si="143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6"/>
        <v>0.35714285714285715</v>
      </c>
      <c r="P1140" s="8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6">
        <f t="shared" si="140"/>
        <v>42736.698275462964</v>
      </c>
      <c r="T1140" s="16">
        <f t="shared" si="141"/>
        <v>42756.698275462964</v>
      </c>
      <c r="U1140">
        <f t="shared" si="142"/>
        <v>2017</v>
      </c>
      <c r="V1140">
        <f t="shared" si="143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6"/>
        <v>6.25E-2</v>
      </c>
      <c r="P1141" s="8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6">
        <f t="shared" si="140"/>
        <v>41975.139189814814</v>
      </c>
      <c r="T1141" s="16">
        <f t="shared" si="141"/>
        <v>42005.139189814814</v>
      </c>
      <c r="U1141">
        <f t="shared" si="142"/>
        <v>2014</v>
      </c>
      <c r="V1141">
        <f t="shared" si="143"/>
        <v>2015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6"/>
        <v>0</v>
      </c>
      <c r="P1142" s="8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6">
        <f t="shared" si="140"/>
        <v>42192.253715277773</v>
      </c>
      <c r="T1142" s="16">
        <f t="shared" si="141"/>
        <v>42222.253715277773</v>
      </c>
      <c r="U1142">
        <f t="shared" si="142"/>
        <v>2015</v>
      </c>
      <c r="V1142">
        <f t="shared" si="143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6"/>
        <v>0</v>
      </c>
      <c r="P1143" s="8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6">
        <f t="shared" si="140"/>
        <v>42164.491319444445</v>
      </c>
      <c r="T1143" s="16">
        <f t="shared" si="141"/>
        <v>42194.491319444445</v>
      </c>
      <c r="U1143">
        <f t="shared" si="142"/>
        <v>2015</v>
      </c>
      <c r="V1143">
        <f t="shared" si="143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6"/>
        <v>0</v>
      </c>
      <c r="P1144" s="8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6">
        <f t="shared" si="140"/>
        <v>42021.797766203701</v>
      </c>
      <c r="T1144" s="16">
        <f t="shared" si="141"/>
        <v>42051.797766203701</v>
      </c>
      <c r="U1144">
        <f t="shared" si="142"/>
        <v>2015</v>
      </c>
      <c r="V1144">
        <f t="shared" si="143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6"/>
        <v>0.41333333333333333</v>
      </c>
      <c r="P1145" s="8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6">
        <f t="shared" si="140"/>
        <v>42324.985254629624</v>
      </c>
      <c r="T1145" s="16">
        <f t="shared" si="141"/>
        <v>42354.985254629624</v>
      </c>
      <c r="U1145">
        <f t="shared" si="142"/>
        <v>2015</v>
      </c>
      <c r="V1145">
        <f t="shared" si="143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6"/>
        <v>0</v>
      </c>
      <c r="P1146" s="8">
        <f t="shared" si="137"/>
        <v>0</v>
      </c>
      <c r="Q1146" t="str">
        <f t="shared" si="138"/>
        <v>food</v>
      </c>
      <c r="R1146" t="str">
        <f t="shared" si="139"/>
        <v>food trucks</v>
      </c>
      <c r="S1146" s="16">
        <f t="shared" si="140"/>
        <v>42092.973611111105</v>
      </c>
      <c r="T1146" s="16">
        <f t="shared" si="141"/>
        <v>42122.973611111105</v>
      </c>
      <c r="U1146">
        <f t="shared" si="142"/>
        <v>2015</v>
      </c>
      <c r="V1146">
        <f t="shared" si="143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6"/>
        <v>0.125</v>
      </c>
      <c r="P1147" s="8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6">
        <f t="shared" si="140"/>
        <v>41854.539259259254</v>
      </c>
      <c r="T1147" s="16">
        <f t="shared" si="141"/>
        <v>41914.539259259254</v>
      </c>
      <c r="U1147">
        <f t="shared" si="142"/>
        <v>2014</v>
      </c>
      <c r="V1147">
        <f t="shared" si="143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6"/>
        <v>8.8333333333333339</v>
      </c>
      <c r="P1148" s="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6">
        <f t="shared" si="140"/>
        <v>41723.745057870365</v>
      </c>
      <c r="T1148" s="16">
        <f t="shared" si="141"/>
        <v>41761.745057870365</v>
      </c>
      <c r="U1148">
        <f t="shared" si="142"/>
        <v>2014</v>
      </c>
      <c r="V1148">
        <f t="shared" si="143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6"/>
        <v>0</v>
      </c>
      <c r="P1149" s="8">
        <f t="shared" si="137"/>
        <v>0</v>
      </c>
      <c r="Q1149" t="str">
        <f t="shared" si="138"/>
        <v>food</v>
      </c>
      <c r="R1149" t="str">
        <f t="shared" si="139"/>
        <v>food trucks</v>
      </c>
      <c r="S1149" s="16">
        <f t="shared" si="140"/>
        <v>41871.763692129629</v>
      </c>
      <c r="T1149" s="16">
        <f t="shared" si="141"/>
        <v>41931.763692129629</v>
      </c>
      <c r="U1149">
        <f t="shared" si="142"/>
        <v>2014</v>
      </c>
      <c r="V1149">
        <f t="shared" si="143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6"/>
        <v>0.48666666666666669</v>
      </c>
      <c r="P1150" s="8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6">
        <f t="shared" si="140"/>
        <v>42674.962743055548</v>
      </c>
      <c r="T1150" s="16">
        <f t="shared" si="141"/>
        <v>42705.00440972222</v>
      </c>
      <c r="U1150">
        <f t="shared" si="142"/>
        <v>2016</v>
      </c>
      <c r="V1150">
        <f t="shared" si="143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6"/>
        <v>0.15</v>
      </c>
      <c r="P1151" s="8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6">
        <f t="shared" si="140"/>
        <v>42507.501921296294</v>
      </c>
      <c r="T1151" s="16">
        <f t="shared" si="141"/>
        <v>42537.501921296294</v>
      </c>
      <c r="U1151">
        <f t="shared" si="142"/>
        <v>2016</v>
      </c>
      <c r="V1151">
        <f t="shared" si="143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6"/>
        <v>10.08</v>
      </c>
      <c r="P1152" s="8">
        <f t="shared" si="137"/>
        <v>42</v>
      </c>
      <c r="Q1152" t="str">
        <f t="shared" si="138"/>
        <v>food</v>
      </c>
      <c r="R1152" t="str">
        <f t="shared" si="139"/>
        <v>food trucks</v>
      </c>
      <c r="S1152" s="16">
        <f t="shared" si="140"/>
        <v>42317.74623842592</v>
      </c>
      <c r="T1152" s="16">
        <f t="shared" si="141"/>
        <v>42377.74623842592</v>
      </c>
      <c r="U1152">
        <f t="shared" si="142"/>
        <v>2015</v>
      </c>
      <c r="V1152">
        <f t="shared" si="143"/>
        <v>2016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6"/>
        <v>0</v>
      </c>
      <c r="P1153" s="8">
        <f t="shared" si="137"/>
        <v>0</v>
      </c>
      <c r="Q1153" t="str">
        <f t="shared" si="138"/>
        <v>food</v>
      </c>
      <c r="R1153" t="str">
        <f t="shared" si="139"/>
        <v>food trucks</v>
      </c>
      <c r="S1153" s="16">
        <f t="shared" si="140"/>
        <v>42223.894247685188</v>
      </c>
      <c r="T1153" s="16">
        <f t="shared" si="141"/>
        <v>42253.894247685188</v>
      </c>
      <c r="U1153">
        <f t="shared" si="142"/>
        <v>2015</v>
      </c>
      <c r="V1153">
        <f t="shared" si="143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36"/>
        <v>5.6937500000000005</v>
      </c>
      <c r="P1154" s="8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6">
        <f t="shared" si="140"/>
        <v>42109.501296296294</v>
      </c>
      <c r="T1154" s="16">
        <f t="shared" si="141"/>
        <v>42139.501296296294</v>
      </c>
      <c r="U1154">
        <f t="shared" si="142"/>
        <v>2015</v>
      </c>
      <c r="V1154">
        <f t="shared" si="143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44">E1155/D1155*100</f>
        <v>0.625</v>
      </c>
      <c r="P1155" s="8">
        <f t="shared" ref="P1155:P1218" si="145">IFERROR(E1155/L1155,0)</f>
        <v>50</v>
      </c>
      <c r="Q1155" t="str">
        <f t="shared" ref="Q1155:Q1218" si="146">LEFT(N1155,FIND("/",N1155)-1)</f>
        <v>food</v>
      </c>
      <c r="R1155" t="str">
        <f t="shared" ref="R1155:R1218" si="147">RIGHT(N1155,LEN(N1155)-SEARCH("/",N1155))</f>
        <v>food trucks</v>
      </c>
      <c r="S1155" s="16">
        <f t="shared" ref="S1155:S1218" si="148">(J1155/86400)+25569+(-5/24)</f>
        <v>42143.505844907406</v>
      </c>
      <c r="T1155" s="16">
        <f t="shared" ref="T1155:T1218" si="149">(I1155/86400)+25569+(-5/24)</f>
        <v>42173.505844907406</v>
      </c>
      <c r="U1155">
        <f t="shared" ref="U1155:U1218" si="150">YEAR(S1155)</f>
        <v>2015</v>
      </c>
      <c r="V1155">
        <f t="shared" ref="V1155:V1218" si="151">YEAR(T1155)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4"/>
        <v>6.5</v>
      </c>
      <c r="P1156" s="8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6">
        <f t="shared" si="148"/>
        <v>42222.900532407402</v>
      </c>
      <c r="T1156" s="16">
        <f t="shared" si="149"/>
        <v>42252.900532407402</v>
      </c>
      <c r="U1156">
        <f t="shared" si="150"/>
        <v>2015</v>
      </c>
      <c r="V1156">
        <f t="shared" si="151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4"/>
        <v>0.752</v>
      </c>
      <c r="P1157" s="8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6">
        <f t="shared" si="148"/>
        <v>41835.555648148147</v>
      </c>
      <c r="T1157" s="16">
        <f t="shared" si="149"/>
        <v>41865.555648148147</v>
      </c>
      <c r="U1157">
        <f t="shared" si="150"/>
        <v>2014</v>
      </c>
      <c r="V1157">
        <f t="shared" si="151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4"/>
        <v>0</v>
      </c>
      <c r="P1158" s="8">
        <f t="shared" si="145"/>
        <v>0</v>
      </c>
      <c r="Q1158" t="str">
        <f t="shared" si="146"/>
        <v>food</v>
      </c>
      <c r="R1158" t="str">
        <f t="shared" si="147"/>
        <v>food trucks</v>
      </c>
      <c r="S1158" s="16">
        <f t="shared" si="148"/>
        <v>42028.862986111104</v>
      </c>
      <c r="T1158" s="16">
        <f t="shared" si="149"/>
        <v>42058.862986111104</v>
      </c>
      <c r="U1158">
        <f t="shared" si="150"/>
        <v>2015</v>
      </c>
      <c r="V1158">
        <f t="shared" si="151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4"/>
        <v>1.51</v>
      </c>
      <c r="P1159" s="8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6">
        <f t="shared" si="148"/>
        <v>41918.419907407406</v>
      </c>
      <c r="T1159" s="16">
        <f t="shared" si="149"/>
        <v>41978.46157407407</v>
      </c>
      <c r="U1159">
        <f t="shared" si="150"/>
        <v>2014</v>
      </c>
      <c r="V1159">
        <f t="shared" si="151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4"/>
        <v>0.46666666666666673</v>
      </c>
      <c r="P1160" s="8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6">
        <f t="shared" si="148"/>
        <v>41951.883425925924</v>
      </c>
      <c r="T1160" s="16">
        <f t="shared" si="149"/>
        <v>41981.883425925924</v>
      </c>
      <c r="U1160">
        <f t="shared" si="150"/>
        <v>2014</v>
      </c>
      <c r="V1160">
        <f t="shared" si="151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4"/>
        <v>0</v>
      </c>
      <c r="P1161" s="8">
        <f t="shared" si="145"/>
        <v>0</v>
      </c>
      <c r="Q1161" t="str">
        <f t="shared" si="146"/>
        <v>food</v>
      </c>
      <c r="R1161" t="str">
        <f t="shared" si="147"/>
        <v>food trucks</v>
      </c>
      <c r="S1161" s="16">
        <f t="shared" si="148"/>
        <v>42154.518113425926</v>
      </c>
      <c r="T1161" s="16">
        <f t="shared" si="149"/>
        <v>42185.447916666664</v>
      </c>
      <c r="U1161">
        <f t="shared" si="150"/>
        <v>2015</v>
      </c>
      <c r="V1161">
        <f t="shared" si="151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4"/>
        <v>3.85</v>
      </c>
      <c r="P1162" s="8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6">
        <f t="shared" si="148"/>
        <v>42060.946597222217</v>
      </c>
      <c r="T1162" s="16">
        <f t="shared" si="149"/>
        <v>42090.904930555553</v>
      </c>
      <c r="U1162">
        <f t="shared" si="150"/>
        <v>2015</v>
      </c>
      <c r="V1162">
        <f t="shared" si="151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4"/>
        <v>0</v>
      </c>
      <c r="P1163" s="8">
        <f t="shared" si="145"/>
        <v>0</v>
      </c>
      <c r="Q1163" t="str">
        <f t="shared" si="146"/>
        <v>food</v>
      </c>
      <c r="R1163" t="str">
        <f t="shared" si="147"/>
        <v>food trucks</v>
      </c>
      <c r="S1163" s="16">
        <f t="shared" si="148"/>
        <v>42122.421168981477</v>
      </c>
      <c r="T1163" s="16">
        <f t="shared" si="149"/>
        <v>42143.421168981477</v>
      </c>
      <c r="U1163">
        <f t="shared" si="150"/>
        <v>2015</v>
      </c>
      <c r="V1163">
        <f t="shared" si="151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4"/>
        <v>5.8333333333333341E-2</v>
      </c>
      <c r="P1164" s="8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6">
        <f t="shared" si="148"/>
        <v>41876.475277777776</v>
      </c>
      <c r="T1164" s="16">
        <f t="shared" si="149"/>
        <v>41907.475277777776</v>
      </c>
      <c r="U1164">
        <f t="shared" si="150"/>
        <v>2014</v>
      </c>
      <c r="V1164">
        <f t="shared" si="151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4"/>
        <v>0</v>
      </c>
      <c r="P1165" s="8">
        <f t="shared" si="145"/>
        <v>0</v>
      </c>
      <c r="Q1165" t="str">
        <f t="shared" si="146"/>
        <v>food</v>
      </c>
      <c r="R1165" t="str">
        <f t="shared" si="147"/>
        <v>food trucks</v>
      </c>
      <c r="S1165" s="16">
        <f t="shared" si="148"/>
        <v>41830.515277777777</v>
      </c>
      <c r="T1165" s="16">
        <f t="shared" si="149"/>
        <v>41860.515277777777</v>
      </c>
      <c r="U1165">
        <f t="shared" si="150"/>
        <v>2014</v>
      </c>
      <c r="V1165">
        <f t="shared" si="151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4"/>
        <v>0</v>
      </c>
      <c r="P1166" s="8">
        <f t="shared" si="145"/>
        <v>0</v>
      </c>
      <c r="Q1166" t="str">
        <f t="shared" si="146"/>
        <v>food</v>
      </c>
      <c r="R1166" t="str">
        <f t="shared" si="147"/>
        <v>food trucks</v>
      </c>
      <c r="S1166" s="16">
        <f t="shared" si="148"/>
        <v>42509.51599537037</v>
      </c>
      <c r="T1166" s="16">
        <f t="shared" si="149"/>
        <v>42539.51599537037</v>
      </c>
      <c r="U1166">
        <f t="shared" si="150"/>
        <v>2016</v>
      </c>
      <c r="V1166">
        <f t="shared" si="151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4"/>
        <v>20.705000000000002</v>
      </c>
      <c r="P1167" s="8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6">
        <f t="shared" si="148"/>
        <v>41792.00613425926</v>
      </c>
      <c r="T1167" s="16">
        <f t="shared" si="149"/>
        <v>41826.00613425926</v>
      </c>
      <c r="U1167">
        <f t="shared" si="150"/>
        <v>2014</v>
      </c>
      <c r="V1167">
        <f t="shared" si="151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4"/>
        <v>19.139999999999997</v>
      </c>
      <c r="P1168" s="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6">
        <f t="shared" si="148"/>
        <v>42150.277106481481</v>
      </c>
      <c r="T1168" s="16">
        <f t="shared" si="149"/>
        <v>42180.958333333336</v>
      </c>
      <c r="U1168">
        <f t="shared" si="150"/>
        <v>2015</v>
      </c>
      <c r="V1168">
        <f t="shared" si="151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4"/>
        <v>1.6316666666666666</v>
      </c>
      <c r="P1169" s="8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6">
        <f t="shared" si="148"/>
        <v>41863.526562499996</v>
      </c>
      <c r="T1169" s="16">
        <f t="shared" si="149"/>
        <v>41894.526562499996</v>
      </c>
      <c r="U1169">
        <f t="shared" si="150"/>
        <v>2014</v>
      </c>
      <c r="V1169">
        <f t="shared" si="151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4"/>
        <v>5.6666666666666661</v>
      </c>
      <c r="P1170" s="8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6">
        <f t="shared" si="148"/>
        <v>42604.845659722218</v>
      </c>
      <c r="T1170" s="16">
        <f t="shared" si="149"/>
        <v>42634.845659722218</v>
      </c>
      <c r="U1170">
        <f t="shared" si="150"/>
        <v>2016</v>
      </c>
      <c r="V1170">
        <f t="shared" si="151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4"/>
        <v>0.16999999999999998</v>
      </c>
      <c r="P1171" s="8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6">
        <f t="shared" si="148"/>
        <v>42027.145405092589</v>
      </c>
      <c r="T1171" s="16">
        <f t="shared" si="149"/>
        <v>42057.145405092589</v>
      </c>
      <c r="U1171">
        <f t="shared" si="150"/>
        <v>2015</v>
      </c>
      <c r="V1171">
        <f t="shared" si="151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4"/>
        <v>0.4</v>
      </c>
      <c r="P1172" s="8">
        <f t="shared" si="145"/>
        <v>50</v>
      </c>
      <c r="Q1172" t="str">
        <f t="shared" si="146"/>
        <v>food</v>
      </c>
      <c r="R1172" t="str">
        <f t="shared" si="147"/>
        <v>food trucks</v>
      </c>
      <c r="S1172" s="16">
        <f t="shared" si="148"/>
        <v>42124.684849537036</v>
      </c>
      <c r="T1172" s="16">
        <f t="shared" si="149"/>
        <v>42154.684849537036</v>
      </c>
      <c r="U1172">
        <f t="shared" si="150"/>
        <v>2015</v>
      </c>
      <c r="V1172">
        <f t="shared" si="151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4"/>
        <v>0.1</v>
      </c>
      <c r="P1173" s="8">
        <f t="shared" si="145"/>
        <v>25</v>
      </c>
      <c r="Q1173" t="str">
        <f t="shared" si="146"/>
        <v>food</v>
      </c>
      <c r="R1173" t="str">
        <f t="shared" si="147"/>
        <v>food trucks</v>
      </c>
      <c r="S1173" s="16">
        <f t="shared" si="148"/>
        <v>41938.596377314811</v>
      </c>
      <c r="T1173" s="16">
        <f t="shared" si="149"/>
        <v>41956.638043981475</v>
      </c>
      <c r="U1173">
        <f t="shared" si="150"/>
        <v>2014</v>
      </c>
      <c r="V1173">
        <f t="shared" si="151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4"/>
        <v>0</v>
      </c>
      <c r="P1174" s="8">
        <f t="shared" si="145"/>
        <v>0</v>
      </c>
      <c r="Q1174" t="str">
        <f t="shared" si="146"/>
        <v>food</v>
      </c>
      <c r="R1174" t="str">
        <f t="shared" si="147"/>
        <v>food trucks</v>
      </c>
      <c r="S1174" s="16">
        <f t="shared" si="148"/>
        <v>41841.473981481475</v>
      </c>
      <c r="T1174" s="16">
        <f t="shared" si="149"/>
        <v>41871.473981481475</v>
      </c>
      <c r="U1174">
        <f t="shared" si="150"/>
        <v>2014</v>
      </c>
      <c r="V1174">
        <f t="shared" si="151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4"/>
        <v>2.4E-2</v>
      </c>
      <c r="P1175" s="8">
        <f t="shared" si="145"/>
        <v>30</v>
      </c>
      <c r="Q1175" t="str">
        <f t="shared" si="146"/>
        <v>food</v>
      </c>
      <c r="R1175" t="str">
        <f t="shared" si="147"/>
        <v>food trucks</v>
      </c>
      <c r="S1175" s="16">
        <f t="shared" si="148"/>
        <v>42183.97751157407</v>
      </c>
      <c r="T1175" s="16">
        <f t="shared" si="149"/>
        <v>42218.97751157407</v>
      </c>
      <c r="U1175">
        <f t="shared" si="150"/>
        <v>2015</v>
      </c>
      <c r="V1175">
        <f t="shared" si="151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4"/>
        <v>5.9066666666666672</v>
      </c>
      <c r="P1176" s="8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6">
        <f t="shared" si="148"/>
        <v>42468.633414351854</v>
      </c>
      <c r="T1176" s="16">
        <f t="shared" si="149"/>
        <v>42498.633414351854</v>
      </c>
      <c r="U1176">
        <f t="shared" si="150"/>
        <v>2016</v>
      </c>
      <c r="V1176">
        <f t="shared" si="151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4"/>
        <v>2.9250000000000003</v>
      </c>
      <c r="P1177" s="8">
        <f t="shared" si="145"/>
        <v>65</v>
      </c>
      <c r="Q1177" t="str">
        <f t="shared" si="146"/>
        <v>food</v>
      </c>
      <c r="R1177" t="str">
        <f t="shared" si="147"/>
        <v>food trucks</v>
      </c>
      <c r="S1177" s="16">
        <f t="shared" si="148"/>
        <v>42170.520127314812</v>
      </c>
      <c r="T1177" s="16">
        <f t="shared" si="149"/>
        <v>42200.520127314812</v>
      </c>
      <c r="U1177">
        <f t="shared" si="150"/>
        <v>2015</v>
      </c>
      <c r="V1177">
        <f t="shared" si="151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4"/>
        <v>5.7142857142857143E-3</v>
      </c>
      <c r="P1178" s="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6">
        <f t="shared" si="148"/>
        <v>42745.811319444438</v>
      </c>
      <c r="T1178" s="16">
        <f t="shared" si="149"/>
        <v>42800.333333333336</v>
      </c>
      <c r="U1178">
        <f t="shared" si="150"/>
        <v>2017</v>
      </c>
      <c r="V1178">
        <f t="shared" si="151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4"/>
        <v>0</v>
      </c>
      <c r="P1179" s="8">
        <f t="shared" si="145"/>
        <v>0</v>
      </c>
      <c r="Q1179" t="str">
        <f t="shared" si="146"/>
        <v>food</v>
      </c>
      <c r="R1179" t="str">
        <f t="shared" si="147"/>
        <v>food trucks</v>
      </c>
      <c r="S1179" s="16">
        <f t="shared" si="148"/>
        <v>41897.452499999999</v>
      </c>
      <c r="T1179" s="16">
        <f t="shared" si="149"/>
        <v>41927.452499999999</v>
      </c>
      <c r="U1179">
        <f t="shared" si="150"/>
        <v>2014</v>
      </c>
      <c r="V1179">
        <f t="shared" si="151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4"/>
        <v>6.6666666666666671E-3</v>
      </c>
      <c r="P1180" s="8">
        <f t="shared" si="145"/>
        <v>5</v>
      </c>
      <c r="Q1180" t="str">
        <f t="shared" si="146"/>
        <v>food</v>
      </c>
      <c r="R1180" t="str">
        <f t="shared" si="147"/>
        <v>food trucks</v>
      </c>
      <c r="S1180" s="16">
        <f t="shared" si="148"/>
        <v>41837.69736111111</v>
      </c>
      <c r="T1180" s="16">
        <f t="shared" si="149"/>
        <v>41867.69736111111</v>
      </c>
      <c r="U1180">
        <f t="shared" si="150"/>
        <v>2014</v>
      </c>
      <c r="V1180">
        <f t="shared" si="151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4"/>
        <v>5.3333333333333339</v>
      </c>
      <c r="P1181" s="8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6">
        <f t="shared" si="148"/>
        <v>42275.511886574073</v>
      </c>
      <c r="T1181" s="16">
        <f t="shared" si="149"/>
        <v>42305.511886574073</v>
      </c>
      <c r="U1181">
        <f t="shared" si="150"/>
        <v>2015</v>
      </c>
      <c r="V1181">
        <f t="shared" si="151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4"/>
        <v>11.75</v>
      </c>
      <c r="P1182" s="8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6">
        <f t="shared" si="148"/>
        <v>41781.598541666666</v>
      </c>
      <c r="T1182" s="16">
        <f t="shared" si="149"/>
        <v>41818.598541666666</v>
      </c>
      <c r="U1182">
        <f t="shared" si="150"/>
        <v>2014</v>
      </c>
      <c r="V1182">
        <f t="shared" si="151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4"/>
        <v>8.0000000000000002E-3</v>
      </c>
      <c r="P1183" s="8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6">
        <f t="shared" si="148"/>
        <v>42034.131030092591</v>
      </c>
      <c r="T1183" s="16">
        <f t="shared" si="149"/>
        <v>42064.131030092591</v>
      </c>
      <c r="U1183">
        <f t="shared" si="150"/>
        <v>2015</v>
      </c>
      <c r="V1183">
        <f t="shared" si="151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4"/>
        <v>4.2</v>
      </c>
      <c r="P1184" s="8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6">
        <f t="shared" si="148"/>
        <v>42728.619074074071</v>
      </c>
      <c r="T1184" s="16">
        <f t="shared" si="149"/>
        <v>42747.487499999996</v>
      </c>
      <c r="U1184">
        <f t="shared" si="150"/>
        <v>2016</v>
      </c>
      <c r="V1184">
        <f t="shared" si="151"/>
        <v>2017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4"/>
        <v>4</v>
      </c>
      <c r="P1185" s="8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6">
        <f t="shared" si="148"/>
        <v>42656.653043981474</v>
      </c>
      <c r="T1185" s="16">
        <f t="shared" si="149"/>
        <v>42675.957638888889</v>
      </c>
      <c r="U1185">
        <f t="shared" si="150"/>
        <v>2016</v>
      </c>
      <c r="V1185">
        <f t="shared" si="151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4"/>
        <v>104.93636363636362</v>
      </c>
      <c r="P1186" s="8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6">
        <f t="shared" si="148"/>
        <v>42741.391331018516</v>
      </c>
      <c r="T1186" s="16">
        <f t="shared" si="149"/>
        <v>42772.391331018516</v>
      </c>
      <c r="U1186">
        <f t="shared" si="150"/>
        <v>2017</v>
      </c>
      <c r="V1186">
        <f t="shared" si="151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4"/>
        <v>105.44</v>
      </c>
      <c r="P1187" s="8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6">
        <f t="shared" si="148"/>
        <v>42130.656817129631</v>
      </c>
      <c r="T1187" s="16">
        <f t="shared" si="149"/>
        <v>42162.958333333336</v>
      </c>
      <c r="U1187">
        <f t="shared" si="150"/>
        <v>2015</v>
      </c>
      <c r="V1187">
        <f t="shared" si="151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4"/>
        <v>106.73333333333332</v>
      </c>
      <c r="P1188" s="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6">
        <f t="shared" si="148"/>
        <v>42123.655034722215</v>
      </c>
      <c r="T1188" s="16">
        <f t="shared" si="149"/>
        <v>42156.737499999996</v>
      </c>
      <c r="U1188">
        <f t="shared" si="150"/>
        <v>2015</v>
      </c>
      <c r="V1188">
        <f t="shared" si="151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4"/>
        <v>104.12571428571428</v>
      </c>
      <c r="P1189" s="8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6">
        <f t="shared" si="148"/>
        <v>42109.686608796292</v>
      </c>
      <c r="T1189" s="16">
        <f t="shared" si="149"/>
        <v>42141.541666666664</v>
      </c>
      <c r="U1189">
        <f t="shared" si="150"/>
        <v>2015</v>
      </c>
      <c r="V1189">
        <f t="shared" si="151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4"/>
        <v>160.54999999999998</v>
      </c>
      <c r="P1190" s="8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6">
        <f t="shared" si="148"/>
        <v>42711.492361111108</v>
      </c>
      <c r="T1190" s="16">
        <f t="shared" si="149"/>
        <v>42732.492361111108</v>
      </c>
      <c r="U1190">
        <f t="shared" si="150"/>
        <v>2016</v>
      </c>
      <c r="V1190">
        <f t="shared" si="151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4"/>
        <v>107.77777777777777</v>
      </c>
      <c r="P1191" s="8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6">
        <f t="shared" si="148"/>
        <v>42529.770775462959</v>
      </c>
      <c r="T1191" s="16">
        <f t="shared" si="149"/>
        <v>42550.770775462959</v>
      </c>
      <c r="U1191">
        <f t="shared" si="150"/>
        <v>2016</v>
      </c>
      <c r="V1191">
        <f t="shared" si="151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4"/>
        <v>135</v>
      </c>
      <c r="P1192" s="8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6">
        <f t="shared" si="148"/>
        <v>41852.457465277774</v>
      </c>
      <c r="T1192" s="16">
        <f t="shared" si="149"/>
        <v>41882.457465277774</v>
      </c>
      <c r="U1192">
        <f t="shared" si="150"/>
        <v>2014</v>
      </c>
      <c r="V1192">
        <f t="shared" si="151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4"/>
        <v>109.07407407407408</v>
      </c>
      <c r="P1193" s="8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6">
        <f t="shared" si="148"/>
        <v>42419.395370370366</v>
      </c>
      <c r="T1193" s="16">
        <f t="shared" si="149"/>
        <v>42449.353703703702</v>
      </c>
      <c r="U1193">
        <f t="shared" si="150"/>
        <v>2016</v>
      </c>
      <c r="V1193">
        <f t="shared" si="151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4"/>
        <v>290</v>
      </c>
      <c r="P1194" s="8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6">
        <f t="shared" si="148"/>
        <v>42747.298356481479</v>
      </c>
      <c r="T1194" s="16">
        <f t="shared" si="149"/>
        <v>42777.298356481479</v>
      </c>
      <c r="U1194">
        <f t="shared" si="150"/>
        <v>2017</v>
      </c>
      <c r="V1194">
        <f t="shared" si="151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4"/>
        <v>103.95714285714286</v>
      </c>
      <c r="P1195" s="8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6">
        <f t="shared" si="148"/>
        <v>42409.567743055552</v>
      </c>
      <c r="T1195" s="16">
        <f t="shared" si="149"/>
        <v>42469.526076388887</v>
      </c>
      <c r="U1195">
        <f t="shared" si="150"/>
        <v>2016</v>
      </c>
      <c r="V1195">
        <f t="shared" si="151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4"/>
        <v>322.24</v>
      </c>
      <c r="P1196" s="8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6">
        <f t="shared" si="148"/>
        <v>42072.27984953703</v>
      </c>
      <c r="T1196" s="16">
        <f t="shared" si="149"/>
        <v>42102.27984953703</v>
      </c>
      <c r="U1196">
        <f t="shared" si="150"/>
        <v>2015</v>
      </c>
      <c r="V1196">
        <f t="shared" si="151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4"/>
        <v>135</v>
      </c>
      <c r="P1197" s="8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6">
        <f t="shared" si="148"/>
        <v>42298.139502314814</v>
      </c>
      <c r="T1197" s="16">
        <f t="shared" si="149"/>
        <v>42358.166666666664</v>
      </c>
      <c r="U1197">
        <f t="shared" si="150"/>
        <v>2015</v>
      </c>
      <c r="V1197">
        <f t="shared" si="151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4"/>
        <v>269.91034482758624</v>
      </c>
      <c r="P1198" s="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6">
        <f t="shared" si="148"/>
        <v>42326.610405092586</v>
      </c>
      <c r="T1198" s="16">
        <f t="shared" si="149"/>
        <v>42356.610405092586</v>
      </c>
      <c r="U1198">
        <f t="shared" si="150"/>
        <v>2015</v>
      </c>
      <c r="V1198">
        <f t="shared" si="151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4"/>
        <v>253.29333333333332</v>
      </c>
      <c r="P1199" s="8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6">
        <f t="shared" si="148"/>
        <v>42503.456412037034</v>
      </c>
      <c r="T1199" s="16">
        <f t="shared" si="149"/>
        <v>42534.040972222218</v>
      </c>
      <c r="U1199">
        <f t="shared" si="150"/>
        <v>2016</v>
      </c>
      <c r="V1199">
        <f t="shared" si="151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4"/>
        <v>260.59999999999997</v>
      </c>
      <c r="P1200" s="8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6">
        <f t="shared" si="148"/>
        <v>42333.410717592589</v>
      </c>
      <c r="T1200" s="16">
        <f t="shared" si="149"/>
        <v>42368.916666666664</v>
      </c>
      <c r="U1200">
        <f t="shared" si="150"/>
        <v>2015</v>
      </c>
      <c r="V1200">
        <f t="shared" si="151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4"/>
        <v>101.31677953348381</v>
      </c>
      <c r="P1201" s="8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6">
        <f t="shared" si="148"/>
        <v>42161.562499999993</v>
      </c>
      <c r="T1201" s="16">
        <f t="shared" si="149"/>
        <v>42193.562499999993</v>
      </c>
      <c r="U1201">
        <f t="shared" si="150"/>
        <v>2015</v>
      </c>
      <c r="V1201">
        <f t="shared" si="151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4"/>
        <v>125.60416666666667</v>
      </c>
      <c r="P1202" s="8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6">
        <f t="shared" si="148"/>
        <v>42089.269166666665</v>
      </c>
      <c r="T1202" s="16">
        <f t="shared" si="149"/>
        <v>42110.269166666665</v>
      </c>
      <c r="U1202">
        <f t="shared" si="150"/>
        <v>2015</v>
      </c>
      <c r="V1202">
        <f t="shared" si="151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4"/>
        <v>102.43783333333334</v>
      </c>
      <c r="P1203" s="8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6">
        <f t="shared" si="148"/>
        <v>42536.398680555554</v>
      </c>
      <c r="T1203" s="16">
        <f t="shared" si="149"/>
        <v>42566.398680555554</v>
      </c>
      <c r="U1203">
        <f t="shared" si="150"/>
        <v>2016</v>
      </c>
      <c r="V1203">
        <f t="shared" si="151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4"/>
        <v>199.244</v>
      </c>
      <c r="P1204" s="8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6">
        <f t="shared" si="148"/>
        <v>42152.08048611111</v>
      </c>
      <c r="T1204" s="16">
        <f t="shared" si="149"/>
        <v>42182.08048611111</v>
      </c>
      <c r="U1204">
        <f t="shared" si="150"/>
        <v>2015</v>
      </c>
      <c r="V1204">
        <f t="shared" si="151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4"/>
        <v>102.45398773006136</v>
      </c>
      <c r="P1205" s="8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6">
        <f t="shared" si="148"/>
        <v>42125.4065625</v>
      </c>
      <c r="T1205" s="16">
        <f t="shared" si="149"/>
        <v>42155.4065625</v>
      </c>
      <c r="U1205">
        <f t="shared" si="150"/>
        <v>2015</v>
      </c>
      <c r="V1205">
        <f t="shared" si="151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4"/>
        <v>102.94615384615385</v>
      </c>
      <c r="P1206" s="8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6">
        <f t="shared" si="148"/>
        <v>42297.539733796293</v>
      </c>
      <c r="T1206" s="16">
        <f t="shared" si="149"/>
        <v>42341.999999999993</v>
      </c>
      <c r="U1206">
        <f t="shared" si="150"/>
        <v>2015</v>
      </c>
      <c r="V1206">
        <f t="shared" si="151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4"/>
        <v>100.86153846153847</v>
      </c>
      <c r="P1207" s="8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6">
        <f t="shared" si="148"/>
        <v>42138.298043981478</v>
      </c>
      <c r="T1207" s="16">
        <f t="shared" si="149"/>
        <v>42168.298043981478</v>
      </c>
      <c r="U1207">
        <f t="shared" si="150"/>
        <v>2015</v>
      </c>
      <c r="V1207">
        <f t="shared" si="151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4"/>
        <v>114.99999999999999</v>
      </c>
      <c r="P1208" s="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6">
        <f t="shared" si="148"/>
        <v>42772.567743055552</v>
      </c>
      <c r="T1208" s="16">
        <f t="shared" si="149"/>
        <v>42805.353472222218</v>
      </c>
      <c r="U1208">
        <f t="shared" si="150"/>
        <v>2017</v>
      </c>
      <c r="V1208">
        <f t="shared" si="151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4"/>
        <v>104.16766467065868</v>
      </c>
      <c r="P1209" s="8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6">
        <f t="shared" si="148"/>
        <v>42430.221909722219</v>
      </c>
      <c r="T1209" s="16">
        <f t="shared" si="149"/>
        <v>42460.208333333336</v>
      </c>
      <c r="U1209">
        <f t="shared" si="150"/>
        <v>2016</v>
      </c>
      <c r="V1209">
        <f t="shared" si="151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4"/>
        <v>155.29999999999998</v>
      </c>
      <c r="P1210" s="8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6">
        <f t="shared" si="148"/>
        <v>42423.500740740739</v>
      </c>
      <c r="T1210" s="16">
        <f t="shared" si="149"/>
        <v>42453.459074074075</v>
      </c>
      <c r="U1210">
        <f t="shared" si="150"/>
        <v>2016</v>
      </c>
      <c r="V1210">
        <f t="shared" si="151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4"/>
        <v>106</v>
      </c>
      <c r="P1211" s="8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6">
        <f t="shared" si="148"/>
        <v>42761.637789351851</v>
      </c>
      <c r="T1211" s="16">
        <f t="shared" si="149"/>
        <v>42791.637789351851</v>
      </c>
      <c r="U1211">
        <f t="shared" si="150"/>
        <v>2017</v>
      </c>
      <c r="V1211">
        <f t="shared" si="151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4"/>
        <v>254.31499999999997</v>
      </c>
      <c r="P1212" s="8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6">
        <f t="shared" si="148"/>
        <v>42132.733472222222</v>
      </c>
      <c r="T1212" s="16">
        <f t="shared" si="149"/>
        <v>42155.666666666664</v>
      </c>
      <c r="U1212">
        <f t="shared" si="150"/>
        <v>2015</v>
      </c>
      <c r="V1212">
        <f t="shared" si="151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4"/>
        <v>101.1</v>
      </c>
      <c r="P1213" s="8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6">
        <f t="shared" si="148"/>
        <v>42515.658113425925</v>
      </c>
      <c r="T1213" s="16">
        <f t="shared" si="149"/>
        <v>42530.658113425925</v>
      </c>
      <c r="U1213">
        <f t="shared" si="150"/>
        <v>2016</v>
      </c>
      <c r="V1213">
        <f t="shared" si="151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4"/>
        <v>129.04</v>
      </c>
      <c r="P1214" s="8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6">
        <f t="shared" si="148"/>
        <v>42318.741840277777</v>
      </c>
      <c r="T1214" s="16">
        <f t="shared" si="149"/>
        <v>42334.833333333336</v>
      </c>
      <c r="U1214">
        <f t="shared" si="150"/>
        <v>2015</v>
      </c>
      <c r="V1214">
        <f t="shared" si="151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4"/>
        <v>102.23076923076924</v>
      </c>
      <c r="P1215" s="8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6">
        <f t="shared" si="148"/>
        <v>42731.547453703701</v>
      </c>
      <c r="T1215" s="16">
        <f t="shared" si="149"/>
        <v>42766.547453703701</v>
      </c>
      <c r="U1215">
        <f t="shared" si="150"/>
        <v>2016</v>
      </c>
      <c r="V1215">
        <f t="shared" si="151"/>
        <v>2017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4"/>
        <v>131.80000000000001</v>
      </c>
      <c r="P1216" s="8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6">
        <f t="shared" si="148"/>
        <v>42104.632002314807</v>
      </c>
      <c r="T1216" s="16">
        <f t="shared" si="149"/>
        <v>42164.632002314807</v>
      </c>
      <c r="U1216">
        <f t="shared" si="150"/>
        <v>2015</v>
      </c>
      <c r="V1216">
        <f t="shared" si="151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4"/>
        <v>786.0802000000001</v>
      </c>
      <c r="P1217" s="8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6">
        <f t="shared" si="148"/>
        <v>41759.714768518512</v>
      </c>
      <c r="T1217" s="16">
        <f t="shared" si="149"/>
        <v>41789.714768518512</v>
      </c>
      <c r="U1217">
        <f t="shared" si="150"/>
        <v>2014</v>
      </c>
      <c r="V1217">
        <f t="shared" si="151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44"/>
        <v>145.70000000000002</v>
      </c>
      <c r="P1218" s="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6">
        <f t="shared" si="148"/>
        <v>42247.408067129632</v>
      </c>
      <c r="T1218" s="16">
        <f t="shared" si="149"/>
        <v>42279.752083333333</v>
      </c>
      <c r="U1218">
        <f t="shared" si="150"/>
        <v>2015</v>
      </c>
      <c r="V1218">
        <f t="shared" si="151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52">E1219/D1219*100</f>
        <v>102.60000000000001</v>
      </c>
      <c r="P1219" s="8">
        <f t="shared" ref="P1219:P1282" si="153">IFERROR(E1219/L1219,0)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RIGHT(N1219,LEN(N1219)-SEARCH("/",N1219))</f>
        <v>photobooks</v>
      </c>
      <c r="S1219" s="16">
        <f t="shared" ref="S1219:S1282" si="156">(J1219/86400)+25569+(-5/24)</f>
        <v>42535.6011574074</v>
      </c>
      <c r="T1219" s="16">
        <f t="shared" ref="T1219:T1282" si="157">(I1219/86400)+25569+(-5/24)</f>
        <v>42565.6011574074</v>
      </c>
      <c r="U1219">
        <f t="shared" ref="U1219:U1282" si="158">YEAR(S1219)</f>
        <v>2016</v>
      </c>
      <c r="V1219">
        <f t="shared" ref="V1219:V1282" si="159">YEAR(T1219)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2"/>
        <v>172.27777777777777</v>
      </c>
      <c r="P1220" s="8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6">
        <f t="shared" si="156"/>
        <v>42278.453703703701</v>
      </c>
      <c r="T1220" s="16">
        <f t="shared" si="157"/>
        <v>42308.916666666664</v>
      </c>
      <c r="U1220">
        <f t="shared" si="158"/>
        <v>2015</v>
      </c>
      <c r="V1220">
        <f t="shared" si="159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2"/>
        <v>159.16819571865443</v>
      </c>
      <c r="P1221" s="8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6">
        <f t="shared" si="156"/>
        <v>42633.253622685188</v>
      </c>
      <c r="T1221" s="16">
        <f t="shared" si="157"/>
        <v>42663.253622685188</v>
      </c>
      <c r="U1221">
        <f t="shared" si="158"/>
        <v>2016</v>
      </c>
      <c r="V1221">
        <f t="shared" si="159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2"/>
        <v>103.76666666666668</v>
      </c>
      <c r="P1222" s="8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6">
        <f t="shared" si="156"/>
        <v>42211.420277777775</v>
      </c>
      <c r="T1222" s="16">
        <f t="shared" si="157"/>
        <v>42241.420277777775</v>
      </c>
      <c r="U1222">
        <f t="shared" si="158"/>
        <v>2015</v>
      </c>
      <c r="V1222">
        <f t="shared" si="159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2"/>
        <v>111.40954545454547</v>
      </c>
      <c r="P1223" s="8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6">
        <f t="shared" si="156"/>
        <v>42680.267222222225</v>
      </c>
      <c r="T1223" s="16">
        <f t="shared" si="157"/>
        <v>42707.791666666664</v>
      </c>
      <c r="U1223">
        <f t="shared" si="158"/>
        <v>2016</v>
      </c>
      <c r="V1223">
        <f t="shared" si="159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2"/>
        <v>280.375</v>
      </c>
      <c r="P1224" s="8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6">
        <f t="shared" si="156"/>
        <v>42430.512118055551</v>
      </c>
      <c r="T1224" s="16">
        <f t="shared" si="157"/>
        <v>42460.958333333336</v>
      </c>
      <c r="U1224">
        <f t="shared" si="158"/>
        <v>2016</v>
      </c>
      <c r="V1224">
        <f t="shared" si="159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2"/>
        <v>112.10606060606061</v>
      </c>
      <c r="P1225" s="8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6">
        <f t="shared" si="156"/>
        <v>42653.968854166662</v>
      </c>
      <c r="T1225" s="16">
        <f t="shared" si="157"/>
        <v>42684.010520833333</v>
      </c>
      <c r="U1225">
        <f t="shared" si="158"/>
        <v>2016</v>
      </c>
      <c r="V1225">
        <f t="shared" si="159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2"/>
        <v>7.0666666666666673</v>
      </c>
      <c r="P1226" s="8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6">
        <f t="shared" si="156"/>
        <v>41736.341458333329</v>
      </c>
      <c r="T1226" s="16">
        <f t="shared" si="157"/>
        <v>41796.341458333329</v>
      </c>
      <c r="U1226">
        <f t="shared" si="158"/>
        <v>2014</v>
      </c>
      <c r="V1226">
        <f t="shared" si="159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2"/>
        <v>4.3999999999999995</v>
      </c>
      <c r="P1227" s="8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6">
        <f t="shared" si="156"/>
        <v>41509.697662037033</v>
      </c>
      <c r="T1227" s="16">
        <f t="shared" si="157"/>
        <v>41569.697662037033</v>
      </c>
      <c r="U1227">
        <f t="shared" si="158"/>
        <v>2013</v>
      </c>
      <c r="V1227">
        <f t="shared" si="159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2"/>
        <v>3.8739999999999997</v>
      </c>
      <c r="P1228" s="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6">
        <f t="shared" si="156"/>
        <v>41715.666446759256</v>
      </c>
      <c r="T1228" s="16">
        <f t="shared" si="157"/>
        <v>41749.833333333328</v>
      </c>
      <c r="U1228">
        <f t="shared" si="158"/>
        <v>2014</v>
      </c>
      <c r="V1228">
        <f t="shared" si="159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2"/>
        <v>0</v>
      </c>
      <c r="P1229" s="8">
        <f t="shared" si="153"/>
        <v>0</v>
      </c>
      <c r="Q1229" t="str">
        <f t="shared" si="154"/>
        <v>music</v>
      </c>
      <c r="R1229" t="str">
        <f t="shared" si="155"/>
        <v>world music</v>
      </c>
      <c r="S1229" s="16">
        <f t="shared" si="156"/>
        <v>41827.710833333331</v>
      </c>
      <c r="T1229" s="16">
        <f t="shared" si="157"/>
        <v>41858.083333333328</v>
      </c>
      <c r="U1229">
        <f t="shared" si="158"/>
        <v>2014</v>
      </c>
      <c r="V1229">
        <f t="shared" si="159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2"/>
        <v>29.299999999999997</v>
      </c>
      <c r="P1230" s="8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6">
        <f t="shared" si="156"/>
        <v>40754.520925925921</v>
      </c>
      <c r="T1230" s="16">
        <f t="shared" si="157"/>
        <v>40814.520925925921</v>
      </c>
      <c r="U1230">
        <f t="shared" si="158"/>
        <v>2011</v>
      </c>
      <c r="V1230">
        <f t="shared" si="159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2"/>
        <v>0.90909090909090906</v>
      </c>
      <c r="P1231" s="8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6">
        <f t="shared" si="156"/>
        <v>40985.251469907402</v>
      </c>
      <c r="T1231" s="16">
        <f t="shared" si="157"/>
        <v>41015.458333333328</v>
      </c>
      <c r="U1231">
        <f t="shared" si="158"/>
        <v>2012</v>
      </c>
      <c r="V1231">
        <f t="shared" si="159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2"/>
        <v>0</v>
      </c>
      <c r="P1232" s="8">
        <f t="shared" si="153"/>
        <v>0</v>
      </c>
      <c r="Q1232" t="str">
        <f t="shared" si="154"/>
        <v>music</v>
      </c>
      <c r="R1232" t="str">
        <f t="shared" si="155"/>
        <v>world music</v>
      </c>
      <c r="S1232" s="16">
        <f t="shared" si="156"/>
        <v>40568.764236111107</v>
      </c>
      <c r="T1232" s="16">
        <f t="shared" si="157"/>
        <v>40598.764236111107</v>
      </c>
      <c r="U1232">
        <f t="shared" si="158"/>
        <v>2011</v>
      </c>
      <c r="V1232">
        <f t="shared" si="159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2"/>
        <v>0</v>
      </c>
      <c r="P1233" s="8">
        <f t="shared" si="153"/>
        <v>0</v>
      </c>
      <c r="Q1233" t="str">
        <f t="shared" si="154"/>
        <v>music</v>
      </c>
      <c r="R1233" t="str">
        <f t="shared" si="155"/>
        <v>world music</v>
      </c>
      <c r="S1233" s="16">
        <f t="shared" si="156"/>
        <v>42193.733425925922</v>
      </c>
      <c r="T1233" s="16">
        <f t="shared" si="157"/>
        <v>42243.833333333336</v>
      </c>
      <c r="U1233">
        <f t="shared" si="158"/>
        <v>2015</v>
      </c>
      <c r="V1233">
        <f t="shared" si="159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2"/>
        <v>0.8</v>
      </c>
      <c r="P1234" s="8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6">
        <f t="shared" si="156"/>
        <v>41506.639699074069</v>
      </c>
      <c r="T1234" s="16">
        <f t="shared" si="157"/>
        <v>41553.639699074069</v>
      </c>
      <c r="U1234">
        <f t="shared" si="158"/>
        <v>2013</v>
      </c>
      <c r="V1234">
        <f t="shared" si="159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2"/>
        <v>11.600000000000001</v>
      </c>
      <c r="P1235" s="8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6">
        <f t="shared" si="156"/>
        <v>40939.740439814814</v>
      </c>
      <c r="T1235" s="16">
        <f t="shared" si="157"/>
        <v>40960.740439814814</v>
      </c>
      <c r="U1235">
        <f t="shared" si="158"/>
        <v>2012</v>
      </c>
      <c r="V1235">
        <f t="shared" si="159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2"/>
        <v>0</v>
      </c>
      <c r="P1236" s="8">
        <f t="shared" si="153"/>
        <v>0</v>
      </c>
      <c r="Q1236" t="str">
        <f t="shared" si="154"/>
        <v>music</v>
      </c>
      <c r="R1236" t="str">
        <f t="shared" si="155"/>
        <v>world music</v>
      </c>
      <c r="S1236" s="16">
        <f t="shared" si="156"/>
        <v>42007.580347222225</v>
      </c>
      <c r="T1236" s="16">
        <f t="shared" si="157"/>
        <v>42037.580347222225</v>
      </c>
      <c r="U1236">
        <f t="shared" si="158"/>
        <v>2015</v>
      </c>
      <c r="V1236">
        <f t="shared" si="159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2"/>
        <v>2.7873639500929119</v>
      </c>
      <c r="P1237" s="8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6">
        <f t="shared" si="156"/>
        <v>41582.927071759259</v>
      </c>
      <c r="T1237" s="16">
        <f t="shared" si="157"/>
        <v>41622.927071759259</v>
      </c>
      <c r="U1237">
        <f t="shared" si="158"/>
        <v>2013</v>
      </c>
      <c r="V1237">
        <f t="shared" si="159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2"/>
        <v>0</v>
      </c>
      <c r="P1238" s="8">
        <f t="shared" si="153"/>
        <v>0</v>
      </c>
      <c r="Q1238" t="str">
        <f t="shared" si="154"/>
        <v>music</v>
      </c>
      <c r="R1238" t="str">
        <f t="shared" si="155"/>
        <v>world music</v>
      </c>
      <c r="S1238" s="16">
        <f t="shared" si="156"/>
        <v>41110.47180555555</v>
      </c>
      <c r="T1238" s="16">
        <f t="shared" si="157"/>
        <v>41118.458333333328</v>
      </c>
      <c r="U1238">
        <f t="shared" si="158"/>
        <v>2012</v>
      </c>
      <c r="V1238">
        <f t="shared" si="159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2"/>
        <v>0</v>
      </c>
      <c r="P1239" s="8">
        <f t="shared" si="153"/>
        <v>0</v>
      </c>
      <c r="Q1239" t="str">
        <f t="shared" si="154"/>
        <v>music</v>
      </c>
      <c r="R1239" t="str">
        <f t="shared" si="155"/>
        <v>world music</v>
      </c>
      <c r="S1239" s="16">
        <f t="shared" si="156"/>
        <v>41125.074826388889</v>
      </c>
      <c r="T1239" s="16">
        <f t="shared" si="157"/>
        <v>41145.074826388889</v>
      </c>
      <c r="U1239">
        <f t="shared" si="158"/>
        <v>2012</v>
      </c>
      <c r="V1239">
        <f t="shared" si="159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2"/>
        <v>17.8</v>
      </c>
      <c r="P1240" s="8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6">
        <f t="shared" si="156"/>
        <v>40731.402037037034</v>
      </c>
      <c r="T1240" s="16">
        <f t="shared" si="157"/>
        <v>40761.402037037034</v>
      </c>
      <c r="U1240">
        <f t="shared" si="158"/>
        <v>2011</v>
      </c>
      <c r="V1240">
        <f t="shared" si="159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2"/>
        <v>0</v>
      </c>
      <c r="P1241" s="8">
        <f t="shared" si="153"/>
        <v>0</v>
      </c>
      <c r="Q1241" t="str">
        <f t="shared" si="154"/>
        <v>music</v>
      </c>
      <c r="R1241" t="str">
        <f t="shared" si="155"/>
        <v>world music</v>
      </c>
      <c r="S1241" s="16">
        <f t="shared" si="156"/>
        <v>40883.754247685181</v>
      </c>
      <c r="T1241" s="16">
        <f t="shared" si="157"/>
        <v>40913.754247685181</v>
      </c>
      <c r="U1241">
        <f t="shared" si="158"/>
        <v>2011</v>
      </c>
      <c r="V1241">
        <f t="shared" si="159"/>
        <v>2012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2"/>
        <v>3.0124999999999997</v>
      </c>
      <c r="P1242" s="8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6">
        <f t="shared" si="156"/>
        <v>41408.831678240742</v>
      </c>
      <c r="T1242" s="16">
        <f t="shared" si="157"/>
        <v>41467.70208333333</v>
      </c>
      <c r="U1242">
        <f t="shared" si="158"/>
        <v>2013</v>
      </c>
      <c r="V1242">
        <f t="shared" si="159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2"/>
        <v>50.739999999999995</v>
      </c>
      <c r="P1243" s="8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6">
        <f t="shared" si="156"/>
        <v>41923.629398148143</v>
      </c>
      <c r="T1243" s="16">
        <f t="shared" si="157"/>
        <v>41946.040972222218</v>
      </c>
      <c r="U1243">
        <f t="shared" si="158"/>
        <v>2014</v>
      </c>
      <c r="V1243">
        <f t="shared" si="159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2"/>
        <v>0.54884742041712409</v>
      </c>
      <c r="P1244" s="8">
        <f t="shared" si="153"/>
        <v>5</v>
      </c>
      <c r="Q1244" t="str">
        <f t="shared" si="154"/>
        <v>music</v>
      </c>
      <c r="R1244" t="str">
        <f t="shared" si="155"/>
        <v>world music</v>
      </c>
      <c r="S1244" s="16">
        <f t="shared" si="156"/>
        <v>40781.957199074073</v>
      </c>
      <c r="T1244" s="16">
        <f t="shared" si="157"/>
        <v>40797.345833333333</v>
      </c>
      <c r="U1244">
        <f t="shared" si="158"/>
        <v>2011</v>
      </c>
      <c r="V1244">
        <f t="shared" si="159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2"/>
        <v>14.091666666666667</v>
      </c>
      <c r="P1245" s="8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6">
        <f t="shared" si="156"/>
        <v>40671.670960648145</v>
      </c>
      <c r="T1245" s="16">
        <f t="shared" si="157"/>
        <v>40732.666666666664</v>
      </c>
      <c r="U1245">
        <f t="shared" si="158"/>
        <v>2011</v>
      </c>
      <c r="V1245">
        <f t="shared" si="159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2"/>
        <v>103.8</v>
      </c>
      <c r="P1246" s="8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6">
        <f t="shared" si="156"/>
        <v>41355.617164351854</v>
      </c>
      <c r="T1246" s="16">
        <f t="shared" si="157"/>
        <v>41386.666666666664</v>
      </c>
      <c r="U1246">
        <f t="shared" si="158"/>
        <v>2013</v>
      </c>
      <c r="V1246">
        <f t="shared" si="159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2"/>
        <v>120.24999999999999</v>
      </c>
      <c r="P1247" s="8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6">
        <f t="shared" si="156"/>
        <v>41774.391597222224</v>
      </c>
      <c r="T1247" s="16">
        <f t="shared" si="157"/>
        <v>41804.391597222224</v>
      </c>
      <c r="U1247">
        <f t="shared" si="158"/>
        <v>2014</v>
      </c>
      <c r="V1247">
        <f t="shared" si="159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2"/>
        <v>117</v>
      </c>
      <c r="P1248" s="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6">
        <f t="shared" si="156"/>
        <v>40837.835057870368</v>
      </c>
      <c r="T1248" s="16">
        <f t="shared" si="157"/>
        <v>40882.876724537033</v>
      </c>
      <c r="U1248">
        <f t="shared" si="158"/>
        <v>2011</v>
      </c>
      <c r="V1248">
        <f t="shared" si="159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2"/>
        <v>122.14285714285715</v>
      </c>
      <c r="P1249" s="8">
        <f t="shared" si="153"/>
        <v>85.5</v>
      </c>
      <c r="Q1249" t="str">
        <f t="shared" si="154"/>
        <v>music</v>
      </c>
      <c r="R1249" t="str">
        <f t="shared" si="155"/>
        <v>rock</v>
      </c>
      <c r="S1249" s="16">
        <f t="shared" si="156"/>
        <v>41370.083969907406</v>
      </c>
      <c r="T1249" s="16">
        <f t="shared" si="157"/>
        <v>41400.083969907406</v>
      </c>
      <c r="U1249">
        <f t="shared" si="158"/>
        <v>2013</v>
      </c>
      <c r="V1249">
        <f t="shared" si="159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2"/>
        <v>151.63999999999999</v>
      </c>
      <c r="P1250" s="8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6">
        <f t="shared" si="156"/>
        <v>41767.448530092588</v>
      </c>
      <c r="T1250" s="16">
        <f t="shared" si="157"/>
        <v>41803.082638888889</v>
      </c>
      <c r="U1250">
        <f t="shared" si="158"/>
        <v>2014</v>
      </c>
      <c r="V1250">
        <f t="shared" si="159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2"/>
        <v>104.44</v>
      </c>
      <c r="P1251" s="8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6">
        <f t="shared" si="156"/>
        <v>41067.532534722217</v>
      </c>
      <c r="T1251" s="16">
        <f t="shared" si="157"/>
        <v>41097.532534722217</v>
      </c>
      <c r="U1251">
        <f t="shared" si="158"/>
        <v>2012</v>
      </c>
      <c r="V1251">
        <f t="shared" si="159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2"/>
        <v>200.15333333333331</v>
      </c>
      <c r="P1252" s="8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6">
        <f t="shared" si="156"/>
        <v>41843.434386574074</v>
      </c>
      <c r="T1252" s="16">
        <f t="shared" si="157"/>
        <v>41888.434386574074</v>
      </c>
      <c r="U1252">
        <f t="shared" si="158"/>
        <v>2014</v>
      </c>
      <c r="V1252">
        <f t="shared" si="159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2"/>
        <v>101.8</v>
      </c>
      <c r="P1253" s="8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6">
        <f t="shared" si="156"/>
        <v>40751.606099537035</v>
      </c>
      <c r="T1253" s="16">
        <f t="shared" si="157"/>
        <v>40811.606099537035</v>
      </c>
      <c r="U1253">
        <f t="shared" si="158"/>
        <v>2011</v>
      </c>
      <c r="V1253">
        <f t="shared" si="159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2"/>
        <v>137.65714285714284</v>
      </c>
      <c r="P1254" s="8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6">
        <f t="shared" si="156"/>
        <v>41543.779733796291</v>
      </c>
      <c r="T1254" s="16">
        <f t="shared" si="157"/>
        <v>41571.779733796291</v>
      </c>
      <c r="U1254">
        <f t="shared" si="158"/>
        <v>2013</v>
      </c>
      <c r="V1254">
        <f t="shared" si="159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2"/>
        <v>303833.2</v>
      </c>
      <c r="P1255" s="8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6">
        <f t="shared" si="156"/>
        <v>41855.575312499997</v>
      </c>
      <c r="T1255" s="16">
        <f t="shared" si="157"/>
        <v>41885.575312499997</v>
      </c>
      <c r="U1255">
        <f t="shared" si="158"/>
        <v>2014</v>
      </c>
      <c r="V1255">
        <f t="shared" si="159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2"/>
        <v>198.85074626865671</v>
      </c>
      <c r="P1256" s="8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6">
        <f t="shared" si="156"/>
        <v>40487.413032407407</v>
      </c>
      <c r="T1256" s="16">
        <f t="shared" si="157"/>
        <v>40543.999305555553</v>
      </c>
      <c r="U1256">
        <f t="shared" si="158"/>
        <v>2010</v>
      </c>
      <c r="V1256">
        <f t="shared" si="159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2"/>
        <v>202.36666666666667</v>
      </c>
      <c r="P1257" s="8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6">
        <f t="shared" si="156"/>
        <v>41579.637175925927</v>
      </c>
      <c r="T1257" s="16">
        <f t="shared" si="157"/>
        <v>41609.678842592592</v>
      </c>
      <c r="U1257">
        <f t="shared" si="158"/>
        <v>2013</v>
      </c>
      <c r="V1257">
        <f t="shared" si="159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2"/>
        <v>117.96376666666666</v>
      </c>
      <c r="P1258" s="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6">
        <f t="shared" si="156"/>
        <v>40921.711006944439</v>
      </c>
      <c r="T1258" s="16">
        <f t="shared" si="157"/>
        <v>40951.711006944439</v>
      </c>
      <c r="U1258">
        <f t="shared" si="158"/>
        <v>2012</v>
      </c>
      <c r="V1258">
        <f t="shared" si="159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2"/>
        <v>294.72727272727275</v>
      </c>
      <c r="P1259" s="8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6">
        <f t="shared" si="156"/>
        <v>40586.877199074072</v>
      </c>
      <c r="T1259" s="16">
        <f t="shared" si="157"/>
        <v>40635.835532407407</v>
      </c>
      <c r="U1259">
        <f t="shared" si="158"/>
        <v>2011</v>
      </c>
      <c r="V1259">
        <f t="shared" si="159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2"/>
        <v>213.14633333333336</v>
      </c>
      <c r="P1260" s="8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6">
        <f t="shared" si="156"/>
        <v>41487.402916666666</v>
      </c>
      <c r="T1260" s="16">
        <f t="shared" si="157"/>
        <v>41517.402916666666</v>
      </c>
      <c r="U1260">
        <f t="shared" si="158"/>
        <v>2013</v>
      </c>
      <c r="V1260">
        <f t="shared" si="159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2"/>
        <v>104.24</v>
      </c>
      <c r="P1261" s="8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6">
        <f t="shared" si="156"/>
        <v>41766.762314814812</v>
      </c>
      <c r="T1261" s="16">
        <f t="shared" si="157"/>
        <v>41798.957638888889</v>
      </c>
      <c r="U1261">
        <f t="shared" si="158"/>
        <v>2014</v>
      </c>
      <c r="V1261">
        <f t="shared" si="159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2"/>
        <v>113.66666666666667</v>
      </c>
      <c r="P1262" s="8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6">
        <f t="shared" si="156"/>
        <v>41666.63449074074</v>
      </c>
      <c r="T1262" s="16">
        <f t="shared" si="157"/>
        <v>41696.63449074074</v>
      </c>
      <c r="U1262">
        <f t="shared" si="158"/>
        <v>2014</v>
      </c>
      <c r="V1262">
        <f t="shared" si="159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2"/>
        <v>101.25</v>
      </c>
      <c r="P1263" s="8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6">
        <f t="shared" si="156"/>
        <v>41638.134571759256</v>
      </c>
      <c r="T1263" s="16">
        <f t="shared" si="157"/>
        <v>41668.134571759256</v>
      </c>
      <c r="U1263">
        <f t="shared" si="158"/>
        <v>2013</v>
      </c>
      <c r="V1263">
        <f t="shared" si="159"/>
        <v>2014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2"/>
        <v>125.41538461538462</v>
      </c>
      <c r="P1264" s="8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6">
        <f t="shared" si="156"/>
        <v>41656.554305555554</v>
      </c>
      <c r="T1264" s="16">
        <f t="shared" si="157"/>
        <v>41686.554305555554</v>
      </c>
      <c r="U1264">
        <f t="shared" si="158"/>
        <v>2014</v>
      </c>
      <c r="V1264">
        <f t="shared" si="159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2"/>
        <v>119</v>
      </c>
      <c r="P1265" s="8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6">
        <f t="shared" si="156"/>
        <v>41691.875810185185</v>
      </c>
      <c r="T1265" s="16">
        <f t="shared" si="157"/>
        <v>41726.833333333328</v>
      </c>
      <c r="U1265">
        <f t="shared" si="158"/>
        <v>2014</v>
      </c>
      <c r="V1265">
        <f t="shared" si="159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2"/>
        <v>166.46153846153845</v>
      </c>
      <c r="P1266" s="8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6">
        <f t="shared" si="156"/>
        <v>41547.454664351848</v>
      </c>
      <c r="T1266" s="16">
        <f t="shared" si="157"/>
        <v>41576.454664351848</v>
      </c>
      <c r="U1266">
        <f t="shared" si="158"/>
        <v>2013</v>
      </c>
      <c r="V1266">
        <f t="shared" si="159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2"/>
        <v>119.14771428571429</v>
      </c>
      <c r="P1267" s="8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6">
        <f t="shared" si="156"/>
        <v>40465.446932870364</v>
      </c>
      <c r="T1267" s="16">
        <f t="shared" si="157"/>
        <v>40512.446932870364</v>
      </c>
      <c r="U1267">
        <f t="shared" si="158"/>
        <v>2010</v>
      </c>
      <c r="V1267">
        <f t="shared" si="159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2"/>
        <v>100.47368421052632</v>
      </c>
      <c r="P1268" s="8">
        <f t="shared" si="153"/>
        <v>190.9</v>
      </c>
      <c r="Q1268" t="str">
        <f t="shared" si="154"/>
        <v>music</v>
      </c>
      <c r="R1268" t="str">
        <f t="shared" si="155"/>
        <v>rock</v>
      </c>
      <c r="S1268" s="16">
        <f t="shared" si="156"/>
        <v>41620.668344907404</v>
      </c>
      <c r="T1268" s="16">
        <f t="shared" si="157"/>
        <v>41650.668344907404</v>
      </c>
      <c r="U1268">
        <f t="shared" si="158"/>
        <v>2013</v>
      </c>
      <c r="V1268">
        <f t="shared" si="159"/>
        <v>2014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2"/>
        <v>101.8</v>
      </c>
      <c r="P1269" s="8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6">
        <f t="shared" si="156"/>
        <v>41449.376828703702</v>
      </c>
      <c r="T1269" s="16">
        <f t="shared" si="157"/>
        <v>41479.376828703702</v>
      </c>
      <c r="U1269">
        <f t="shared" si="158"/>
        <v>2013</v>
      </c>
      <c r="V1269">
        <f t="shared" si="159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2"/>
        <v>116.66666666666667</v>
      </c>
      <c r="P1270" s="8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6">
        <f t="shared" si="156"/>
        <v>41507.637118055551</v>
      </c>
      <c r="T1270" s="16">
        <f t="shared" si="157"/>
        <v>41537.637118055551</v>
      </c>
      <c r="U1270">
        <f t="shared" si="158"/>
        <v>2013</v>
      </c>
      <c r="V1270">
        <f t="shared" si="159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2"/>
        <v>108.64893617021276</v>
      </c>
      <c r="P1271" s="8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6">
        <f t="shared" si="156"/>
        <v>42445.614722222221</v>
      </c>
      <c r="T1271" s="16">
        <f t="shared" si="157"/>
        <v>42475.791666666664</v>
      </c>
      <c r="U1271">
        <f t="shared" si="158"/>
        <v>2016</v>
      </c>
      <c r="V1271">
        <f t="shared" si="159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2"/>
        <v>114.72</v>
      </c>
      <c r="P1272" s="8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6">
        <f t="shared" si="156"/>
        <v>40933.648634259254</v>
      </c>
      <c r="T1272" s="16">
        <f t="shared" si="157"/>
        <v>40993.60696759259</v>
      </c>
      <c r="U1272">
        <f t="shared" si="158"/>
        <v>2012</v>
      </c>
      <c r="V1272">
        <f t="shared" si="159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2"/>
        <v>101.8</v>
      </c>
      <c r="P1273" s="8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6">
        <f t="shared" si="156"/>
        <v>41561.475219907406</v>
      </c>
      <c r="T1273" s="16">
        <f t="shared" si="157"/>
        <v>41591.516886574071</v>
      </c>
      <c r="U1273">
        <f t="shared" si="158"/>
        <v>2013</v>
      </c>
      <c r="V1273">
        <f t="shared" si="159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2"/>
        <v>106</v>
      </c>
      <c r="P1274" s="8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6">
        <f t="shared" si="156"/>
        <v>40274.536793981482</v>
      </c>
      <c r="T1274" s="16">
        <f t="shared" si="157"/>
        <v>40343.958333333328</v>
      </c>
      <c r="U1274">
        <f t="shared" si="158"/>
        <v>2010</v>
      </c>
      <c r="V1274">
        <f t="shared" si="159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2"/>
        <v>103.49999999999999</v>
      </c>
      <c r="P1275" s="8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6">
        <f t="shared" si="156"/>
        <v>41852.521886574068</v>
      </c>
      <c r="T1275" s="16">
        <f t="shared" si="157"/>
        <v>41882.521886574068</v>
      </c>
      <c r="U1275">
        <f t="shared" si="158"/>
        <v>2014</v>
      </c>
      <c r="V1275">
        <f t="shared" si="159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2"/>
        <v>154.97535999999999</v>
      </c>
      <c r="P1276" s="8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6">
        <f t="shared" si="156"/>
        <v>41116.481770833328</v>
      </c>
      <c r="T1276" s="16">
        <f t="shared" si="157"/>
        <v>41151.481770833328</v>
      </c>
      <c r="U1276">
        <f t="shared" si="158"/>
        <v>2012</v>
      </c>
      <c r="V1276">
        <f t="shared" si="159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2"/>
        <v>162.14066666666668</v>
      </c>
      <c r="P1277" s="8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6">
        <f t="shared" si="156"/>
        <v>41458.659571759257</v>
      </c>
      <c r="T1277" s="16">
        <f t="shared" si="157"/>
        <v>41493.659571759257</v>
      </c>
      <c r="U1277">
        <f t="shared" si="158"/>
        <v>2013</v>
      </c>
      <c r="V1277">
        <f t="shared" si="159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2"/>
        <v>104.42100000000001</v>
      </c>
      <c r="P1278" s="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6">
        <f t="shared" si="156"/>
        <v>40007.49591435185</v>
      </c>
      <c r="T1278" s="16">
        <f t="shared" si="157"/>
        <v>40056.958333333328</v>
      </c>
      <c r="U1278">
        <f t="shared" si="158"/>
        <v>2009</v>
      </c>
      <c r="V1278">
        <f t="shared" si="159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2"/>
        <v>106.12433333333333</v>
      </c>
      <c r="P1279" s="8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6">
        <f t="shared" si="156"/>
        <v>41121.35355324074</v>
      </c>
      <c r="T1279" s="16">
        <f t="shared" si="157"/>
        <v>41156.35355324074</v>
      </c>
      <c r="U1279">
        <f t="shared" si="158"/>
        <v>2012</v>
      </c>
      <c r="V1279">
        <f t="shared" si="159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2"/>
        <v>154.93846153846152</v>
      </c>
      <c r="P1280" s="8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6">
        <f t="shared" si="156"/>
        <v>41786.346828703703</v>
      </c>
      <c r="T1280" s="16">
        <f t="shared" si="157"/>
        <v>41814.875</v>
      </c>
      <c r="U1280">
        <f t="shared" si="158"/>
        <v>2014</v>
      </c>
      <c r="V1280">
        <f t="shared" si="159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2"/>
        <v>110.77157238734421</v>
      </c>
      <c r="P1281" s="8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6">
        <f t="shared" si="156"/>
        <v>41681.890856481477</v>
      </c>
      <c r="T1281" s="16">
        <f t="shared" si="157"/>
        <v>41721.849189814813</v>
      </c>
      <c r="U1281">
        <f t="shared" si="158"/>
        <v>2014</v>
      </c>
      <c r="V1281">
        <f t="shared" si="159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52"/>
        <v>110.91186666666665</v>
      </c>
      <c r="P1282" s="8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6">
        <f t="shared" si="156"/>
        <v>40513.54923611111</v>
      </c>
      <c r="T1282" s="16">
        <f t="shared" si="157"/>
        <v>40603.54923611111</v>
      </c>
      <c r="U1282">
        <f t="shared" si="158"/>
        <v>2010</v>
      </c>
      <c r="V1282">
        <f t="shared" si="159"/>
        <v>2011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60">E1283/D1283*100</f>
        <v>110.71428571428572</v>
      </c>
      <c r="P1283" s="8">
        <f t="shared" ref="P1283:P1346" si="161">IFERROR(E1283/L1283,0)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RIGHT(N1283,LEN(N1283)-SEARCH("/",N1283))</f>
        <v>rock</v>
      </c>
      <c r="S1283" s="16">
        <f t="shared" ref="S1283:S1346" si="164">(J1283/86400)+25569+(-5/24)</f>
        <v>41463.535138888888</v>
      </c>
      <c r="T1283" s="16">
        <f t="shared" ref="T1283:T1346" si="165">(I1283/86400)+25569+(-5/24)</f>
        <v>41483.535138888888</v>
      </c>
      <c r="U1283">
        <f t="shared" ref="U1283:U1346" si="166">YEAR(S1283)</f>
        <v>2013</v>
      </c>
      <c r="V1283">
        <f t="shared" ref="V1283:V1346" si="167">YEAR(T1283)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0"/>
        <v>123.61333333333333</v>
      </c>
      <c r="P1284" s="8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6">
        <f t="shared" si="164"/>
        <v>41586.266840277771</v>
      </c>
      <c r="T1284" s="16">
        <f t="shared" si="165"/>
        <v>41616.999305555553</v>
      </c>
      <c r="U1284">
        <f t="shared" si="166"/>
        <v>2013</v>
      </c>
      <c r="V1284">
        <f t="shared" si="167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0"/>
        <v>211.05</v>
      </c>
      <c r="P1285" s="8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6">
        <f t="shared" si="164"/>
        <v>41320.50913194444</v>
      </c>
      <c r="T1285" s="16">
        <f t="shared" si="165"/>
        <v>41343.958333333328</v>
      </c>
      <c r="U1285">
        <f t="shared" si="166"/>
        <v>2013</v>
      </c>
      <c r="V1285">
        <f t="shared" si="167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0"/>
        <v>101</v>
      </c>
      <c r="P1286" s="8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6">
        <f t="shared" si="164"/>
        <v>42712.026412037034</v>
      </c>
      <c r="T1286" s="16">
        <f t="shared" si="165"/>
        <v>42735.499305555553</v>
      </c>
      <c r="U1286">
        <f t="shared" si="166"/>
        <v>2016</v>
      </c>
      <c r="V1286">
        <f t="shared" si="167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0"/>
        <v>101.64999999999999</v>
      </c>
      <c r="P1287" s="8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6">
        <f t="shared" si="164"/>
        <v>42160.374710648146</v>
      </c>
      <c r="T1287" s="16">
        <f t="shared" si="165"/>
        <v>42175.374710648146</v>
      </c>
      <c r="U1287">
        <f t="shared" si="166"/>
        <v>2015</v>
      </c>
      <c r="V1287">
        <f t="shared" si="167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0"/>
        <v>108.33333333333333</v>
      </c>
      <c r="P1288" s="8">
        <f t="shared" si="161"/>
        <v>81.25</v>
      </c>
      <c r="Q1288" t="str">
        <f t="shared" si="162"/>
        <v>theater</v>
      </c>
      <c r="R1288" t="str">
        <f t="shared" si="163"/>
        <v>plays</v>
      </c>
      <c r="S1288" s="16">
        <f t="shared" si="164"/>
        <v>42039.176238425927</v>
      </c>
      <c r="T1288" s="16">
        <f t="shared" si="165"/>
        <v>42052.374999999993</v>
      </c>
      <c r="U1288">
        <f t="shared" si="166"/>
        <v>2015</v>
      </c>
      <c r="V1288">
        <f t="shared" si="167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0"/>
        <v>242</v>
      </c>
      <c r="P1289" s="8">
        <f t="shared" si="161"/>
        <v>24.2</v>
      </c>
      <c r="Q1289" t="str">
        <f t="shared" si="162"/>
        <v>theater</v>
      </c>
      <c r="R1289" t="str">
        <f t="shared" si="163"/>
        <v>plays</v>
      </c>
      <c r="S1289" s="16">
        <f t="shared" si="164"/>
        <v>42107.412685185183</v>
      </c>
      <c r="T1289" s="16">
        <f t="shared" si="165"/>
        <v>42167.412685185183</v>
      </c>
      <c r="U1289">
        <f t="shared" si="166"/>
        <v>2015</v>
      </c>
      <c r="V1289">
        <f t="shared" si="167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0"/>
        <v>100.44999999999999</v>
      </c>
      <c r="P1290" s="8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6">
        <f t="shared" si="164"/>
        <v>42560.946331018517</v>
      </c>
      <c r="T1290" s="16">
        <f t="shared" si="165"/>
        <v>42591.958333333336</v>
      </c>
      <c r="U1290">
        <f t="shared" si="166"/>
        <v>2016</v>
      </c>
      <c r="V1290">
        <f t="shared" si="167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0"/>
        <v>125.06666666666666</v>
      </c>
      <c r="P1291" s="8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6">
        <f t="shared" si="164"/>
        <v>42708.926446759258</v>
      </c>
      <c r="T1291" s="16">
        <f t="shared" si="165"/>
        <v>42738.926446759258</v>
      </c>
      <c r="U1291">
        <f t="shared" si="166"/>
        <v>2016</v>
      </c>
      <c r="V1291">
        <f t="shared" si="167"/>
        <v>2017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0"/>
        <v>108.57142857142857</v>
      </c>
      <c r="P1292" s="8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6">
        <f t="shared" si="164"/>
        <v>42086.406608796293</v>
      </c>
      <c r="T1292" s="16">
        <f t="shared" si="165"/>
        <v>42117.082638888889</v>
      </c>
      <c r="U1292">
        <f t="shared" si="166"/>
        <v>2015</v>
      </c>
      <c r="V1292">
        <f t="shared" si="167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0"/>
        <v>145.70000000000002</v>
      </c>
      <c r="P1293" s="8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6">
        <f t="shared" si="164"/>
        <v>42064.444340277776</v>
      </c>
      <c r="T1293" s="16">
        <f t="shared" si="165"/>
        <v>42101.083333333336</v>
      </c>
      <c r="U1293">
        <f t="shared" si="166"/>
        <v>2015</v>
      </c>
      <c r="V1293">
        <f t="shared" si="167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0"/>
        <v>110.00000000000001</v>
      </c>
      <c r="P1294" s="8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6">
        <f t="shared" si="164"/>
        <v>42256.555879629632</v>
      </c>
      <c r="T1294" s="16">
        <f t="shared" si="165"/>
        <v>42283.749305555553</v>
      </c>
      <c r="U1294">
        <f t="shared" si="166"/>
        <v>2015</v>
      </c>
      <c r="V1294">
        <f t="shared" si="167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0"/>
        <v>102.23333333333333</v>
      </c>
      <c r="P1295" s="8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6">
        <f t="shared" si="164"/>
        <v>42292.492719907408</v>
      </c>
      <c r="T1295" s="16">
        <f t="shared" si="165"/>
        <v>42322.534386574072</v>
      </c>
      <c r="U1295">
        <f t="shared" si="166"/>
        <v>2015</v>
      </c>
      <c r="V1295">
        <f t="shared" si="167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0"/>
        <v>122</v>
      </c>
      <c r="P1296" s="8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6">
        <f t="shared" si="164"/>
        <v>42278.245335648149</v>
      </c>
      <c r="T1296" s="16">
        <f t="shared" si="165"/>
        <v>42296.249999999993</v>
      </c>
      <c r="U1296">
        <f t="shared" si="166"/>
        <v>2015</v>
      </c>
      <c r="V1296">
        <f t="shared" si="167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0"/>
        <v>101.96000000000001</v>
      </c>
      <c r="P1297" s="8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6">
        <f t="shared" si="164"/>
        <v>42184.364548611113</v>
      </c>
      <c r="T1297" s="16">
        <f t="shared" si="165"/>
        <v>42214.499999999993</v>
      </c>
      <c r="U1297">
        <f t="shared" si="166"/>
        <v>2015</v>
      </c>
      <c r="V1297">
        <f t="shared" si="167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0"/>
        <v>141.1764705882353</v>
      </c>
      <c r="P1298" s="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6">
        <f t="shared" si="164"/>
        <v>42422.842280092591</v>
      </c>
      <c r="T1298" s="16">
        <f t="shared" si="165"/>
        <v>42442.800613425927</v>
      </c>
      <c r="U1298">
        <f t="shared" si="166"/>
        <v>2016</v>
      </c>
      <c r="V1298">
        <f t="shared" si="167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0"/>
        <v>109.52500000000001</v>
      </c>
      <c r="P1299" s="8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6">
        <f t="shared" si="164"/>
        <v>42461.538865740738</v>
      </c>
      <c r="T1299" s="16">
        <f t="shared" si="165"/>
        <v>42491.538865740738</v>
      </c>
      <c r="U1299">
        <f t="shared" si="166"/>
        <v>2016</v>
      </c>
      <c r="V1299">
        <f t="shared" si="167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0"/>
        <v>104.65</v>
      </c>
      <c r="P1300" s="8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6">
        <f t="shared" si="164"/>
        <v>42458.472592592589</v>
      </c>
      <c r="T1300" s="16">
        <f t="shared" si="165"/>
        <v>42488.472592592589</v>
      </c>
      <c r="U1300">
        <f t="shared" si="166"/>
        <v>2016</v>
      </c>
      <c r="V1300">
        <f t="shared" si="167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0"/>
        <v>124</v>
      </c>
      <c r="P1301" s="8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6">
        <f t="shared" si="164"/>
        <v>42169.606006944443</v>
      </c>
      <c r="T1301" s="16">
        <f t="shared" si="165"/>
        <v>42199.606006944443</v>
      </c>
      <c r="U1301">
        <f t="shared" si="166"/>
        <v>2015</v>
      </c>
      <c r="V1301">
        <f t="shared" si="167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0"/>
        <v>135</v>
      </c>
      <c r="P1302" s="8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6">
        <f t="shared" si="164"/>
        <v>42483.466874999998</v>
      </c>
      <c r="T1302" s="16">
        <f t="shared" si="165"/>
        <v>42522.581249999996</v>
      </c>
      <c r="U1302">
        <f t="shared" si="166"/>
        <v>2016</v>
      </c>
      <c r="V1302">
        <f t="shared" si="167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0"/>
        <v>102.75000000000001</v>
      </c>
      <c r="P1303" s="8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6">
        <f t="shared" si="164"/>
        <v>42195.541412037033</v>
      </c>
      <c r="T1303" s="16">
        <f t="shared" si="165"/>
        <v>42205.916666666664</v>
      </c>
      <c r="U1303">
        <f t="shared" si="166"/>
        <v>2015</v>
      </c>
      <c r="V1303">
        <f t="shared" si="167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0"/>
        <v>100</v>
      </c>
      <c r="P1304" s="8">
        <f t="shared" si="161"/>
        <v>50</v>
      </c>
      <c r="Q1304" t="str">
        <f t="shared" si="162"/>
        <v>theater</v>
      </c>
      <c r="R1304" t="str">
        <f t="shared" si="163"/>
        <v>plays</v>
      </c>
      <c r="S1304" s="16">
        <f t="shared" si="164"/>
        <v>42674.849664351852</v>
      </c>
      <c r="T1304" s="16">
        <f t="shared" si="165"/>
        <v>42704.891331018516</v>
      </c>
      <c r="U1304">
        <f t="shared" si="166"/>
        <v>2016</v>
      </c>
      <c r="V1304">
        <f t="shared" si="167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0"/>
        <v>130.26085714285716</v>
      </c>
      <c r="P1305" s="8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6">
        <f t="shared" si="164"/>
        <v>42566.232870370368</v>
      </c>
      <c r="T1305" s="16">
        <f t="shared" si="165"/>
        <v>42582.249999999993</v>
      </c>
      <c r="U1305">
        <f t="shared" si="166"/>
        <v>2016</v>
      </c>
      <c r="V1305">
        <f t="shared" si="167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0"/>
        <v>39.627499999999998</v>
      </c>
      <c r="P1306" s="8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6">
        <f t="shared" si="164"/>
        <v>42746.986168981479</v>
      </c>
      <c r="T1306" s="16">
        <f t="shared" si="165"/>
        <v>42806.944502314807</v>
      </c>
      <c r="U1306">
        <f t="shared" si="166"/>
        <v>2017</v>
      </c>
      <c r="V1306">
        <f t="shared" si="167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0"/>
        <v>25.976666666666663</v>
      </c>
      <c r="P1307" s="8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6">
        <f t="shared" si="164"/>
        <v>42543.457268518519</v>
      </c>
      <c r="T1307" s="16">
        <f t="shared" si="165"/>
        <v>42572.520833333336</v>
      </c>
      <c r="U1307">
        <f t="shared" si="166"/>
        <v>2016</v>
      </c>
      <c r="V1307">
        <f t="shared" si="167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0"/>
        <v>65.24636363636364</v>
      </c>
      <c r="P1308" s="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6">
        <f t="shared" si="164"/>
        <v>41947.249236111107</v>
      </c>
      <c r="T1308" s="16">
        <f t="shared" si="165"/>
        <v>41977.249236111107</v>
      </c>
      <c r="U1308">
        <f t="shared" si="166"/>
        <v>2014</v>
      </c>
      <c r="V1308">
        <f t="shared" si="167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0"/>
        <v>11.514000000000001</v>
      </c>
      <c r="P1309" s="8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6">
        <f t="shared" si="164"/>
        <v>42387.294895833336</v>
      </c>
      <c r="T1309" s="16">
        <f t="shared" si="165"/>
        <v>42417.294895833336</v>
      </c>
      <c r="U1309">
        <f t="shared" si="166"/>
        <v>2016</v>
      </c>
      <c r="V1309">
        <f t="shared" si="167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0"/>
        <v>11.360000000000001</v>
      </c>
      <c r="P1310" s="8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6">
        <f t="shared" si="164"/>
        <v>42611.405231481483</v>
      </c>
      <c r="T1310" s="16">
        <f t="shared" si="165"/>
        <v>42651.405231481483</v>
      </c>
      <c r="U1310">
        <f t="shared" si="166"/>
        <v>2016</v>
      </c>
      <c r="V1310">
        <f t="shared" si="167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0"/>
        <v>111.99130434782609</v>
      </c>
      <c r="P1311" s="8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6">
        <f t="shared" si="164"/>
        <v>42257.674398148149</v>
      </c>
      <c r="T1311" s="16">
        <f t="shared" si="165"/>
        <v>42292.674398148149</v>
      </c>
      <c r="U1311">
        <f t="shared" si="166"/>
        <v>2015</v>
      </c>
      <c r="V1311">
        <f t="shared" si="167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0"/>
        <v>15.5</v>
      </c>
      <c r="P1312" s="8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6">
        <f t="shared" si="164"/>
        <v>42556.458912037029</v>
      </c>
      <c r="T1312" s="16">
        <f t="shared" si="165"/>
        <v>42601.458912037029</v>
      </c>
      <c r="U1312">
        <f t="shared" si="166"/>
        <v>2016</v>
      </c>
      <c r="V1312">
        <f t="shared" si="167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0"/>
        <v>32.027999999999999</v>
      </c>
      <c r="P1313" s="8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6">
        <f t="shared" si="164"/>
        <v>42669.593969907401</v>
      </c>
      <c r="T1313" s="16">
        <f t="shared" si="165"/>
        <v>42704.635636574072</v>
      </c>
      <c r="U1313">
        <f t="shared" si="166"/>
        <v>2016</v>
      </c>
      <c r="V1313">
        <f t="shared" si="167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0"/>
        <v>0.60869565217391308</v>
      </c>
      <c r="P1314" s="8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6">
        <f t="shared" si="164"/>
        <v>42082.494467592587</v>
      </c>
      <c r="T1314" s="16">
        <f t="shared" si="165"/>
        <v>42112.494467592587</v>
      </c>
      <c r="U1314">
        <f t="shared" si="166"/>
        <v>2015</v>
      </c>
      <c r="V1314">
        <f t="shared" si="167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0"/>
        <v>31.114999999999998</v>
      </c>
      <c r="P1315" s="8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6">
        <f t="shared" si="164"/>
        <v>42402.50131944444</v>
      </c>
      <c r="T1315" s="16">
        <f t="shared" si="165"/>
        <v>42432.50131944444</v>
      </c>
      <c r="U1315">
        <f t="shared" si="166"/>
        <v>2016</v>
      </c>
      <c r="V1315">
        <f t="shared" si="167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0"/>
        <v>1.1266666666666667</v>
      </c>
      <c r="P1316" s="8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6">
        <f t="shared" si="164"/>
        <v>42604.461342592585</v>
      </c>
      <c r="T1316" s="16">
        <f t="shared" si="165"/>
        <v>42664.461342592585</v>
      </c>
      <c r="U1316">
        <f t="shared" si="166"/>
        <v>2016</v>
      </c>
      <c r="V1316">
        <f t="shared" si="167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0"/>
        <v>40.404000000000003</v>
      </c>
      <c r="P1317" s="8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6">
        <f t="shared" si="164"/>
        <v>42278.289907407401</v>
      </c>
      <c r="T1317" s="16">
        <f t="shared" si="165"/>
        <v>42313.833333333336</v>
      </c>
      <c r="U1317">
        <f t="shared" si="166"/>
        <v>2015</v>
      </c>
      <c r="V1317">
        <f t="shared" si="167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0"/>
        <v>1.3333333333333333E-3</v>
      </c>
      <c r="P1318" s="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6">
        <f t="shared" si="164"/>
        <v>42393.753576388888</v>
      </c>
      <c r="T1318" s="16">
        <f t="shared" si="165"/>
        <v>42428.753576388888</v>
      </c>
      <c r="U1318">
        <f t="shared" si="166"/>
        <v>2016</v>
      </c>
      <c r="V1318">
        <f t="shared" si="167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0"/>
        <v>5.7334999999999994</v>
      </c>
      <c r="P1319" s="8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6">
        <f t="shared" si="164"/>
        <v>42520.027152777773</v>
      </c>
      <c r="T1319" s="16">
        <f t="shared" si="165"/>
        <v>42572.374999999993</v>
      </c>
      <c r="U1319">
        <f t="shared" si="166"/>
        <v>2016</v>
      </c>
      <c r="V1319">
        <f t="shared" si="167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0"/>
        <v>15.324999999999999</v>
      </c>
      <c r="P1320" s="8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6">
        <f t="shared" si="164"/>
        <v>41984.835324074076</v>
      </c>
      <c r="T1320" s="16">
        <f t="shared" si="165"/>
        <v>42014.835324074076</v>
      </c>
      <c r="U1320">
        <f t="shared" si="166"/>
        <v>2014</v>
      </c>
      <c r="V1320">
        <f t="shared" si="167"/>
        <v>2015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0"/>
        <v>15.103448275862069</v>
      </c>
      <c r="P1321" s="8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6">
        <f t="shared" si="164"/>
        <v>41816.603761574072</v>
      </c>
      <c r="T1321" s="16">
        <f t="shared" si="165"/>
        <v>41831.458333333328</v>
      </c>
      <c r="U1321">
        <f t="shared" si="166"/>
        <v>2014</v>
      </c>
      <c r="V1321">
        <f t="shared" si="167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0"/>
        <v>0.503</v>
      </c>
      <c r="P1322" s="8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6">
        <f t="shared" si="164"/>
        <v>42705.482013888883</v>
      </c>
      <c r="T1322" s="16">
        <f t="shared" si="165"/>
        <v>42734.749999999993</v>
      </c>
      <c r="U1322">
        <f t="shared" si="166"/>
        <v>2016</v>
      </c>
      <c r="V1322">
        <f t="shared" si="167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0"/>
        <v>1.3028138528138529</v>
      </c>
      <c r="P1323" s="8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6">
        <f t="shared" si="164"/>
        <v>42697.540937499994</v>
      </c>
      <c r="T1323" s="16">
        <f t="shared" si="165"/>
        <v>42727.540937499994</v>
      </c>
      <c r="U1323">
        <f t="shared" si="166"/>
        <v>2016</v>
      </c>
      <c r="V1323">
        <f t="shared" si="167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0"/>
        <v>0.30285714285714288</v>
      </c>
      <c r="P1324" s="8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6">
        <f t="shared" si="164"/>
        <v>42115.448206018518</v>
      </c>
      <c r="T1324" s="16">
        <f t="shared" si="165"/>
        <v>42145.448206018518</v>
      </c>
      <c r="U1324">
        <f t="shared" si="166"/>
        <v>2015</v>
      </c>
      <c r="V1324">
        <f t="shared" si="167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0"/>
        <v>8.8800000000000008</v>
      </c>
      <c r="P1325" s="8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6">
        <f t="shared" si="164"/>
        <v>42451.490115740737</v>
      </c>
      <c r="T1325" s="16">
        <f t="shared" si="165"/>
        <v>42486.079861111109</v>
      </c>
      <c r="U1325">
        <f t="shared" si="166"/>
        <v>2016</v>
      </c>
      <c r="V1325">
        <f t="shared" si="167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0"/>
        <v>9.84</v>
      </c>
      <c r="P1326" s="8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6">
        <f t="shared" si="164"/>
        <v>42626.425370370365</v>
      </c>
      <c r="T1326" s="16">
        <f t="shared" si="165"/>
        <v>42656.425370370365</v>
      </c>
      <c r="U1326">
        <f t="shared" si="166"/>
        <v>2016</v>
      </c>
      <c r="V1326">
        <f t="shared" si="167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0"/>
        <v>2.4299999999999997</v>
      </c>
      <c r="P1327" s="8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6">
        <f t="shared" si="164"/>
        <v>42703.877719907403</v>
      </c>
      <c r="T1327" s="16">
        <f t="shared" si="165"/>
        <v>42733.877719907403</v>
      </c>
      <c r="U1327">
        <f t="shared" si="166"/>
        <v>2016</v>
      </c>
      <c r="V1327">
        <f t="shared" si="167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0"/>
        <v>1.1299999999999999</v>
      </c>
      <c r="P1328" s="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6">
        <f t="shared" si="164"/>
        <v>41974.583657407406</v>
      </c>
      <c r="T1328" s="16">
        <f t="shared" si="165"/>
        <v>42019.583657407406</v>
      </c>
      <c r="U1328">
        <f t="shared" si="166"/>
        <v>2014</v>
      </c>
      <c r="V1328">
        <f t="shared" si="167"/>
        <v>2015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0"/>
        <v>3.5520833333333335</v>
      </c>
      <c r="P1329" s="8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6">
        <f t="shared" si="164"/>
        <v>42123.470312500001</v>
      </c>
      <c r="T1329" s="16">
        <f t="shared" si="165"/>
        <v>42153.470312500001</v>
      </c>
      <c r="U1329">
        <f t="shared" si="166"/>
        <v>2015</v>
      </c>
      <c r="V1329">
        <f t="shared" si="167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0"/>
        <v>2.3306666666666667</v>
      </c>
      <c r="P1330" s="8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6">
        <f t="shared" si="164"/>
        <v>42612.434421296297</v>
      </c>
      <c r="T1330" s="16">
        <f t="shared" si="165"/>
        <v>42657.434421296297</v>
      </c>
      <c r="U1330">
        <f t="shared" si="166"/>
        <v>2016</v>
      </c>
      <c r="V1330">
        <f t="shared" si="167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0"/>
        <v>0.81600000000000006</v>
      </c>
      <c r="P1331" s="8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6">
        <f t="shared" si="164"/>
        <v>41935.013252314813</v>
      </c>
      <c r="T1331" s="16">
        <f t="shared" si="165"/>
        <v>41975.054918981477</v>
      </c>
      <c r="U1331">
        <f t="shared" si="166"/>
        <v>2014</v>
      </c>
      <c r="V1331">
        <f t="shared" si="167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0"/>
        <v>22.494285714285713</v>
      </c>
      <c r="P1332" s="8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6">
        <f t="shared" si="164"/>
        <v>42522.068391203698</v>
      </c>
      <c r="T1332" s="16">
        <f t="shared" si="165"/>
        <v>42552.958333333336</v>
      </c>
      <c r="U1332">
        <f t="shared" si="166"/>
        <v>2016</v>
      </c>
      <c r="V1332">
        <f t="shared" si="167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0"/>
        <v>1.3668</v>
      </c>
      <c r="P1333" s="8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6">
        <f t="shared" si="164"/>
        <v>42569.295763888884</v>
      </c>
      <c r="T1333" s="16">
        <f t="shared" si="165"/>
        <v>42599.295763888884</v>
      </c>
      <c r="U1333">
        <f t="shared" si="166"/>
        <v>2016</v>
      </c>
      <c r="V1333">
        <f t="shared" si="167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0"/>
        <v>0</v>
      </c>
      <c r="P1334" s="8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6">
        <f t="shared" si="164"/>
        <v>42731.851944444446</v>
      </c>
      <c r="T1334" s="16">
        <f t="shared" si="165"/>
        <v>42761.851944444446</v>
      </c>
      <c r="U1334">
        <f t="shared" si="166"/>
        <v>2016</v>
      </c>
      <c r="V1334">
        <f t="shared" si="167"/>
        <v>2017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0"/>
        <v>0</v>
      </c>
      <c r="P1335" s="8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6">
        <f t="shared" si="164"/>
        <v>41805.8984375</v>
      </c>
      <c r="T1335" s="16">
        <f t="shared" si="165"/>
        <v>41835.8984375</v>
      </c>
      <c r="U1335">
        <f t="shared" si="166"/>
        <v>2014</v>
      </c>
      <c r="V1335">
        <f t="shared" si="167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0"/>
        <v>10.754135338345865</v>
      </c>
      <c r="P1336" s="8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6">
        <f t="shared" si="164"/>
        <v>42410.565821759257</v>
      </c>
      <c r="T1336" s="16">
        <f t="shared" si="165"/>
        <v>42440.565821759257</v>
      </c>
      <c r="U1336">
        <f t="shared" si="166"/>
        <v>2016</v>
      </c>
      <c r="V1336">
        <f t="shared" si="167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0"/>
        <v>19.759999999999998</v>
      </c>
      <c r="P1337" s="8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6">
        <f t="shared" si="164"/>
        <v>42313.728032407402</v>
      </c>
      <c r="T1337" s="16">
        <f t="shared" si="165"/>
        <v>42343.728032407402</v>
      </c>
      <c r="U1337">
        <f t="shared" si="166"/>
        <v>2015</v>
      </c>
      <c r="V1337">
        <f t="shared" si="167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0"/>
        <v>84.946999999999989</v>
      </c>
      <c r="P1338" s="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6">
        <f t="shared" si="164"/>
        <v>41955.655416666668</v>
      </c>
      <c r="T1338" s="16">
        <f t="shared" si="165"/>
        <v>41990.655416666668</v>
      </c>
      <c r="U1338">
        <f t="shared" si="166"/>
        <v>2014</v>
      </c>
      <c r="V1338">
        <f t="shared" si="167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0"/>
        <v>49.381999999999998</v>
      </c>
      <c r="P1339" s="8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6">
        <f t="shared" si="164"/>
        <v>42767.368969907409</v>
      </c>
      <c r="T1339" s="16">
        <f t="shared" si="165"/>
        <v>42797.368969907409</v>
      </c>
      <c r="U1339">
        <f t="shared" si="166"/>
        <v>2017</v>
      </c>
      <c r="V1339">
        <f t="shared" si="167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0"/>
        <v>3.3033333333333332</v>
      </c>
      <c r="P1340" s="8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6">
        <f t="shared" si="164"/>
        <v>42188.595289351848</v>
      </c>
      <c r="T1340" s="16">
        <f t="shared" si="165"/>
        <v>42218.595289351848</v>
      </c>
      <c r="U1340">
        <f t="shared" si="166"/>
        <v>2015</v>
      </c>
      <c r="V1340">
        <f t="shared" si="167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0"/>
        <v>6.6339999999999995</v>
      </c>
      <c r="P1341" s="8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6">
        <f t="shared" si="164"/>
        <v>41936.438831018517</v>
      </c>
      <c r="T1341" s="16">
        <f t="shared" si="165"/>
        <v>41981.480497685181</v>
      </c>
      <c r="U1341">
        <f t="shared" si="166"/>
        <v>2014</v>
      </c>
      <c r="V1341">
        <f t="shared" si="167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0"/>
        <v>0</v>
      </c>
      <c r="P1342" s="8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6">
        <f t="shared" si="164"/>
        <v>41836.387187499997</v>
      </c>
      <c r="T1342" s="16">
        <f t="shared" si="165"/>
        <v>41866.387187499997</v>
      </c>
      <c r="U1342">
        <f t="shared" si="166"/>
        <v>2014</v>
      </c>
      <c r="V1342">
        <f t="shared" si="167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0"/>
        <v>70.36</v>
      </c>
      <c r="P1343" s="8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6">
        <f t="shared" si="164"/>
        <v>42612.415706018517</v>
      </c>
      <c r="T1343" s="16">
        <f t="shared" si="165"/>
        <v>42644.415706018517</v>
      </c>
      <c r="U1343">
        <f t="shared" si="166"/>
        <v>2016</v>
      </c>
      <c r="V1343">
        <f t="shared" si="167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0"/>
        <v>0.2</v>
      </c>
      <c r="P1344" s="8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6">
        <f t="shared" si="164"/>
        <v>42172.608090277776</v>
      </c>
      <c r="T1344" s="16">
        <f t="shared" si="165"/>
        <v>42202.608090277776</v>
      </c>
      <c r="U1344">
        <f t="shared" si="166"/>
        <v>2015</v>
      </c>
      <c r="V1344">
        <f t="shared" si="167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0"/>
        <v>102.298</v>
      </c>
      <c r="P1345" s="8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6">
        <f t="shared" si="164"/>
        <v>42542.318090277775</v>
      </c>
      <c r="T1345" s="16">
        <f t="shared" si="165"/>
        <v>42600.957638888889</v>
      </c>
      <c r="U1345">
        <f t="shared" si="166"/>
        <v>2016</v>
      </c>
      <c r="V1345">
        <f t="shared" si="167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60"/>
        <v>377.73333333333335</v>
      </c>
      <c r="P1346" s="8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6">
        <f t="shared" si="164"/>
        <v>42522.581469907404</v>
      </c>
      <c r="T1346" s="16">
        <f t="shared" si="165"/>
        <v>42551.581469907404</v>
      </c>
      <c r="U1346">
        <f t="shared" si="166"/>
        <v>2016</v>
      </c>
      <c r="V1346">
        <f t="shared" si="167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68">E1347/D1347*100</f>
        <v>125</v>
      </c>
      <c r="P1347" s="8">
        <f t="shared" ref="P1347:P1410" si="169">IFERROR(E1347/L1347,0)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RIGHT(N1347,LEN(N1347)-SEARCH("/",N1347))</f>
        <v>nonfiction</v>
      </c>
      <c r="S1347" s="16">
        <f t="shared" ref="S1347:S1410" si="172">(J1347/86400)+25569+(-5/24)</f>
        <v>41799.606006944443</v>
      </c>
      <c r="T1347" s="16">
        <f t="shared" ref="T1347:T1410" si="173">(I1347/86400)+25569+(-5/24)</f>
        <v>41834.606006944443</v>
      </c>
      <c r="U1347">
        <f t="shared" ref="U1347:U1410" si="174">YEAR(S1347)</f>
        <v>2014</v>
      </c>
      <c r="V1347">
        <f t="shared" ref="V1347:V1410" si="175">YEAR(T1347)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68"/>
        <v>147.32653061224491</v>
      </c>
      <c r="P1348" s="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6">
        <f t="shared" si="172"/>
        <v>41421.867488425924</v>
      </c>
      <c r="T1348" s="16">
        <f t="shared" si="173"/>
        <v>41451.867488425924</v>
      </c>
      <c r="U1348">
        <f t="shared" si="174"/>
        <v>2013</v>
      </c>
      <c r="V1348">
        <f t="shared" si="175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68"/>
        <v>102.2</v>
      </c>
      <c r="P1349" s="8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6">
        <f t="shared" si="172"/>
        <v>42040.429687499993</v>
      </c>
      <c r="T1349" s="16">
        <f t="shared" si="173"/>
        <v>42070.429687499993</v>
      </c>
      <c r="U1349">
        <f t="shared" si="174"/>
        <v>2015</v>
      </c>
      <c r="V1349">
        <f t="shared" si="175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68"/>
        <v>101.8723404255319</v>
      </c>
      <c r="P1350" s="8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6">
        <f t="shared" si="172"/>
        <v>41963.297835648147</v>
      </c>
      <c r="T1350" s="16">
        <f t="shared" si="173"/>
        <v>41991.297835648147</v>
      </c>
      <c r="U1350">
        <f t="shared" si="174"/>
        <v>2014</v>
      </c>
      <c r="V1350">
        <f t="shared" si="175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68"/>
        <v>204.2</v>
      </c>
      <c r="P1351" s="8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6">
        <f t="shared" si="172"/>
        <v>42317.124247685184</v>
      </c>
      <c r="T1351" s="16">
        <f t="shared" si="173"/>
        <v>42354.082638888889</v>
      </c>
      <c r="U1351">
        <f t="shared" si="174"/>
        <v>2015</v>
      </c>
      <c r="V1351">
        <f t="shared" si="175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68"/>
        <v>104.05</v>
      </c>
      <c r="P1352" s="8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6">
        <f t="shared" si="172"/>
        <v>42333.804791666662</v>
      </c>
      <c r="T1352" s="16">
        <f t="shared" si="173"/>
        <v>42363.804791666662</v>
      </c>
      <c r="U1352">
        <f t="shared" si="174"/>
        <v>2015</v>
      </c>
      <c r="V1352">
        <f t="shared" si="175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68"/>
        <v>101.265</v>
      </c>
      <c r="P1353" s="8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6">
        <f t="shared" si="172"/>
        <v>42382.531759259255</v>
      </c>
      <c r="T1353" s="16">
        <f t="shared" si="173"/>
        <v>42412.531759259255</v>
      </c>
      <c r="U1353">
        <f t="shared" si="174"/>
        <v>2016</v>
      </c>
      <c r="V1353">
        <f t="shared" si="175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68"/>
        <v>136.13999999999999</v>
      </c>
      <c r="P1354" s="8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6">
        <f t="shared" si="172"/>
        <v>42200.369976851849</v>
      </c>
      <c r="T1354" s="16">
        <f t="shared" si="173"/>
        <v>42251.957638888889</v>
      </c>
      <c r="U1354">
        <f t="shared" si="174"/>
        <v>2015</v>
      </c>
      <c r="V1354">
        <f t="shared" si="175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68"/>
        <v>133.6</v>
      </c>
      <c r="P1355" s="8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6">
        <f t="shared" si="172"/>
        <v>41308.909583333334</v>
      </c>
      <c r="T1355" s="16">
        <f t="shared" si="173"/>
        <v>41343.791666666664</v>
      </c>
      <c r="U1355">
        <f t="shared" si="174"/>
        <v>2013</v>
      </c>
      <c r="V1355">
        <f t="shared" si="175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68"/>
        <v>130.25</v>
      </c>
      <c r="P1356" s="8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6">
        <f t="shared" si="172"/>
        <v>42502.599293981482</v>
      </c>
      <c r="T1356" s="16">
        <f t="shared" si="173"/>
        <v>42532.599293981482</v>
      </c>
      <c r="U1356">
        <f t="shared" si="174"/>
        <v>2016</v>
      </c>
      <c r="V1356">
        <f t="shared" si="175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68"/>
        <v>122.67999999999999</v>
      </c>
      <c r="P1357" s="8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6">
        <f t="shared" si="172"/>
        <v>41213.046354166661</v>
      </c>
      <c r="T1357" s="16">
        <f t="shared" si="173"/>
        <v>41243.208333333328</v>
      </c>
      <c r="U1357">
        <f t="shared" si="174"/>
        <v>2012</v>
      </c>
      <c r="V1357">
        <f t="shared" si="175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68"/>
        <v>182.81058823529412</v>
      </c>
      <c r="P1358" s="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6">
        <f t="shared" si="172"/>
        <v>41429.830555555549</v>
      </c>
      <c r="T1358" s="16">
        <f t="shared" si="173"/>
        <v>41459.830555555549</v>
      </c>
      <c r="U1358">
        <f t="shared" si="174"/>
        <v>2013</v>
      </c>
      <c r="V1358">
        <f t="shared" si="175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68"/>
        <v>125.29999999999998</v>
      </c>
      <c r="P1359" s="8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6">
        <f t="shared" si="172"/>
        <v>41304.753900462958</v>
      </c>
      <c r="T1359" s="16">
        <f t="shared" si="173"/>
        <v>41334.040972222218</v>
      </c>
      <c r="U1359">
        <f t="shared" si="174"/>
        <v>2013</v>
      </c>
      <c r="V1359">
        <f t="shared" si="175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68"/>
        <v>111.66666666666667</v>
      </c>
      <c r="P1360" s="8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6">
        <f t="shared" si="172"/>
        <v>40689.362534722219</v>
      </c>
      <c r="T1360" s="16">
        <f t="shared" si="173"/>
        <v>40719.362534722219</v>
      </c>
      <c r="U1360">
        <f t="shared" si="174"/>
        <v>2011</v>
      </c>
      <c r="V1360">
        <f t="shared" si="175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68"/>
        <v>115.75757575757575</v>
      </c>
      <c r="P1361" s="8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6">
        <f t="shared" si="172"/>
        <v>40668.606365740736</v>
      </c>
      <c r="T1361" s="16">
        <f t="shared" si="173"/>
        <v>40730.606365740736</v>
      </c>
      <c r="U1361">
        <f t="shared" si="174"/>
        <v>2011</v>
      </c>
      <c r="V1361">
        <f t="shared" si="175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68"/>
        <v>173.2</v>
      </c>
      <c r="P1362" s="8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6">
        <f t="shared" si="172"/>
        <v>41095.692361111105</v>
      </c>
      <c r="T1362" s="16">
        <f t="shared" si="173"/>
        <v>41123.692361111105</v>
      </c>
      <c r="U1362">
        <f t="shared" si="174"/>
        <v>2012</v>
      </c>
      <c r="V1362">
        <f t="shared" si="175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68"/>
        <v>125.98333333333333</v>
      </c>
      <c r="P1363" s="8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6">
        <f t="shared" si="172"/>
        <v>41781.508935185186</v>
      </c>
      <c r="T1363" s="16">
        <f t="shared" si="173"/>
        <v>41811.508935185186</v>
      </c>
      <c r="U1363">
        <f t="shared" si="174"/>
        <v>2014</v>
      </c>
      <c r="V1363">
        <f t="shared" si="175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68"/>
        <v>109.1</v>
      </c>
      <c r="P1364" s="8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6">
        <f t="shared" si="172"/>
        <v>41464.726053240738</v>
      </c>
      <c r="T1364" s="16">
        <f t="shared" si="173"/>
        <v>41524.726053240738</v>
      </c>
      <c r="U1364">
        <f t="shared" si="174"/>
        <v>2013</v>
      </c>
      <c r="V1364">
        <f t="shared" si="175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68"/>
        <v>100</v>
      </c>
      <c r="P1365" s="8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6">
        <f t="shared" si="172"/>
        <v>42396.635729166665</v>
      </c>
      <c r="T1365" s="16">
        <f t="shared" si="173"/>
        <v>42415.124305555553</v>
      </c>
      <c r="U1365">
        <f t="shared" si="174"/>
        <v>2016</v>
      </c>
      <c r="V1365">
        <f t="shared" si="175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68"/>
        <v>118.64285714285714</v>
      </c>
      <c r="P1366" s="8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6">
        <f t="shared" si="172"/>
        <v>41951.487337962964</v>
      </c>
      <c r="T1366" s="16">
        <f t="shared" si="173"/>
        <v>42011.487337962964</v>
      </c>
      <c r="U1366">
        <f t="shared" si="174"/>
        <v>2014</v>
      </c>
      <c r="V1366">
        <f t="shared" si="175"/>
        <v>2015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68"/>
        <v>100.26666666666667</v>
      </c>
      <c r="P1367" s="8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6">
        <f t="shared" si="172"/>
        <v>42049.524907407402</v>
      </c>
      <c r="T1367" s="16">
        <f t="shared" si="173"/>
        <v>42079.483240740738</v>
      </c>
      <c r="U1367">
        <f t="shared" si="174"/>
        <v>2015</v>
      </c>
      <c r="V1367">
        <f t="shared" si="175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68"/>
        <v>126.48920000000001</v>
      </c>
      <c r="P1368" s="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6">
        <f t="shared" si="172"/>
        <v>41924.787766203699</v>
      </c>
      <c r="T1368" s="16">
        <f t="shared" si="173"/>
        <v>41969.829432870371</v>
      </c>
      <c r="U1368">
        <f t="shared" si="174"/>
        <v>2014</v>
      </c>
      <c r="V1368">
        <f t="shared" si="175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68"/>
        <v>114.26</v>
      </c>
      <c r="P1369" s="8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6">
        <f t="shared" si="172"/>
        <v>42291.794560185182</v>
      </c>
      <c r="T1369" s="16">
        <f t="shared" si="173"/>
        <v>42321.836226851847</v>
      </c>
      <c r="U1369">
        <f t="shared" si="174"/>
        <v>2015</v>
      </c>
      <c r="V1369">
        <f t="shared" si="175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68"/>
        <v>110.7</v>
      </c>
      <c r="P1370" s="8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6">
        <f t="shared" si="172"/>
        <v>42145.982569444437</v>
      </c>
      <c r="T1370" s="16">
        <f t="shared" si="173"/>
        <v>42169.982569444437</v>
      </c>
      <c r="U1370">
        <f t="shared" si="174"/>
        <v>2015</v>
      </c>
      <c r="V1370">
        <f t="shared" si="175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68"/>
        <v>105.34805315203954</v>
      </c>
      <c r="P1371" s="8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6">
        <f t="shared" si="172"/>
        <v>41710.385949074072</v>
      </c>
      <c r="T1371" s="16">
        <f t="shared" si="173"/>
        <v>41740.385949074072</v>
      </c>
      <c r="U1371">
        <f t="shared" si="174"/>
        <v>2014</v>
      </c>
      <c r="V1371">
        <f t="shared" si="175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68"/>
        <v>103.66666666666666</v>
      </c>
      <c r="P1372" s="8">
        <f t="shared" si="169"/>
        <v>77.75</v>
      </c>
      <c r="Q1372" t="str">
        <f t="shared" si="170"/>
        <v>music</v>
      </c>
      <c r="R1372" t="str">
        <f t="shared" si="171"/>
        <v>rock</v>
      </c>
      <c r="S1372" s="16">
        <f t="shared" si="172"/>
        <v>41547.795023148145</v>
      </c>
      <c r="T1372" s="16">
        <f t="shared" si="173"/>
        <v>41562.795023148145</v>
      </c>
      <c r="U1372">
        <f t="shared" si="174"/>
        <v>2013</v>
      </c>
      <c r="V1372">
        <f t="shared" si="175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68"/>
        <v>107.08672667523933</v>
      </c>
      <c r="P1373" s="8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6">
        <f t="shared" si="172"/>
        <v>42101.550254629627</v>
      </c>
      <c r="T1373" s="16">
        <f t="shared" si="173"/>
        <v>42131.550254629627</v>
      </c>
      <c r="U1373">
        <f t="shared" si="174"/>
        <v>2015</v>
      </c>
      <c r="V1373">
        <f t="shared" si="175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68"/>
        <v>124</v>
      </c>
      <c r="P1374" s="8">
        <f t="shared" si="169"/>
        <v>38.75</v>
      </c>
      <c r="Q1374" t="str">
        <f t="shared" si="170"/>
        <v>music</v>
      </c>
      <c r="R1374" t="str">
        <f t="shared" si="171"/>
        <v>rock</v>
      </c>
      <c r="S1374" s="16">
        <f t="shared" si="172"/>
        <v>41072.53162037037</v>
      </c>
      <c r="T1374" s="16">
        <f t="shared" si="173"/>
        <v>41102.53162037037</v>
      </c>
      <c r="U1374">
        <f t="shared" si="174"/>
        <v>2012</v>
      </c>
      <c r="V1374">
        <f t="shared" si="175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68"/>
        <v>105.01</v>
      </c>
      <c r="P1375" s="8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6">
        <f t="shared" si="172"/>
        <v>42704.743437499994</v>
      </c>
      <c r="T1375" s="16">
        <f t="shared" si="173"/>
        <v>42734.743437499994</v>
      </c>
      <c r="U1375">
        <f t="shared" si="174"/>
        <v>2016</v>
      </c>
      <c r="V1375">
        <f t="shared" si="175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68"/>
        <v>189.46666666666667</v>
      </c>
      <c r="P1376" s="8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6">
        <f t="shared" si="172"/>
        <v>42423.953564814808</v>
      </c>
      <c r="T1376" s="16">
        <f t="shared" si="173"/>
        <v>42453.911898148144</v>
      </c>
      <c r="U1376">
        <f t="shared" si="174"/>
        <v>2016</v>
      </c>
      <c r="V1376">
        <f t="shared" si="175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68"/>
        <v>171.32499999999999</v>
      </c>
      <c r="P1377" s="8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6">
        <f t="shared" si="172"/>
        <v>42719.857858796291</v>
      </c>
      <c r="T1377" s="16">
        <f t="shared" si="173"/>
        <v>42749.857858796291</v>
      </c>
      <c r="U1377">
        <f t="shared" si="174"/>
        <v>2016</v>
      </c>
      <c r="V1377">
        <f t="shared" si="175"/>
        <v>2017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68"/>
        <v>252.48648648648651</v>
      </c>
      <c r="P1378" s="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6">
        <f t="shared" si="172"/>
        <v>42677.460717592585</v>
      </c>
      <c r="T1378" s="16">
        <f t="shared" si="173"/>
        <v>42707.502384259256</v>
      </c>
      <c r="U1378">
        <f t="shared" si="174"/>
        <v>2016</v>
      </c>
      <c r="V1378">
        <f t="shared" si="175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68"/>
        <v>116.15384615384616</v>
      </c>
      <c r="P1379" s="8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6">
        <f t="shared" si="172"/>
        <v>42747.01122685185</v>
      </c>
      <c r="T1379" s="16">
        <f t="shared" si="173"/>
        <v>42768.96597222222</v>
      </c>
      <c r="U1379">
        <f t="shared" si="174"/>
        <v>2017</v>
      </c>
      <c r="V1379">
        <f t="shared" si="175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68"/>
        <v>203.35000000000002</v>
      </c>
      <c r="P1380" s="8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6">
        <f t="shared" si="172"/>
        <v>42568.551041666666</v>
      </c>
      <c r="T1380" s="16">
        <f t="shared" si="173"/>
        <v>42583.551041666666</v>
      </c>
      <c r="U1380">
        <f t="shared" si="174"/>
        <v>2016</v>
      </c>
      <c r="V1380">
        <f t="shared" si="175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68"/>
        <v>111.60000000000001</v>
      </c>
      <c r="P1381" s="8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6">
        <f t="shared" si="172"/>
        <v>42130.283287037033</v>
      </c>
      <c r="T1381" s="16">
        <f t="shared" si="173"/>
        <v>42160.283287037033</v>
      </c>
      <c r="U1381">
        <f t="shared" si="174"/>
        <v>2015</v>
      </c>
      <c r="V1381">
        <f t="shared" si="175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68"/>
        <v>424</v>
      </c>
      <c r="P1382" s="8">
        <f t="shared" si="169"/>
        <v>21.2</v>
      </c>
      <c r="Q1382" t="str">
        <f t="shared" si="170"/>
        <v>music</v>
      </c>
      <c r="R1382" t="str">
        <f t="shared" si="171"/>
        <v>rock</v>
      </c>
      <c r="S1382" s="16">
        <f t="shared" si="172"/>
        <v>42141.554467592585</v>
      </c>
      <c r="T1382" s="16">
        <f t="shared" si="173"/>
        <v>42163.874999999993</v>
      </c>
      <c r="U1382">
        <f t="shared" si="174"/>
        <v>2015</v>
      </c>
      <c r="V1382">
        <f t="shared" si="175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68"/>
        <v>107.1</v>
      </c>
      <c r="P1383" s="8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6">
        <f t="shared" si="172"/>
        <v>42703.006076388883</v>
      </c>
      <c r="T1383" s="16">
        <f t="shared" si="173"/>
        <v>42733.006076388883</v>
      </c>
      <c r="U1383">
        <f t="shared" si="174"/>
        <v>2016</v>
      </c>
      <c r="V1383">
        <f t="shared" si="175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68"/>
        <v>104.3625</v>
      </c>
      <c r="P1384" s="8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6">
        <f t="shared" si="172"/>
        <v>41370.591851851852</v>
      </c>
      <c r="T1384" s="16">
        <f t="shared" si="173"/>
        <v>41400.591851851852</v>
      </c>
      <c r="U1384">
        <f t="shared" si="174"/>
        <v>2013</v>
      </c>
      <c r="V1384">
        <f t="shared" si="175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68"/>
        <v>212.40909090909091</v>
      </c>
      <c r="P1385" s="8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6">
        <f t="shared" si="172"/>
        <v>42706.866643518515</v>
      </c>
      <c r="T1385" s="16">
        <f t="shared" si="173"/>
        <v>42726.866643518515</v>
      </c>
      <c r="U1385">
        <f t="shared" si="174"/>
        <v>2016</v>
      </c>
      <c r="V1385">
        <f t="shared" si="175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68"/>
        <v>124.08571428571429</v>
      </c>
      <c r="P1386" s="8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6">
        <f t="shared" si="172"/>
        <v>42160.526874999996</v>
      </c>
      <c r="T1386" s="16">
        <f t="shared" si="173"/>
        <v>42190.526874999996</v>
      </c>
      <c r="U1386">
        <f t="shared" si="174"/>
        <v>2015</v>
      </c>
      <c r="V1386">
        <f t="shared" si="175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68"/>
        <v>110.406125</v>
      </c>
      <c r="P1387" s="8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6">
        <f t="shared" si="172"/>
        <v>42433.480567129627</v>
      </c>
      <c r="T1387" s="16">
        <f t="shared" si="173"/>
        <v>42489.299305555549</v>
      </c>
      <c r="U1387">
        <f t="shared" si="174"/>
        <v>2016</v>
      </c>
      <c r="V1387">
        <f t="shared" si="175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68"/>
        <v>218.75</v>
      </c>
      <c r="P1388" s="8">
        <f t="shared" si="169"/>
        <v>62.5</v>
      </c>
      <c r="Q1388" t="str">
        <f t="shared" si="170"/>
        <v>music</v>
      </c>
      <c r="R1388" t="str">
        <f t="shared" si="171"/>
        <v>rock</v>
      </c>
      <c r="S1388" s="16">
        <f t="shared" si="172"/>
        <v>42184.438530092586</v>
      </c>
      <c r="T1388" s="16">
        <f t="shared" si="173"/>
        <v>42214.438530092586</v>
      </c>
      <c r="U1388">
        <f t="shared" si="174"/>
        <v>2015</v>
      </c>
      <c r="V1388">
        <f t="shared" si="175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68"/>
        <v>136.625</v>
      </c>
      <c r="P1389" s="8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6">
        <f t="shared" si="172"/>
        <v>42126.712905092594</v>
      </c>
      <c r="T1389" s="16">
        <f t="shared" si="173"/>
        <v>42157.979166666664</v>
      </c>
      <c r="U1389">
        <f t="shared" si="174"/>
        <v>2015</v>
      </c>
      <c r="V1389">
        <f t="shared" si="175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68"/>
        <v>134.8074</v>
      </c>
      <c r="P1390" s="8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6">
        <f t="shared" si="172"/>
        <v>42634.406446759262</v>
      </c>
      <c r="T1390" s="16">
        <f t="shared" si="173"/>
        <v>42660.468055555553</v>
      </c>
      <c r="U1390">
        <f t="shared" si="174"/>
        <v>2016</v>
      </c>
      <c r="V1390">
        <f t="shared" si="175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68"/>
        <v>145.4</v>
      </c>
      <c r="P1391" s="8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6">
        <f t="shared" si="172"/>
        <v>42565.272650462961</v>
      </c>
      <c r="T1391" s="16">
        <f t="shared" si="173"/>
        <v>42595.272650462961</v>
      </c>
      <c r="U1391">
        <f t="shared" si="174"/>
        <v>2016</v>
      </c>
      <c r="V1391">
        <f t="shared" si="175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68"/>
        <v>109.10714285714285</v>
      </c>
      <c r="P1392" s="8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6">
        <f t="shared" si="172"/>
        <v>42087.594976851855</v>
      </c>
      <c r="T1392" s="16">
        <f t="shared" si="173"/>
        <v>42121.508333333331</v>
      </c>
      <c r="U1392">
        <f t="shared" si="174"/>
        <v>2015</v>
      </c>
      <c r="V1392">
        <f t="shared" si="175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68"/>
        <v>110.2</v>
      </c>
      <c r="P1393" s="8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6">
        <f t="shared" si="172"/>
        <v>42193.442337962959</v>
      </c>
      <c r="T1393" s="16">
        <f t="shared" si="173"/>
        <v>42237.999305555553</v>
      </c>
      <c r="U1393">
        <f t="shared" si="174"/>
        <v>2015</v>
      </c>
      <c r="V1393">
        <f t="shared" si="175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68"/>
        <v>113.64000000000001</v>
      </c>
      <c r="P1394" s="8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6">
        <f t="shared" si="172"/>
        <v>42400.946597222217</v>
      </c>
      <c r="T1394" s="16">
        <f t="shared" si="173"/>
        <v>42431.946597222217</v>
      </c>
      <c r="U1394">
        <f t="shared" si="174"/>
        <v>2016</v>
      </c>
      <c r="V1394">
        <f t="shared" si="175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68"/>
        <v>102.35000000000001</v>
      </c>
      <c r="P1395" s="8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6">
        <f t="shared" si="172"/>
        <v>42553.473645833328</v>
      </c>
      <c r="T1395" s="16">
        <f t="shared" si="173"/>
        <v>42583.473645833328</v>
      </c>
      <c r="U1395">
        <f t="shared" si="174"/>
        <v>2016</v>
      </c>
      <c r="V1395">
        <f t="shared" si="175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68"/>
        <v>122.13333333333334</v>
      </c>
      <c r="P1396" s="8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6">
        <f t="shared" si="172"/>
        <v>42751.936643518515</v>
      </c>
      <c r="T1396" s="16">
        <f t="shared" si="173"/>
        <v>42794.916666666664</v>
      </c>
      <c r="U1396">
        <f t="shared" si="174"/>
        <v>2017</v>
      </c>
      <c r="V1396">
        <f t="shared" si="175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68"/>
        <v>111.88571428571427</v>
      </c>
      <c r="P1397" s="8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6">
        <f t="shared" si="172"/>
        <v>42719.700011574074</v>
      </c>
      <c r="T1397" s="16">
        <f t="shared" si="173"/>
        <v>42749.700011574074</v>
      </c>
      <c r="U1397">
        <f t="shared" si="174"/>
        <v>2016</v>
      </c>
      <c r="V1397">
        <f t="shared" si="175"/>
        <v>2017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68"/>
        <v>107.3</v>
      </c>
      <c r="P1398" s="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6">
        <f t="shared" si="172"/>
        <v>42018.790300925924</v>
      </c>
      <c r="T1398" s="16">
        <f t="shared" si="173"/>
        <v>42048.790300925924</v>
      </c>
      <c r="U1398">
        <f t="shared" si="174"/>
        <v>2015</v>
      </c>
      <c r="V1398">
        <f t="shared" si="175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68"/>
        <v>113.85000000000001</v>
      </c>
      <c r="P1399" s="8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6">
        <f t="shared" si="172"/>
        <v>42640.709606481476</v>
      </c>
      <c r="T1399" s="16">
        <f t="shared" si="173"/>
        <v>42670.679861111108</v>
      </c>
      <c r="U1399">
        <f t="shared" si="174"/>
        <v>2016</v>
      </c>
      <c r="V1399">
        <f t="shared" si="175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68"/>
        <v>109.68181818181819</v>
      </c>
      <c r="P1400" s="8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6">
        <f t="shared" si="172"/>
        <v>42526.665902777771</v>
      </c>
      <c r="T1400" s="16">
        <f t="shared" si="173"/>
        <v>42556.665902777771</v>
      </c>
      <c r="U1400">
        <f t="shared" si="174"/>
        <v>2016</v>
      </c>
      <c r="V1400">
        <f t="shared" si="175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68"/>
        <v>126.14444444444443</v>
      </c>
      <c r="P1401" s="8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6">
        <f t="shared" si="172"/>
        <v>41888.795983796292</v>
      </c>
      <c r="T1401" s="16">
        <f t="shared" si="173"/>
        <v>41918.795983796292</v>
      </c>
      <c r="U1401">
        <f t="shared" si="174"/>
        <v>2014</v>
      </c>
      <c r="V1401">
        <f t="shared" si="175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68"/>
        <v>167.42857142857144</v>
      </c>
      <c r="P1402" s="8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6">
        <f t="shared" si="172"/>
        <v>42498.132789351854</v>
      </c>
      <c r="T1402" s="16">
        <f t="shared" si="173"/>
        <v>42533.020833333336</v>
      </c>
      <c r="U1402">
        <f t="shared" si="174"/>
        <v>2016</v>
      </c>
      <c r="V1402">
        <f t="shared" si="175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68"/>
        <v>496.52000000000004</v>
      </c>
      <c r="P1403" s="8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6">
        <f t="shared" si="172"/>
        <v>41399.787893518514</v>
      </c>
      <c r="T1403" s="16">
        <f t="shared" si="173"/>
        <v>41420.787893518514</v>
      </c>
      <c r="U1403">
        <f t="shared" si="174"/>
        <v>2013</v>
      </c>
      <c r="V1403">
        <f t="shared" si="175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68"/>
        <v>109.16</v>
      </c>
      <c r="P1404" s="8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6">
        <f t="shared" si="172"/>
        <v>42064.845034722217</v>
      </c>
      <c r="T1404" s="16">
        <f t="shared" si="173"/>
        <v>42124.803368055553</v>
      </c>
      <c r="U1404">
        <f t="shared" si="174"/>
        <v>2015</v>
      </c>
      <c r="V1404">
        <f t="shared" si="175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68"/>
        <v>102.57499999999999</v>
      </c>
      <c r="P1405" s="8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6">
        <f t="shared" si="172"/>
        <v>41450.854571759257</v>
      </c>
      <c r="T1405" s="16">
        <f t="shared" si="173"/>
        <v>41480.854571759257</v>
      </c>
      <c r="U1405">
        <f t="shared" si="174"/>
        <v>2013</v>
      </c>
      <c r="V1405">
        <f t="shared" si="175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68"/>
        <v>1.6620689655172414</v>
      </c>
      <c r="P1406" s="8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6">
        <f t="shared" si="172"/>
        <v>42032.30190972222</v>
      </c>
      <c r="T1406" s="16">
        <f t="shared" si="173"/>
        <v>42057.30190972222</v>
      </c>
      <c r="U1406">
        <f t="shared" si="174"/>
        <v>2015</v>
      </c>
      <c r="V1406">
        <f t="shared" si="175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68"/>
        <v>0.42</v>
      </c>
      <c r="P1407" s="8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6">
        <f t="shared" si="172"/>
        <v>41941.472233796296</v>
      </c>
      <c r="T1407" s="16">
        <f t="shared" si="173"/>
        <v>41971.51390046296</v>
      </c>
      <c r="U1407">
        <f t="shared" si="174"/>
        <v>2014</v>
      </c>
      <c r="V1407">
        <f t="shared" si="175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68"/>
        <v>0.125</v>
      </c>
      <c r="P1408" s="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6">
        <f t="shared" si="172"/>
        <v>42297.224618055552</v>
      </c>
      <c r="T1408" s="16">
        <f t="shared" si="173"/>
        <v>42350.208333333336</v>
      </c>
      <c r="U1408">
        <f t="shared" si="174"/>
        <v>2015</v>
      </c>
      <c r="V1408">
        <f t="shared" si="175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68"/>
        <v>0.5</v>
      </c>
      <c r="P1409" s="8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6">
        <f t="shared" si="172"/>
        <v>41838.32844907407</v>
      </c>
      <c r="T1409" s="16">
        <f t="shared" si="173"/>
        <v>41863.32844907407</v>
      </c>
      <c r="U1409">
        <f t="shared" si="174"/>
        <v>2014</v>
      </c>
      <c r="V1409">
        <f t="shared" si="175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68"/>
        <v>7.1999999999999993</v>
      </c>
      <c r="P1410" s="8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6">
        <f t="shared" si="172"/>
        <v>42291.663842592585</v>
      </c>
      <c r="T1410" s="16">
        <f t="shared" si="173"/>
        <v>42321.705509259256</v>
      </c>
      <c r="U1410">
        <f t="shared" si="174"/>
        <v>2015</v>
      </c>
      <c r="V1410">
        <f t="shared" si="175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76">E1411/D1411*100</f>
        <v>0</v>
      </c>
      <c r="P1411" s="8">
        <f t="shared" ref="P1411:P1474" si="177">IFERROR(E1411/L1411,0)</f>
        <v>0</v>
      </c>
      <c r="Q1411" t="str">
        <f t="shared" ref="Q1411:Q1474" si="178">LEFT(N1411,FIND("/",N1411)-1)</f>
        <v>publishing</v>
      </c>
      <c r="R1411" t="str">
        <f t="shared" ref="R1411:R1474" si="179">RIGHT(N1411,LEN(N1411)-SEARCH("/",N1411))</f>
        <v>translations</v>
      </c>
      <c r="S1411" s="16">
        <f t="shared" ref="S1411:S1474" si="180">(J1411/86400)+25569+(-5/24)</f>
        <v>41944.925173611111</v>
      </c>
      <c r="T1411" s="16">
        <f t="shared" ref="T1411:T1474" si="181">(I1411/86400)+25569+(-5/24)</f>
        <v>42004.966840277775</v>
      </c>
      <c r="U1411">
        <f t="shared" ref="U1411:U1474" si="182">YEAR(S1411)</f>
        <v>2014</v>
      </c>
      <c r="V1411">
        <f t="shared" ref="V1411:V1474" si="183">YEAR(T1411)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76"/>
        <v>1.6666666666666666E-2</v>
      </c>
      <c r="P1412" s="8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6">
        <f t="shared" si="180"/>
        <v>42479.110185185178</v>
      </c>
      <c r="T1412" s="16">
        <f t="shared" si="181"/>
        <v>42524.110185185178</v>
      </c>
      <c r="U1412">
        <f t="shared" si="182"/>
        <v>2016</v>
      </c>
      <c r="V1412">
        <f t="shared" si="183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76"/>
        <v>0.23333333333333336</v>
      </c>
      <c r="P1413" s="8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6">
        <f t="shared" si="180"/>
        <v>42012.850694444445</v>
      </c>
      <c r="T1413" s="16">
        <f t="shared" si="181"/>
        <v>42040.850694444445</v>
      </c>
      <c r="U1413">
        <f t="shared" si="182"/>
        <v>2015</v>
      </c>
      <c r="V1413">
        <f t="shared" si="183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76"/>
        <v>4.5714285714285712</v>
      </c>
      <c r="P1414" s="8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6">
        <f t="shared" si="180"/>
        <v>41946.855312499996</v>
      </c>
      <c r="T1414" s="16">
        <f t="shared" si="181"/>
        <v>41976.855312499996</v>
      </c>
      <c r="U1414">
        <f t="shared" si="182"/>
        <v>2014</v>
      </c>
      <c r="V1414">
        <f t="shared" si="183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76"/>
        <v>5</v>
      </c>
      <c r="P1415" s="8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6">
        <f t="shared" si="180"/>
        <v>42360.228819444441</v>
      </c>
      <c r="T1415" s="16">
        <f t="shared" si="181"/>
        <v>42420.228819444441</v>
      </c>
      <c r="U1415">
        <f t="shared" si="182"/>
        <v>2015</v>
      </c>
      <c r="V1415">
        <f t="shared" si="183"/>
        <v>2016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76"/>
        <v>0.2</v>
      </c>
      <c r="P1416" s="8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6">
        <f t="shared" si="180"/>
        <v>42708.044756944444</v>
      </c>
      <c r="T1416" s="16">
        <f t="shared" si="181"/>
        <v>42738.044756944444</v>
      </c>
      <c r="U1416">
        <f t="shared" si="182"/>
        <v>2016</v>
      </c>
      <c r="V1416">
        <f t="shared" si="183"/>
        <v>2017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76"/>
        <v>18.181818181818183</v>
      </c>
      <c r="P1417" s="8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6">
        <f t="shared" si="180"/>
        <v>42192.467488425922</v>
      </c>
      <c r="T1417" s="16">
        <f t="shared" si="181"/>
        <v>42232.467488425922</v>
      </c>
      <c r="U1417">
        <f t="shared" si="182"/>
        <v>2015</v>
      </c>
      <c r="V1417">
        <f t="shared" si="183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76"/>
        <v>0</v>
      </c>
      <c r="P1418" s="8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6">
        <f t="shared" si="180"/>
        <v>42299.717812499999</v>
      </c>
      <c r="T1418" s="16">
        <f t="shared" si="181"/>
        <v>42329.759479166663</v>
      </c>
      <c r="U1418">
        <f t="shared" si="182"/>
        <v>2015</v>
      </c>
      <c r="V1418">
        <f t="shared" si="183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76"/>
        <v>1.2222222222222223</v>
      </c>
      <c r="P1419" s="8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6">
        <f t="shared" si="180"/>
        <v>42231.941828703704</v>
      </c>
      <c r="T1419" s="16">
        <f t="shared" si="181"/>
        <v>42262.257638888885</v>
      </c>
      <c r="U1419">
        <f t="shared" si="182"/>
        <v>2015</v>
      </c>
      <c r="V1419">
        <f t="shared" si="183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76"/>
        <v>0.2</v>
      </c>
      <c r="P1420" s="8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6">
        <f t="shared" si="180"/>
        <v>42395.248078703698</v>
      </c>
      <c r="T1420" s="16">
        <f t="shared" si="181"/>
        <v>42425.248078703698</v>
      </c>
      <c r="U1420">
        <f t="shared" si="182"/>
        <v>2016</v>
      </c>
      <c r="V1420">
        <f t="shared" si="183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76"/>
        <v>7.0634920634920633</v>
      </c>
      <c r="P1421" s="8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6">
        <f t="shared" si="180"/>
        <v>42622.24790509259</v>
      </c>
      <c r="T1421" s="16">
        <f t="shared" si="181"/>
        <v>42652.24790509259</v>
      </c>
      <c r="U1421">
        <f t="shared" si="182"/>
        <v>2016</v>
      </c>
      <c r="V1421">
        <f t="shared" si="183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76"/>
        <v>2.7272727272727271</v>
      </c>
      <c r="P1422" s="8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6">
        <f t="shared" si="180"/>
        <v>42524.459328703706</v>
      </c>
      <c r="T1422" s="16">
        <f t="shared" si="181"/>
        <v>42549.459328703706</v>
      </c>
      <c r="U1422">
        <f t="shared" si="182"/>
        <v>2016</v>
      </c>
      <c r="V1422">
        <f t="shared" si="183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76"/>
        <v>0.1</v>
      </c>
      <c r="P1423" s="8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6">
        <f t="shared" si="180"/>
        <v>42013.707280092589</v>
      </c>
      <c r="T1423" s="16">
        <f t="shared" si="181"/>
        <v>42043.707280092589</v>
      </c>
      <c r="U1423">
        <f t="shared" si="182"/>
        <v>2015</v>
      </c>
      <c r="V1423">
        <f t="shared" si="183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76"/>
        <v>0.104</v>
      </c>
      <c r="P1424" s="8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6">
        <f t="shared" si="180"/>
        <v>42604.031296296293</v>
      </c>
      <c r="T1424" s="16">
        <f t="shared" si="181"/>
        <v>42634.031296296293</v>
      </c>
      <c r="U1424">
        <f t="shared" si="182"/>
        <v>2016</v>
      </c>
      <c r="V1424">
        <f t="shared" si="183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76"/>
        <v>0.33333333333333337</v>
      </c>
      <c r="P1425" s="8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6">
        <f t="shared" si="180"/>
        <v>42340.151979166665</v>
      </c>
      <c r="T1425" s="16">
        <f t="shared" si="181"/>
        <v>42370.151979166665</v>
      </c>
      <c r="U1425">
        <f t="shared" si="182"/>
        <v>2015</v>
      </c>
      <c r="V1425">
        <f t="shared" si="183"/>
        <v>2016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76"/>
        <v>20.36</v>
      </c>
      <c r="P1426" s="8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6">
        <f t="shared" si="180"/>
        <v>42676.509282407402</v>
      </c>
      <c r="T1426" s="16">
        <f t="shared" si="181"/>
        <v>42689.550949074073</v>
      </c>
      <c r="U1426">
        <f t="shared" si="182"/>
        <v>2016</v>
      </c>
      <c r="V1426">
        <f t="shared" si="183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76"/>
        <v>0</v>
      </c>
      <c r="P1427" s="8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6">
        <f t="shared" si="180"/>
        <v>42092.923136574071</v>
      </c>
      <c r="T1427" s="16">
        <f t="shared" si="181"/>
        <v>42122.923136574071</v>
      </c>
      <c r="U1427">
        <f t="shared" si="182"/>
        <v>2015</v>
      </c>
      <c r="V1427">
        <f t="shared" si="183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76"/>
        <v>0</v>
      </c>
      <c r="P1428" s="8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6">
        <f t="shared" si="180"/>
        <v>42180.181944444441</v>
      </c>
      <c r="T1428" s="16">
        <f t="shared" si="181"/>
        <v>42240.181944444441</v>
      </c>
      <c r="U1428">
        <f t="shared" si="182"/>
        <v>2015</v>
      </c>
      <c r="V1428">
        <f t="shared" si="183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76"/>
        <v>8.3800000000000008</v>
      </c>
      <c r="P1429" s="8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6">
        <f t="shared" si="180"/>
        <v>42601.643344907403</v>
      </c>
      <c r="T1429" s="16">
        <f t="shared" si="181"/>
        <v>42631.643344907403</v>
      </c>
      <c r="U1429">
        <f t="shared" si="182"/>
        <v>2016</v>
      </c>
      <c r="V1429">
        <f t="shared" si="183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76"/>
        <v>4.5</v>
      </c>
      <c r="P1430" s="8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6">
        <f t="shared" si="180"/>
        <v>42432.171493055554</v>
      </c>
      <c r="T1430" s="16">
        <f t="shared" si="181"/>
        <v>42462.129826388882</v>
      </c>
      <c r="U1430">
        <f t="shared" si="182"/>
        <v>2016</v>
      </c>
      <c r="V1430">
        <f t="shared" si="183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76"/>
        <v>0</v>
      </c>
      <c r="P1431" s="8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6">
        <f t="shared" si="180"/>
        <v>42073.852337962962</v>
      </c>
      <c r="T1431" s="16">
        <f t="shared" si="181"/>
        <v>42103.852337962962</v>
      </c>
      <c r="U1431">
        <f t="shared" si="182"/>
        <v>2015</v>
      </c>
      <c r="V1431">
        <f t="shared" si="183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76"/>
        <v>8.06</v>
      </c>
      <c r="P1432" s="8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6">
        <f t="shared" si="180"/>
        <v>41961.605185185188</v>
      </c>
      <c r="T1432" s="16">
        <f t="shared" si="181"/>
        <v>41992.605185185188</v>
      </c>
      <c r="U1432">
        <f t="shared" si="182"/>
        <v>2014</v>
      </c>
      <c r="V1432">
        <f t="shared" si="183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76"/>
        <v>31.94705882352941</v>
      </c>
      <c r="P1433" s="8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6">
        <f t="shared" si="180"/>
        <v>42304.002499999995</v>
      </c>
      <c r="T1433" s="16">
        <f t="shared" si="181"/>
        <v>42334.044166666667</v>
      </c>
      <c r="U1433">
        <f t="shared" si="182"/>
        <v>2015</v>
      </c>
      <c r="V1433">
        <f t="shared" si="183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76"/>
        <v>0</v>
      </c>
      <c r="P1434" s="8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6">
        <f t="shared" si="180"/>
        <v>42175.572083333333</v>
      </c>
      <c r="T1434" s="16">
        <f t="shared" si="181"/>
        <v>42205.572083333333</v>
      </c>
      <c r="U1434">
        <f t="shared" si="182"/>
        <v>2015</v>
      </c>
      <c r="V1434">
        <f t="shared" si="183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76"/>
        <v>6.708333333333333</v>
      </c>
      <c r="P1435" s="8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6">
        <f t="shared" si="180"/>
        <v>42673.417534722219</v>
      </c>
      <c r="T1435" s="16">
        <f t="shared" si="181"/>
        <v>42714.249999999993</v>
      </c>
      <c r="U1435">
        <f t="shared" si="182"/>
        <v>2016</v>
      </c>
      <c r="V1435">
        <f t="shared" si="183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76"/>
        <v>9.9878048780487809</v>
      </c>
      <c r="P1436" s="8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6">
        <f t="shared" si="180"/>
        <v>42142.558773148143</v>
      </c>
      <c r="T1436" s="16">
        <f t="shared" si="181"/>
        <v>42163.416666666664</v>
      </c>
      <c r="U1436">
        <f t="shared" si="182"/>
        <v>2015</v>
      </c>
      <c r="V1436">
        <f t="shared" si="183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76"/>
        <v>0.1</v>
      </c>
      <c r="P1437" s="8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6">
        <f t="shared" si="180"/>
        <v>42258.57199074074</v>
      </c>
      <c r="T1437" s="16">
        <f t="shared" si="181"/>
        <v>42288.57199074074</v>
      </c>
      <c r="U1437">
        <f t="shared" si="182"/>
        <v>2015</v>
      </c>
      <c r="V1437">
        <f t="shared" si="183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76"/>
        <v>0.77</v>
      </c>
      <c r="P1438" s="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6">
        <f t="shared" si="180"/>
        <v>42391.141863425924</v>
      </c>
      <c r="T1438" s="16">
        <f t="shared" si="181"/>
        <v>42421.141863425924</v>
      </c>
      <c r="U1438">
        <f t="shared" si="182"/>
        <v>2016</v>
      </c>
      <c r="V1438">
        <f t="shared" si="183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76"/>
        <v>26.900000000000002</v>
      </c>
      <c r="P1439" s="8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6">
        <f t="shared" si="180"/>
        <v>41796.32336805555</v>
      </c>
      <c r="T1439" s="16">
        <f t="shared" si="181"/>
        <v>41832.999305555553</v>
      </c>
      <c r="U1439">
        <f t="shared" si="182"/>
        <v>2014</v>
      </c>
      <c r="V1439">
        <f t="shared" si="183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76"/>
        <v>3</v>
      </c>
      <c r="P1440" s="8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6">
        <f t="shared" si="180"/>
        <v>42457.663182870368</v>
      </c>
      <c r="T1440" s="16">
        <f t="shared" si="181"/>
        <v>42487.371527777774</v>
      </c>
      <c r="U1440">
        <f t="shared" si="182"/>
        <v>2016</v>
      </c>
      <c r="V1440">
        <f t="shared" si="183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76"/>
        <v>6.6055045871559637</v>
      </c>
      <c r="P1441" s="8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6">
        <f t="shared" si="180"/>
        <v>42040.621539351851</v>
      </c>
      <c r="T1441" s="16">
        <f t="shared" si="181"/>
        <v>42070.621539351851</v>
      </c>
      <c r="U1441">
        <f t="shared" si="182"/>
        <v>2015</v>
      </c>
      <c r="V1441">
        <f t="shared" si="183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76"/>
        <v>7.6923076923076927E-3</v>
      </c>
      <c r="P1442" s="8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6">
        <f t="shared" si="180"/>
        <v>42486.540081018517</v>
      </c>
      <c r="T1442" s="16">
        <f t="shared" si="181"/>
        <v>42516.540081018517</v>
      </c>
      <c r="U1442">
        <f t="shared" si="182"/>
        <v>2016</v>
      </c>
      <c r="V1442">
        <f t="shared" si="183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76"/>
        <v>1.1222222222222222</v>
      </c>
      <c r="P1443" s="8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6">
        <f t="shared" si="180"/>
        <v>42198.557511574072</v>
      </c>
      <c r="T1443" s="16">
        <f t="shared" si="181"/>
        <v>42258.557511574072</v>
      </c>
      <c r="U1443">
        <f t="shared" si="182"/>
        <v>2015</v>
      </c>
      <c r="V1443">
        <f t="shared" si="183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76"/>
        <v>0</v>
      </c>
      <c r="P1444" s="8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6">
        <f t="shared" si="180"/>
        <v>42485.437013888884</v>
      </c>
      <c r="T1444" s="16">
        <f t="shared" si="181"/>
        <v>42515.437013888884</v>
      </c>
      <c r="U1444">
        <f t="shared" si="182"/>
        <v>2016</v>
      </c>
      <c r="V1444">
        <f t="shared" si="183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76"/>
        <v>0</v>
      </c>
      <c r="P1445" s="8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6">
        <f t="shared" si="180"/>
        <v>42707.71769675926</v>
      </c>
      <c r="T1445" s="16">
        <f t="shared" si="181"/>
        <v>42737.71769675926</v>
      </c>
      <c r="U1445">
        <f t="shared" si="182"/>
        <v>2016</v>
      </c>
      <c r="V1445">
        <f t="shared" si="183"/>
        <v>2017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76"/>
        <v>0</v>
      </c>
      <c r="P1446" s="8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6">
        <f t="shared" si="180"/>
        <v>42199.665069444447</v>
      </c>
      <c r="T1446" s="16">
        <f t="shared" si="181"/>
        <v>42259.665069444447</v>
      </c>
      <c r="U1446">
        <f t="shared" si="182"/>
        <v>2015</v>
      </c>
      <c r="V1446">
        <f t="shared" si="183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76"/>
        <v>0</v>
      </c>
      <c r="P1447" s="8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6">
        <f t="shared" si="180"/>
        <v>42139.333969907406</v>
      </c>
      <c r="T1447" s="16">
        <f t="shared" si="181"/>
        <v>42169.333969907406</v>
      </c>
      <c r="U1447">
        <f t="shared" si="182"/>
        <v>2015</v>
      </c>
      <c r="V1447">
        <f t="shared" si="183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76"/>
        <v>0</v>
      </c>
      <c r="P1448" s="8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6">
        <f t="shared" si="180"/>
        <v>42461.239328703705</v>
      </c>
      <c r="T1448" s="16">
        <f t="shared" si="181"/>
        <v>42481.239328703705</v>
      </c>
      <c r="U1448">
        <f t="shared" si="182"/>
        <v>2016</v>
      </c>
      <c r="V1448">
        <f t="shared" si="183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76"/>
        <v>1.4999999999999999E-2</v>
      </c>
      <c r="P1449" s="8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6">
        <f t="shared" si="180"/>
        <v>42529.52238425926</v>
      </c>
      <c r="T1449" s="16">
        <f t="shared" si="181"/>
        <v>42559.52238425926</v>
      </c>
      <c r="U1449">
        <f t="shared" si="182"/>
        <v>2016</v>
      </c>
      <c r="V1449">
        <f t="shared" si="183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76"/>
        <v>0</v>
      </c>
      <c r="P1450" s="8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6">
        <f t="shared" si="180"/>
        <v>42115.728217592587</v>
      </c>
      <c r="T1450" s="16">
        <f t="shared" si="181"/>
        <v>42146.017361111109</v>
      </c>
      <c r="U1450">
        <f t="shared" si="182"/>
        <v>2015</v>
      </c>
      <c r="V1450">
        <f t="shared" si="183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76"/>
        <v>0</v>
      </c>
      <c r="P1451" s="8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6">
        <f t="shared" si="180"/>
        <v>42086.603067129625</v>
      </c>
      <c r="T1451" s="16">
        <f t="shared" si="181"/>
        <v>42134.603067129625</v>
      </c>
      <c r="U1451">
        <f t="shared" si="182"/>
        <v>2015</v>
      </c>
      <c r="V1451">
        <f t="shared" si="183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76"/>
        <v>1E-3</v>
      </c>
      <c r="P1452" s="8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6">
        <f t="shared" si="180"/>
        <v>42389.962928240733</v>
      </c>
      <c r="T1452" s="16">
        <f t="shared" si="181"/>
        <v>42419.962928240733</v>
      </c>
      <c r="U1452">
        <f t="shared" si="182"/>
        <v>2016</v>
      </c>
      <c r="V1452">
        <f t="shared" si="183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76"/>
        <v>1.0554089709762533E-2</v>
      </c>
      <c r="P1453" s="8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6">
        <f t="shared" si="180"/>
        <v>41931.75068287037</v>
      </c>
      <c r="T1453" s="16">
        <f t="shared" si="181"/>
        <v>41961.792349537034</v>
      </c>
      <c r="U1453">
        <f t="shared" si="182"/>
        <v>2014</v>
      </c>
      <c r="V1453">
        <f t="shared" si="183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76"/>
        <v>0</v>
      </c>
      <c r="P1454" s="8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6">
        <f t="shared" si="180"/>
        <v>41818.494942129626</v>
      </c>
      <c r="T1454" s="16">
        <f t="shared" si="181"/>
        <v>41848.494942129626</v>
      </c>
      <c r="U1454">
        <f t="shared" si="182"/>
        <v>2014</v>
      </c>
      <c r="V1454">
        <f t="shared" si="183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76"/>
        <v>0</v>
      </c>
      <c r="P1455" s="8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6">
        <f t="shared" si="180"/>
        <v>42795.487812499996</v>
      </c>
      <c r="T1455" s="16">
        <f t="shared" si="181"/>
        <v>42840.446145833332</v>
      </c>
      <c r="U1455">
        <f t="shared" si="182"/>
        <v>2017</v>
      </c>
      <c r="V1455">
        <f t="shared" si="183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76"/>
        <v>0.85714285714285721</v>
      </c>
      <c r="P1456" s="8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6">
        <f t="shared" si="180"/>
        <v>42463.658333333333</v>
      </c>
      <c r="T1456" s="16">
        <f t="shared" si="181"/>
        <v>42484.707638888889</v>
      </c>
      <c r="U1456">
        <f t="shared" si="182"/>
        <v>2016</v>
      </c>
      <c r="V1456">
        <f t="shared" si="183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76"/>
        <v>10.5</v>
      </c>
      <c r="P1457" s="8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6">
        <f t="shared" si="180"/>
        <v>41832.46435185185</v>
      </c>
      <c r="T1457" s="16">
        <f t="shared" si="181"/>
        <v>41887.360416666663</v>
      </c>
      <c r="U1457">
        <f t="shared" si="182"/>
        <v>2014</v>
      </c>
      <c r="V1457">
        <f t="shared" si="183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76"/>
        <v>2.9000000000000004</v>
      </c>
      <c r="P1458" s="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6">
        <f t="shared" si="180"/>
        <v>42708.460243055553</v>
      </c>
      <c r="T1458" s="16">
        <f t="shared" si="181"/>
        <v>42738.460243055553</v>
      </c>
      <c r="U1458">
        <f t="shared" si="182"/>
        <v>2016</v>
      </c>
      <c r="V1458">
        <f t="shared" si="183"/>
        <v>2017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76"/>
        <v>0</v>
      </c>
      <c r="P1459" s="8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6">
        <f t="shared" si="180"/>
        <v>42289.688009259255</v>
      </c>
      <c r="T1459" s="16">
        <f t="shared" si="181"/>
        <v>42319.729675925926</v>
      </c>
      <c r="U1459">
        <f t="shared" si="182"/>
        <v>2015</v>
      </c>
      <c r="V1459">
        <f t="shared" si="183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76"/>
        <v>0</v>
      </c>
      <c r="P1460" s="8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6">
        <f t="shared" si="180"/>
        <v>41831.49722222222</v>
      </c>
      <c r="T1460" s="16">
        <f t="shared" si="181"/>
        <v>41861.958333333328</v>
      </c>
      <c r="U1460">
        <f t="shared" si="182"/>
        <v>2014</v>
      </c>
      <c r="V1460">
        <f t="shared" si="183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76"/>
        <v>0</v>
      </c>
      <c r="P1461" s="8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6">
        <f t="shared" si="180"/>
        <v>42311.996481481481</v>
      </c>
      <c r="T1461" s="16">
        <f t="shared" si="181"/>
        <v>42340.517361111109</v>
      </c>
      <c r="U1461">
        <f t="shared" si="182"/>
        <v>2015</v>
      </c>
      <c r="V1461">
        <f t="shared" si="183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76"/>
        <v>0</v>
      </c>
      <c r="P1462" s="8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6">
        <f t="shared" si="180"/>
        <v>41915.688634259255</v>
      </c>
      <c r="T1462" s="16">
        <f t="shared" si="181"/>
        <v>41973.781249999993</v>
      </c>
      <c r="U1462">
        <f t="shared" si="182"/>
        <v>2014</v>
      </c>
      <c r="V1462">
        <f t="shared" si="183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76"/>
        <v>101.24459999999999</v>
      </c>
      <c r="P1463" s="8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6">
        <f t="shared" si="180"/>
        <v>41899.436967592592</v>
      </c>
      <c r="T1463" s="16">
        <f t="shared" si="181"/>
        <v>41932.791666666664</v>
      </c>
      <c r="U1463">
        <f t="shared" si="182"/>
        <v>2014</v>
      </c>
      <c r="V1463">
        <f t="shared" si="183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76"/>
        <v>108.5175</v>
      </c>
      <c r="P1464" s="8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6">
        <f t="shared" si="180"/>
        <v>41344.454525462963</v>
      </c>
      <c r="T1464" s="16">
        <f t="shared" si="181"/>
        <v>41374.454525462963</v>
      </c>
      <c r="U1464">
        <f t="shared" si="182"/>
        <v>2013</v>
      </c>
      <c r="V1464">
        <f t="shared" si="183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76"/>
        <v>147.66666666666666</v>
      </c>
      <c r="P1465" s="8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6">
        <f t="shared" si="180"/>
        <v>41326.702986111108</v>
      </c>
      <c r="T1465" s="16">
        <f t="shared" si="181"/>
        <v>41371.661319444444</v>
      </c>
      <c r="U1465">
        <f t="shared" si="182"/>
        <v>2013</v>
      </c>
      <c r="V1465">
        <f t="shared" si="183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76"/>
        <v>163.19999999999999</v>
      </c>
      <c r="P1466" s="8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6">
        <f t="shared" si="180"/>
        <v>41291.453217592592</v>
      </c>
      <c r="T1466" s="16">
        <f t="shared" si="181"/>
        <v>41321.453217592592</v>
      </c>
      <c r="U1466">
        <f t="shared" si="182"/>
        <v>2013</v>
      </c>
      <c r="V1466">
        <f t="shared" si="183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76"/>
        <v>456.41449999999998</v>
      </c>
      <c r="P1467" s="8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6">
        <f t="shared" si="180"/>
        <v>40959.526064814811</v>
      </c>
      <c r="T1467" s="16">
        <f t="shared" si="181"/>
        <v>40989.916666666664</v>
      </c>
      <c r="U1467">
        <f t="shared" si="182"/>
        <v>2012</v>
      </c>
      <c r="V1467">
        <f t="shared" si="183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76"/>
        <v>107.87731249999999</v>
      </c>
      <c r="P1468" s="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6">
        <f t="shared" si="180"/>
        <v>42339.963726851849</v>
      </c>
      <c r="T1468" s="16">
        <f t="shared" si="181"/>
        <v>42380.999999999993</v>
      </c>
      <c r="U1468">
        <f t="shared" si="182"/>
        <v>2015</v>
      </c>
      <c r="V1468">
        <f t="shared" si="183"/>
        <v>2016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76"/>
        <v>115.08</v>
      </c>
      <c r="P1469" s="8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6">
        <f t="shared" si="180"/>
        <v>40933.593576388885</v>
      </c>
      <c r="T1469" s="16">
        <f t="shared" si="181"/>
        <v>40993.55190972222</v>
      </c>
      <c r="U1469">
        <f t="shared" si="182"/>
        <v>2012</v>
      </c>
      <c r="V1469">
        <f t="shared" si="183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76"/>
        <v>102.36842105263158</v>
      </c>
      <c r="P1470" s="8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6">
        <f t="shared" si="180"/>
        <v>40645.806122685179</v>
      </c>
      <c r="T1470" s="16">
        <f t="shared" si="181"/>
        <v>40705.806122685179</v>
      </c>
      <c r="U1470">
        <f t="shared" si="182"/>
        <v>2011</v>
      </c>
      <c r="V1470">
        <f t="shared" si="183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76"/>
        <v>108.42485875706214</v>
      </c>
      <c r="P1471" s="8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6">
        <f t="shared" si="180"/>
        <v>41290.390150462961</v>
      </c>
      <c r="T1471" s="16">
        <f t="shared" si="181"/>
        <v>41320.390150462961</v>
      </c>
      <c r="U1471">
        <f t="shared" si="182"/>
        <v>2013</v>
      </c>
      <c r="V1471">
        <f t="shared" si="183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76"/>
        <v>125.13333333333334</v>
      </c>
      <c r="P1472" s="8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6">
        <f t="shared" si="180"/>
        <v>41250.618784722217</v>
      </c>
      <c r="T1472" s="16">
        <f t="shared" si="181"/>
        <v>41271.618784722217</v>
      </c>
      <c r="U1472">
        <f t="shared" si="182"/>
        <v>2012</v>
      </c>
      <c r="V1472">
        <f t="shared" si="183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76"/>
        <v>103.840625</v>
      </c>
      <c r="P1473" s="8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6">
        <f t="shared" si="180"/>
        <v>42073.749236111107</v>
      </c>
      <c r="T1473" s="16">
        <f t="shared" si="181"/>
        <v>42103.749236111107</v>
      </c>
      <c r="U1473">
        <f t="shared" si="182"/>
        <v>2015</v>
      </c>
      <c r="V1473">
        <f t="shared" si="183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76"/>
        <v>138.70400000000001</v>
      </c>
      <c r="P1474" s="8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6">
        <f t="shared" si="180"/>
        <v>41533.33452546296</v>
      </c>
      <c r="T1474" s="16">
        <f t="shared" si="181"/>
        <v>41563.33452546296</v>
      </c>
      <c r="U1474">
        <f t="shared" si="182"/>
        <v>2013</v>
      </c>
      <c r="V1474">
        <f t="shared" si="183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84">E1475/D1475*100</f>
        <v>120.51600000000001</v>
      </c>
      <c r="P1475" s="8">
        <f t="shared" ref="P1475:P1538" si="185">IFERROR(E1475/L1475,0)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RIGHT(N1475,LEN(N1475)-SEARCH("/",N1475))</f>
        <v>radio &amp; podcasts</v>
      </c>
      <c r="S1475" s="16">
        <f t="shared" ref="S1475:S1538" si="188">(J1475/86400)+25569+(-5/24)</f>
        <v>40939.771284722221</v>
      </c>
      <c r="T1475" s="16">
        <f t="shared" ref="T1475:T1538" si="189">(I1475/86400)+25569+(-5/24)</f>
        <v>40969.771284722221</v>
      </c>
      <c r="U1475">
        <f t="shared" ref="U1475:U1538" si="190">YEAR(S1475)</f>
        <v>2012</v>
      </c>
      <c r="V1475">
        <f t="shared" ref="V1475:V1538" si="191">YEAR(T1475)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84"/>
        <v>112.26666666666667</v>
      </c>
      <c r="P1476" s="8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6">
        <f t="shared" si="188"/>
        <v>41500.519583333335</v>
      </c>
      <c r="T1476" s="16">
        <f t="shared" si="189"/>
        <v>41530.519583333335</v>
      </c>
      <c r="U1476">
        <f t="shared" si="190"/>
        <v>2013</v>
      </c>
      <c r="V1476">
        <f t="shared" si="191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84"/>
        <v>188.66966666666667</v>
      </c>
      <c r="P1477" s="8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6">
        <f t="shared" si="188"/>
        <v>41960.514618055553</v>
      </c>
      <c r="T1477" s="16">
        <f t="shared" si="189"/>
        <v>41992.999305555553</v>
      </c>
      <c r="U1477">
        <f t="shared" si="190"/>
        <v>2014</v>
      </c>
      <c r="V1477">
        <f t="shared" si="191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84"/>
        <v>661.55466666666666</v>
      </c>
      <c r="P1478" s="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6">
        <f t="shared" si="188"/>
        <v>40765.833587962959</v>
      </c>
      <c r="T1478" s="16">
        <f t="shared" si="189"/>
        <v>40795.833587962959</v>
      </c>
      <c r="U1478">
        <f t="shared" si="190"/>
        <v>2011</v>
      </c>
      <c r="V1478">
        <f t="shared" si="191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84"/>
        <v>111.31</v>
      </c>
      <c r="P1479" s="8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6">
        <f t="shared" si="188"/>
        <v>40840.407453703701</v>
      </c>
      <c r="T1479" s="16">
        <f t="shared" si="189"/>
        <v>40899.916666666664</v>
      </c>
      <c r="U1479">
        <f t="shared" si="190"/>
        <v>2011</v>
      </c>
      <c r="V1479">
        <f t="shared" si="191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84"/>
        <v>1181.6142199999999</v>
      </c>
      <c r="P1480" s="8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6">
        <f t="shared" si="188"/>
        <v>41394.663344907407</v>
      </c>
      <c r="T1480" s="16">
        <f t="shared" si="189"/>
        <v>41408.663344907407</v>
      </c>
      <c r="U1480">
        <f t="shared" si="190"/>
        <v>2013</v>
      </c>
      <c r="V1480">
        <f t="shared" si="191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84"/>
        <v>137.375</v>
      </c>
      <c r="P1481" s="8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6">
        <f t="shared" si="188"/>
        <v>41754.536909722221</v>
      </c>
      <c r="T1481" s="16">
        <f t="shared" si="189"/>
        <v>41768.957638888889</v>
      </c>
      <c r="U1481">
        <f t="shared" si="190"/>
        <v>2014</v>
      </c>
      <c r="V1481">
        <f t="shared" si="191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84"/>
        <v>117.04040000000001</v>
      </c>
      <c r="P1482" s="8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6">
        <f t="shared" si="188"/>
        <v>41464.725682870368</v>
      </c>
      <c r="T1482" s="16">
        <f t="shared" si="189"/>
        <v>41481.5</v>
      </c>
      <c r="U1482">
        <f t="shared" si="190"/>
        <v>2013</v>
      </c>
      <c r="V1482">
        <f t="shared" si="191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84"/>
        <v>2.1</v>
      </c>
      <c r="P1483" s="8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6">
        <f t="shared" si="188"/>
        <v>41550.714641203704</v>
      </c>
      <c r="T1483" s="16">
        <f t="shared" si="189"/>
        <v>41580.714641203704</v>
      </c>
      <c r="U1483">
        <f t="shared" si="190"/>
        <v>2013</v>
      </c>
      <c r="V1483">
        <f t="shared" si="191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84"/>
        <v>0.1</v>
      </c>
      <c r="P1484" s="8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6">
        <f t="shared" si="188"/>
        <v>41136.649722222217</v>
      </c>
      <c r="T1484" s="16">
        <f t="shared" si="189"/>
        <v>41159.118750000001</v>
      </c>
      <c r="U1484">
        <f t="shared" si="190"/>
        <v>2012</v>
      </c>
      <c r="V1484">
        <f t="shared" si="191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84"/>
        <v>0.7142857142857143</v>
      </c>
      <c r="P1485" s="8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6">
        <f t="shared" si="188"/>
        <v>42547.984664351847</v>
      </c>
      <c r="T1485" s="16">
        <f t="shared" si="189"/>
        <v>42572.984664351847</v>
      </c>
      <c r="U1485">
        <f t="shared" si="190"/>
        <v>2016</v>
      </c>
      <c r="V1485">
        <f t="shared" si="191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84"/>
        <v>0</v>
      </c>
      <c r="P1486" s="8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6">
        <f t="shared" si="188"/>
        <v>41052.992627314808</v>
      </c>
      <c r="T1486" s="16">
        <f t="shared" si="189"/>
        <v>41111.410416666666</v>
      </c>
      <c r="U1486">
        <f t="shared" si="190"/>
        <v>2012</v>
      </c>
      <c r="V1486">
        <f t="shared" si="191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84"/>
        <v>2.2388059701492535</v>
      </c>
      <c r="P1487" s="8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6">
        <f t="shared" si="188"/>
        <v>42130.587650462963</v>
      </c>
      <c r="T1487" s="16">
        <f t="shared" si="189"/>
        <v>42175.587650462963</v>
      </c>
      <c r="U1487">
        <f t="shared" si="190"/>
        <v>2015</v>
      </c>
      <c r="V1487">
        <f t="shared" si="191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84"/>
        <v>0.24</v>
      </c>
      <c r="P1488" s="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6">
        <f t="shared" si="188"/>
        <v>42031.960196759253</v>
      </c>
      <c r="T1488" s="16">
        <f t="shared" si="189"/>
        <v>42061.960196759253</v>
      </c>
      <c r="U1488">
        <f t="shared" si="190"/>
        <v>2015</v>
      </c>
      <c r="V1488">
        <f t="shared" si="191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84"/>
        <v>0</v>
      </c>
      <c r="P1489" s="8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6">
        <f t="shared" si="188"/>
        <v>42554.709155092591</v>
      </c>
      <c r="T1489" s="16">
        <f t="shared" si="189"/>
        <v>42584.709155092591</v>
      </c>
      <c r="U1489">
        <f t="shared" si="190"/>
        <v>2016</v>
      </c>
      <c r="V1489">
        <f t="shared" si="191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84"/>
        <v>2.4</v>
      </c>
      <c r="P1490" s="8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6">
        <f t="shared" si="188"/>
        <v>41614.354861111111</v>
      </c>
      <c r="T1490" s="16">
        <f t="shared" si="189"/>
        <v>41644.354861111111</v>
      </c>
      <c r="U1490">
        <f t="shared" si="190"/>
        <v>2013</v>
      </c>
      <c r="V1490">
        <f t="shared" si="191"/>
        <v>2014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84"/>
        <v>0</v>
      </c>
      <c r="P1491" s="8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6">
        <f t="shared" si="188"/>
        <v>41198.403379629628</v>
      </c>
      <c r="T1491" s="16">
        <f t="shared" si="189"/>
        <v>41228.445046296292</v>
      </c>
      <c r="U1491">
        <f t="shared" si="190"/>
        <v>2012</v>
      </c>
      <c r="V1491">
        <f t="shared" si="191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84"/>
        <v>30.862068965517242</v>
      </c>
      <c r="P1492" s="8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6">
        <f t="shared" si="188"/>
        <v>41520.352708333332</v>
      </c>
      <c r="T1492" s="16">
        <f t="shared" si="189"/>
        <v>41549.352708333332</v>
      </c>
      <c r="U1492">
        <f t="shared" si="190"/>
        <v>2013</v>
      </c>
      <c r="V1492">
        <f t="shared" si="191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84"/>
        <v>8.3333333333333321</v>
      </c>
      <c r="P1493" s="8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6">
        <f t="shared" si="188"/>
        <v>41991.505127314813</v>
      </c>
      <c r="T1493" s="16">
        <f t="shared" si="189"/>
        <v>42050.443055555552</v>
      </c>
      <c r="U1493">
        <f t="shared" si="190"/>
        <v>2014</v>
      </c>
      <c r="V1493">
        <f t="shared" si="191"/>
        <v>2015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84"/>
        <v>0.75</v>
      </c>
      <c r="P1494" s="8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6">
        <f t="shared" si="188"/>
        <v>40682.676458333335</v>
      </c>
      <c r="T1494" s="16">
        <f t="shared" si="189"/>
        <v>40712.676458333335</v>
      </c>
      <c r="U1494">
        <f t="shared" si="190"/>
        <v>2011</v>
      </c>
      <c r="V1494">
        <f t="shared" si="191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84"/>
        <v>0</v>
      </c>
      <c r="P1495" s="8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6">
        <f t="shared" si="188"/>
        <v>41411.658275462956</v>
      </c>
      <c r="T1495" s="16">
        <f t="shared" si="189"/>
        <v>41441.658275462956</v>
      </c>
      <c r="U1495">
        <f t="shared" si="190"/>
        <v>2013</v>
      </c>
      <c r="V1495">
        <f t="shared" si="191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84"/>
        <v>8.9</v>
      </c>
      <c r="P1496" s="8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6">
        <f t="shared" si="188"/>
        <v>42067.514039351845</v>
      </c>
      <c r="T1496" s="16">
        <f t="shared" si="189"/>
        <v>42097.443055555552</v>
      </c>
      <c r="U1496">
        <f t="shared" si="190"/>
        <v>2015</v>
      </c>
      <c r="V1496">
        <f t="shared" si="191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84"/>
        <v>0</v>
      </c>
      <c r="P1497" s="8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6">
        <f t="shared" si="188"/>
        <v>40752.581377314811</v>
      </c>
      <c r="T1497" s="16">
        <f t="shared" si="189"/>
        <v>40782.581377314811</v>
      </c>
      <c r="U1497">
        <f t="shared" si="190"/>
        <v>2011</v>
      </c>
      <c r="V1497">
        <f t="shared" si="191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84"/>
        <v>0</v>
      </c>
      <c r="P1498" s="8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6">
        <f t="shared" si="188"/>
        <v>41838.266886574071</v>
      </c>
      <c r="T1498" s="16">
        <f t="shared" si="189"/>
        <v>41898.266886574071</v>
      </c>
      <c r="U1498">
        <f t="shared" si="190"/>
        <v>2014</v>
      </c>
      <c r="V1498">
        <f t="shared" si="191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84"/>
        <v>6.6666666666666671E-3</v>
      </c>
      <c r="P1499" s="8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6">
        <f t="shared" si="188"/>
        <v>41444.434282407405</v>
      </c>
      <c r="T1499" s="16">
        <f t="shared" si="189"/>
        <v>41486.613194444442</v>
      </c>
      <c r="U1499">
        <f t="shared" si="190"/>
        <v>2013</v>
      </c>
      <c r="V1499">
        <f t="shared" si="191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84"/>
        <v>1.9</v>
      </c>
      <c r="P1500" s="8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6">
        <f t="shared" si="188"/>
        <v>41840.775208333333</v>
      </c>
      <c r="T1500" s="16">
        <f t="shared" si="189"/>
        <v>41885.775208333333</v>
      </c>
      <c r="U1500">
        <f t="shared" si="190"/>
        <v>2014</v>
      </c>
      <c r="V1500">
        <f t="shared" si="191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84"/>
        <v>0.25</v>
      </c>
      <c r="P1501" s="8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6">
        <f t="shared" si="188"/>
        <v>42526.798993055556</v>
      </c>
      <c r="T1501" s="16">
        <f t="shared" si="189"/>
        <v>42586.798993055556</v>
      </c>
      <c r="U1501">
        <f t="shared" si="190"/>
        <v>2016</v>
      </c>
      <c r="V1501">
        <f t="shared" si="191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84"/>
        <v>25.035714285714285</v>
      </c>
      <c r="P1502" s="8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6">
        <f t="shared" si="188"/>
        <v>41365.69626157407</v>
      </c>
      <c r="T1502" s="16">
        <f t="shared" si="189"/>
        <v>41395.69626157407</v>
      </c>
      <c r="U1502">
        <f t="shared" si="190"/>
        <v>2013</v>
      </c>
      <c r="V1502">
        <f t="shared" si="191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84"/>
        <v>166.33076923076925</v>
      </c>
      <c r="P1503" s="8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6">
        <f t="shared" si="188"/>
        <v>42163.3752662037</v>
      </c>
      <c r="T1503" s="16">
        <f t="shared" si="189"/>
        <v>42193.3752662037</v>
      </c>
      <c r="U1503">
        <f t="shared" si="190"/>
        <v>2015</v>
      </c>
      <c r="V1503">
        <f t="shared" si="191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84"/>
        <v>101.44545454545455</v>
      </c>
      <c r="P1504" s="8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6">
        <f t="shared" si="188"/>
        <v>42426.33425925926</v>
      </c>
      <c r="T1504" s="16">
        <f t="shared" si="189"/>
        <v>42454.708333333336</v>
      </c>
      <c r="U1504">
        <f t="shared" si="190"/>
        <v>2016</v>
      </c>
      <c r="V1504">
        <f t="shared" si="191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84"/>
        <v>107.89146666666667</v>
      </c>
      <c r="P1505" s="8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6">
        <f t="shared" si="188"/>
        <v>42606.13890046296</v>
      </c>
      <c r="T1505" s="16">
        <f t="shared" si="189"/>
        <v>42666.13890046296</v>
      </c>
      <c r="U1505">
        <f t="shared" si="190"/>
        <v>2016</v>
      </c>
      <c r="V1505">
        <f t="shared" si="191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84"/>
        <v>277.93846153846158</v>
      </c>
      <c r="P1506" s="8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6">
        <f t="shared" si="188"/>
        <v>41772.44935185185</v>
      </c>
      <c r="T1506" s="16">
        <f t="shared" si="189"/>
        <v>41800.147916666661</v>
      </c>
      <c r="U1506">
        <f t="shared" si="190"/>
        <v>2014</v>
      </c>
      <c r="V1506">
        <f t="shared" si="191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84"/>
        <v>103.58125</v>
      </c>
      <c r="P1507" s="8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6">
        <f t="shared" si="188"/>
        <v>42414.234988425924</v>
      </c>
      <c r="T1507" s="16">
        <f t="shared" si="189"/>
        <v>42451.625694444439</v>
      </c>
      <c r="U1507">
        <f t="shared" si="190"/>
        <v>2016</v>
      </c>
      <c r="V1507">
        <f t="shared" si="191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84"/>
        <v>111.4</v>
      </c>
      <c r="P1508" s="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6">
        <f t="shared" si="188"/>
        <v>41814.577592592592</v>
      </c>
      <c r="T1508" s="16">
        <f t="shared" si="189"/>
        <v>41844.577592592592</v>
      </c>
      <c r="U1508">
        <f t="shared" si="190"/>
        <v>2014</v>
      </c>
      <c r="V1508">
        <f t="shared" si="191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84"/>
        <v>215</v>
      </c>
      <c r="P1509" s="8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6">
        <f t="shared" si="188"/>
        <v>40254.242002314808</v>
      </c>
      <c r="T1509" s="16">
        <f t="shared" si="189"/>
        <v>40313.131944444445</v>
      </c>
      <c r="U1509">
        <f t="shared" si="190"/>
        <v>2010</v>
      </c>
      <c r="V1509">
        <f t="shared" si="191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84"/>
        <v>110.76216216216217</v>
      </c>
      <c r="P1510" s="8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6">
        <f t="shared" si="188"/>
        <v>41786.406030092592</v>
      </c>
      <c r="T1510" s="16">
        <f t="shared" si="189"/>
        <v>41817.406030092592</v>
      </c>
      <c r="U1510">
        <f t="shared" si="190"/>
        <v>2014</v>
      </c>
      <c r="V1510">
        <f t="shared" si="191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84"/>
        <v>123.64125714285714</v>
      </c>
      <c r="P1511" s="8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6">
        <f t="shared" si="188"/>
        <v>42751.325057870366</v>
      </c>
      <c r="T1511" s="16">
        <f t="shared" si="189"/>
        <v>42780.749305555553</v>
      </c>
      <c r="U1511">
        <f t="shared" si="190"/>
        <v>2017</v>
      </c>
      <c r="V1511">
        <f t="shared" si="191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84"/>
        <v>101.03500000000001</v>
      </c>
      <c r="P1512" s="8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6">
        <f t="shared" si="188"/>
        <v>41809.176828703705</v>
      </c>
      <c r="T1512" s="16">
        <f t="shared" si="189"/>
        <v>41839.176828703705</v>
      </c>
      <c r="U1512">
        <f t="shared" si="190"/>
        <v>2014</v>
      </c>
      <c r="V1512">
        <f t="shared" si="191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84"/>
        <v>111.79285714285714</v>
      </c>
      <c r="P1513" s="8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6">
        <f t="shared" si="188"/>
        <v>42296.375046296293</v>
      </c>
      <c r="T1513" s="16">
        <f t="shared" si="189"/>
        <v>42326.416712962957</v>
      </c>
      <c r="U1513">
        <f t="shared" si="190"/>
        <v>2015</v>
      </c>
      <c r="V1513">
        <f t="shared" si="191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84"/>
        <v>558.7714285714286</v>
      </c>
      <c r="P1514" s="8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6">
        <f t="shared" si="188"/>
        <v>42741.476145833331</v>
      </c>
      <c r="T1514" s="16">
        <f t="shared" si="189"/>
        <v>42771.476145833331</v>
      </c>
      <c r="U1514">
        <f t="shared" si="190"/>
        <v>2017</v>
      </c>
      <c r="V1514">
        <f t="shared" si="191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84"/>
        <v>150.01875000000001</v>
      </c>
      <c r="P1515" s="8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6">
        <f t="shared" si="188"/>
        <v>41806.42900462963</v>
      </c>
      <c r="T1515" s="16">
        <f t="shared" si="189"/>
        <v>41836.42900462963</v>
      </c>
      <c r="U1515">
        <f t="shared" si="190"/>
        <v>2014</v>
      </c>
      <c r="V1515">
        <f t="shared" si="191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84"/>
        <v>106.476</v>
      </c>
      <c r="P1516" s="8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6">
        <f t="shared" si="188"/>
        <v>42234.389351851853</v>
      </c>
      <c r="T1516" s="16">
        <f t="shared" si="189"/>
        <v>42274.389351851853</v>
      </c>
      <c r="U1516">
        <f t="shared" si="190"/>
        <v>2015</v>
      </c>
      <c r="V1516">
        <f t="shared" si="191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84"/>
        <v>157.18899999999999</v>
      </c>
      <c r="P1517" s="8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6">
        <f t="shared" si="188"/>
        <v>42415.04510416666</v>
      </c>
      <c r="T1517" s="16">
        <f t="shared" si="189"/>
        <v>42445.003437499996</v>
      </c>
      <c r="U1517">
        <f t="shared" si="190"/>
        <v>2016</v>
      </c>
      <c r="V1517">
        <f t="shared" si="191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84"/>
        <v>108.65882352941176</v>
      </c>
      <c r="P1518" s="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6">
        <f t="shared" si="188"/>
        <v>42619.258009259262</v>
      </c>
      <c r="T1518" s="16">
        <f t="shared" si="189"/>
        <v>42649.374999999993</v>
      </c>
      <c r="U1518">
        <f t="shared" si="190"/>
        <v>2016</v>
      </c>
      <c r="V1518">
        <f t="shared" si="191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84"/>
        <v>161.97999999999999</v>
      </c>
      <c r="P1519" s="8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6">
        <f t="shared" si="188"/>
        <v>41948.358252314814</v>
      </c>
      <c r="T1519" s="16">
        <f t="shared" si="189"/>
        <v>41979.041666666664</v>
      </c>
      <c r="U1519">
        <f t="shared" si="190"/>
        <v>2014</v>
      </c>
      <c r="V1519">
        <f t="shared" si="191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84"/>
        <v>205.36666666666665</v>
      </c>
      <c r="P1520" s="8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6">
        <f t="shared" si="188"/>
        <v>41760.611712962964</v>
      </c>
      <c r="T1520" s="16">
        <f t="shared" si="189"/>
        <v>41790.611712962964</v>
      </c>
      <c r="U1520">
        <f t="shared" si="190"/>
        <v>2014</v>
      </c>
      <c r="V1520">
        <f t="shared" si="191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84"/>
        <v>103.36388888888889</v>
      </c>
      <c r="P1521" s="8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6">
        <f t="shared" si="188"/>
        <v>41782.533368055556</v>
      </c>
      <c r="T1521" s="16">
        <f t="shared" si="189"/>
        <v>41810.707638888889</v>
      </c>
      <c r="U1521">
        <f t="shared" si="190"/>
        <v>2014</v>
      </c>
      <c r="V1521">
        <f t="shared" si="191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84"/>
        <v>103.47222222222223</v>
      </c>
      <c r="P1522" s="8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6">
        <f t="shared" si="188"/>
        <v>41955.649456018517</v>
      </c>
      <c r="T1522" s="16">
        <f t="shared" si="189"/>
        <v>41991.958333333336</v>
      </c>
      <c r="U1522">
        <f t="shared" si="190"/>
        <v>2014</v>
      </c>
      <c r="V1522">
        <f t="shared" si="191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84"/>
        <v>106.81333333333333</v>
      </c>
      <c r="P1523" s="8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6">
        <f t="shared" si="188"/>
        <v>42492.959386574068</v>
      </c>
      <c r="T1523" s="16">
        <f t="shared" si="189"/>
        <v>42527.959386574068</v>
      </c>
      <c r="U1523">
        <f t="shared" si="190"/>
        <v>2016</v>
      </c>
      <c r="V1523">
        <f t="shared" si="191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84"/>
        <v>138.96574712643678</v>
      </c>
      <c r="P1524" s="8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6">
        <f t="shared" si="188"/>
        <v>41899.621979166666</v>
      </c>
      <c r="T1524" s="16">
        <f t="shared" si="189"/>
        <v>41929.621979166666</v>
      </c>
      <c r="U1524">
        <f t="shared" si="190"/>
        <v>2014</v>
      </c>
      <c r="V1524">
        <f t="shared" si="191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84"/>
        <v>124.84324324324325</v>
      </c>
      <c r="P1525" s="8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6">
        <f t="shared" si="188"/>
        <v>41964.543009259258</v>
      </c>
      <c r="T1525" s="16">
        <f t="shared" si="189"/>
        <v>41995.791666666664</v>
      </c>
      <c r="U1525">
        <f t="shared" si="190"/>
        <v>2014</v>
      </c>
      <c r="V1525">
        <f t="shared" si="191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84"/>
        <v>206.99999999999997</v>
      </c>
      <c r="P1526" s="8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6">
        <f t="shared" si="188"/>
        <v>42756.292708333327</v>
      </c>
      <c r="T1526" s="16">
        <f t="shared" si="189"/>
        <v>42786.292708333327</v>
      </c>
      <c r="U1526">
        <f t="shared" si="190"/>
        <v>2017</v>
      </c>
      <c r="V1526">
        <f t="shared" si="191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84"/>
        <v>174.00576923076923</v>
      </c>
      <c r="P1527" s="8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6">
        <f t="shared" si="188"/>
        <v>42570.494652777772</v>
      </c>
      <c r="T1527" s="16">
        <f t="shared" si="189"/>
        <v>42600.494652777772</v>
      </c>
      <c r="U1527">
        <f t="shared" si="190"/>
        <v>2016</v>
      </c>
      <c r="V1527">
        <f t="shared" si="191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84"/>
        <v>120.32608695652173</v>
      </c>
      <c r="P1528" s="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6">
        <f t="shared" si="188"/>
        <v>42339.067673611113</v>
      </c>
      <c r="T1528" s="16">
        <f t="shared" si="189"/>
        <v>42388.067673611113</v>
      </c>
      <c r="U1528">
        <f t="shared" si="190"/>
        <v>2015</v>
      </c>
      <c r="V1528">
        <f t="shared" si="191"/>
        <v>2016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84"/>
        <v>110.44428571428573</v>
      </c>
      <c r="P1529" s="8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6">
        <f t="shared" si="188"/>
        <v>42780.392199074071</v>
      </c>
      <c r="T1529" s="16">
        <f t="shared" si="189"/>
        <v>42808.350532407407</v>
      </c>
      <c r="U1529">
        <f t="shared" si="190"/>
        <v>2017</v>
      </c>
      <c r="V1529">
        <f t="shared" si="191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84"/>
        <v>281.56666666666666</v>
      </c>
      <c r="P1530" s="8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6">
        <f t="shared" si="188"/>
        <v>42736.524560185186</v>
      </c>
      <c r="T1530" s="16">
        <f t="shared" si="189"/>
        <v>42766.791666666664</v>
      </c>
      <c r="U1530">
        <f t="shared" si="190"/>
        <v>2017</v>
      </c>
      <c r="V1530">
        <f t="shared" si="191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84"/>
        <v>100.67894736842105</v>
      </c>
      <c r="P1531" s="8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6">
        <f t="shared" si="188"/>
        <v>42052.420370370368</v>
      </c>
      <c r="T1531" s="16">
        <f t="shared" si="189"/>
        <v>42082.378703703704</v>
      </c>
      <c r="U1531">
        <f t="shared" si="190"/>
        <v>2015</v>
      </c>
      <c r="V1531">
        <f t="shared" si="191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84"/>
        <v>134.82571428571427</v>
      </c>
      <c r="P1532" s="8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6">
        <f t="shared" si="188"/>
        <v>42275.558969907404</v>
      </c>
      <c r="T1532" s="16">
        <f t="shared" si="189"/>
        <v>42300.558969907404</v>
      </c>
      <c r="U1532">
        <f t="shared" si="190"/>
        <v>2015</v>
      </c>
      <c r="V1532">
        <f t="shared" si="191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84"/>
        <v>175.95744680851064</v>
      </c>
      <c r="P1533" s="8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6">
        <f t="shared" si="188"/>
        <v>41941.594050925924</v>
      </c>
      <c r="T1533" s="16">
        <f t="shared" si="189"/>
        <v>41973.916666666664</v>
      </c>
      <c r="U1533">
        <f t="shared" si="190"/>
        <v>2014</v>
      </c>
      <c r="V1533">
        <f t="shared" si="191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84"/>
        <v>484.02000000000004</v>
      </c>
      <c r="P1534" s="8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6">
        <f t="shared" si="188"/>
        <v>42391.266956018517</v>
      </c>
      <c r="T1534" s="16">
        <f t="shared" si="189"/>
        <v>42415.416666666664</v>
      </c>
      <c r="U1534">
        <f t="shared" si="190"/>
        <v>2016</v>
      </c>
      <c r="V1534">
        <f t="shared" si="191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84"/>
        <v>145.14000000000001</v>
      </c>
      <c r="P1535" s="8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6">
        <f t="shared" si="188"/>
        <v>42442.793715277774</v>
      </c>
      <c r="T1535" s="16">
        <f t="shared" si="189"/>
        <v>42491.957638888889</v>
      </c>
      <c r="U1535">
        <f t="shared" si="190"/>
        <v>2016</v>
      </c>
      <c r="V1535">
        <f t="shared" si="191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84"/>
        <v>417.73333333333335</v>
      </c>
      <c r="P1536" s="8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6">
        <f t="shared" si="188"/>
        <v>42221.465995370367</v>
      </c>
      <c r="T1536" s="16">
        <f t="shared" si="189"/>
        <v>42251.465995370367</v>
      </c>
      <c r="U1536">
        <f t="shared" si="190"/>
        <v>2015</v>
      </c>
      <c r="V1536">
        <f t="shared" si="191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84"/>
        <v>132.42499999999998</v>
      </c>
      <c r="P1537" s="8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6">
        <f t="shared" si="188"/>
        <v>42484.620729166665</v>
      </c>
      <c r="T1537" s="16">
        <f t="shared" si="189"/>
        <v>42513.708333333336</v>
      </c>
      <c r="U1537">
        <f t="shared" si="190"/>
        <v>2016</v>
      </c>
      <c r="V1537">
        <f t="shared" si="191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84"/>
        <v>250.30841666666666</v>
      </c>
      <c r="P1538" s="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6">
        <f t="shared" si="188"/>
        <v>42213.593865740739</v>
      </c>
      <c r="T1538" s="16">
        <f t="shared" si="189"/>
        <v>42243.593865740739</v>
      </c>
      <c r="U1538">
        <f t="shared" si="190"/>
        <v>2015</v>
      </c>
      <c r="V1538">
        <f t="shared" si="191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92">E1539/D1539*100</f>
        <v>179.9</v>
      </c>
      <c r="P1539" s="8">
        <f t="shared" ref="P1539:P1602" si="193">IFERROR(E1539/L1539,0)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RIGHT(N1539,LEN(N1539)-SEARCH("/",N1539))</f>
        <v>photobooks</v>
      </c>
      <c r="S1539" s="16">
        <f t="shared" ref="S1539:S1602" si="196">(J1539/86400)+25569+(-5/24)</f>
        <v>42552.106793981475</v>
      </c>
      <c r="T1539" s="16">
        <f t="shared" ref="T1539:T1602" si="197">(I1539/86400)+25569+(-5/24)</f>
        <v>42588.541666666664</v>
      </c>
      <c r="U1539">
        <f t="shared" ref="U1539:U1602" si="198">YEAR(S1539)</f>
        <v>2016</v>
      </c>
      <c r="V1539">
        <f t="shared" ref="V1539:V1602" si="199">YEAR(T1539)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2"/>
        <v>102.62857142857142</v>
      </c>
      <c r="P1540" s="8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6">
        <f t="shared" si="196"/>
        <v>41981.57372685185</v>
      </c>
      <c r="T1540" s="16">
        <f t="shared" si="197"/>
        <v>42026.57372685185</v>
      </c>
      <c r="U1540">
        <f t="shared" si="198"/>
        <v>2014</v>
      </c>
      <c r="V1540">
        <f t="shared" si="199"/>
        <v>2015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2"/>
        <v>135.98609999999999</v>
      </c>
      <c r="P1541" s="8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6">
        <f t="shared" si="196"/>
        <v>42705.710868055554</v>
      </c>
      <c r="T1541" s="16">
        <f t="shared" si="197"/>
        <v>42738.710868055554</v>
      </c>
      <c r="U1541">
        <f t="shared" si="198"/>
        <v>2016</v>
      </c>
      <c r="V1541">
        <f t="shared" si="199"/>
        <v>2017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2"/>
        <v>117.86666666666667</v>
      </c>
      <c r="P1542" s="8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6">
        <f t="shared" si="196"/>
        <v>41938.798796296294</v>
      </c>
      <c r="T1542" s="16">
        <f t="shared" si="197"/>
        <v>41968.843749999993</v>
      </c>
      <c r="U1542">
        <f t="shared" si="198"/>
        <v>2014</v>
      </c>
      <c r="V1542">
        <f t="shared" si="199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2"/>
        <v>3.3333333333333333E-2</v>
      </c>
      <c r="P1543" s="8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6">
        <f t="shared" si="196"/>
        <v>41974.503912037035</v>
      </c>
      <c r="T1543" s="16">
        <f t="shared" si="197"/>
        <v>42004.503912037035</v>
      </c>
      <c r="U1543">
        <f t="shared" si="198"/>
        <v>2014</v>
      </c>
      <c r="V1543">
        <f t="shared" si="199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2"/>
        <v>4</v>
      </c>
      <c r="P1544" s="8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6">
        <f t="shared" si="196"/>
        <v>42170.788194444445</v>
      </c>
      <c r="T1544" s="16">
        <f t="shared" si="197"/>
        <v>42185.788194444445</v>
      </c>
      <c r="U1544">
        <f t="shared" si="198"/>
        <v>2015</v>
      </c>
      <c r="V1544">
        <f t="shared" si="199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2"/>
        <v>0.44444444444444442</v>
      </c>
      <c r="P1545" s="8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6">
        <f t="shared" si="196"/>
        <v>41935.301319444443</v>
      </c>
      <c r="T1545" s="16">
        <f t="shared" si="197"/>
        <v>41965.342986111107</v>
      </c>
      <c r="U1545">
        <f t="shared" si="198"/>
        <v>2014</v>
      </c>
      <c r="V1545">
        <f t="shared" si="199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2"/>
        <v>0</v>
      </c>
      <c r="P1546" s="8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6">
        <f t="shared" si="196"/>
        <v>42052.842870370368</v>
      </c>
      <c r="T1546" s="16">
        <f t="shared" si="197"/>
        <v>42094.804166666661</v>
      </c>
      <c r="U1546">
        <f t="shared" si="198"/>
        <v>2015</v>
      </c>
      <c r="V1546">
        <f t="shared" si="199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2"/>
        <v>3.3333333333333333E-2</v>
      </c>
      <c r="P1547" s="8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6">
        <f t="shared" si="196"/>
        <v>42031.676319444443</v>
      </c>
      <c r="T1547" s="16">
        <f t="shared" si="197"/>
        <v>42065.677777777775</v>
      </c>
      <c r="U1547">
        <f t="shared" si="198"/>
        <v>2015</v>
      </c>
      <c r="V1547">
        <f t="shared" si="199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2"/>
        <v>28.9</v>
      </c>
      <c r="P1548" s="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6">
        <f t="shared" si="196"/>
        <v>41839.004618055551</v>
      </c>
      <c r="T1548" s="16">
        <f t="shared" si="197"/>
        <v>41899.004618055551</v>
      </c>
      <c r="U1548">
        <f t="shared" si="198"/>
        <v>2014</v>
      </c>
      <c r="V1548">
        <f t="shared" si="199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2"/>
        <v>0</v>
      </c>
      <c r="P1549" s="8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6">
        <f t="shared" si="196"/>
        <v>42782.218541666669</v>
      </c>
      <c r="T1549" s="16">
        <f t="shared" si="197"/>
        <v>42789.218541666669</v>
      </c>
      <c r="U1549">
        <f t="shared" si="198"/>
        <v>2017</v>
      </c>
      <c r="V1549">
        <f t="shared" si="199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2"/>
        <v>8.5714285714285712</v>
      </c>
      <c r="P1550" s="8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6">
        <f t="shared" si="196"/>
        <v>42286.673842592594</v>
      </c>
      <c r="T1550" s="16">
        <f t="shared" si="197"/>
        <v>42316.715509259258</v>
      </c>
      <c r="U1550">
        <f t="shared" si="198"/>
        <v>2015</v>
      </c>
      <c r="V1550">
        <f t="shared" si="199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2"/>
        <v>34</v>
      </c>
      <c r="P1551" s="8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6">
        <f t="shared" si="196"/>
        <v>42280.927766203698</v>
      </c>
      <c r="T1551" s="16">
        <f t="shared" si="197"/>
        <v>42310.96943287037</v>
      </c>
      <c r="U1551">
        <f t="shared" si="198"/>
        <v>2015</v>
      </c>
      <c r="V1551">
        <f t="shared" si="199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2"/>
        <v>13.466666666666665</v>
      </c>
      <c r="P1552" s="8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6">
        <f t="shared" si="196"/>
        <v>42472.24113425926</v>
      </c>
      <c r="T1552" s="16">
        <f t="shared" si="197"/>
        <v>42502.24113425926</v>
      </c>
      <c r="U1552">
        <f t="shared" si="198"/>
        <v>2016</v>
      </c>
      <c r="V1552">
        <f t="shared" si="199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2"/>
        <v>0</v>
      </c>
      <c r="P1553" s="8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6">
        <f t="shared" si="196"/>
        <v>42121.616192129623</v>
      </c>
      <c r="T1553" s="16">
        <f t="shared" si="197"/>
        <v>42151.616192129623</v>
      </c>
      <c r="U1553">
        <f t="shared" si="198"/>
        <v>2015</v>
      </c>
      <c r="V1553">
        <f t="shared" si="199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2"/>
        <v>49.186046511627907</v>
      </c>
      <c r="P1554" s="8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6">
        <f t="shared" si="196"/>
        <v>41892.480416666665</v>
      </c>
      <c r="T1554" s="16">
        <f t="shared" si="197"/>
        <v>41912.957638888889</v>
      </c>
      <c r="U1554">
        <f t="shared" si="198"/>
        <v>2014</v>
      </c>
      <c r="V1554">
        <f t="shared" si="199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2"/>
        <v>0</v>
      </c>
      <c r="P1555" s="8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6">
        <f t="shared" si="196"/>
        <v>42219.074618055551</v>
      </c>
      <c r="T1555" s="16">
        <f t="shared" si="197"/>
        <v>42249.074618055551</v>
      </c>
      <c r="U1555">
        <f t="shared" si="198"/>
        <v>2015</v>
      </c>
      <c r="V1555">
        <f t="shared" si="199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2"/>
        <v>0</v>
      </c>
      <c r="P1556" s="8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6">
        <f t="shared" si="196"/>
        <v>42188.043865740743</v>
      </c>
      <c r="T1556" s="16">
        <f t="shared" si="197"/>
        <v>42218.043865740743</v>
      </c>
      <c r="U1556">
        <f t="shared" si="198"/>
        <v>2015</v>
      </c>
      <c r="V1556">
        <f t="shared" si="199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2"/>
        <v>0</v>
      </c>
      <c r="P1557" s="8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6">
        <f t="shared" si="196"/>
        <v>42241.405462962961</v>
      </c>
      <c r="T1557" s="16">
        <f t="shared" si="197"/>
        <v>42264.499999999993</v>
      </c>
      <c r="U1557">
        <f t="shared" si="198"/>
        <v>2015</v>
      </c>
      <c r="V1557">
        <f t="shared" si="199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2"/>
        <v>45.133333333333333</v>
      </c>
      <c r="P1558" s="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6">
        <f t="shared" si="196"/>
        <v>42524.944722222215</v>
      </c>
      <c r="T1558" s="16">
        <f t="shared" si="197"/>
        <v>42554.944722222215</v>
      </c>
      <c r="U1558">
        <f t="shared" si="198"/>
        <v>2016</v>
      </c>
      <c r="V1558">
        <f t="shared" si="199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2"/>
        <v>4</v>
      </c>
      <c r="P1559" s="8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6">
        <f t="shared" si="196"/>
        <v>41871.444826388884</v>
      </c>
      <c r="T1559" s="16">
        <f t="shared" si="197"/>
        <v>41902.444826388884</v>
      </c>
      <c r="U1559">
        <f t="shared" si="198"/>
        <v>2014</v>
      </c>
      <c r="V1559">
        <f t="shared" si="199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2"/>
        <v>4.666666666666667</v>
      </c>
      <c r="P1560" s="8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6">
        <f t="shared" si="196"/>
        <v>42185.189340277771</v>
      </c>
      <c r="T1560" s="16">
        <f t="shared" si="197"/>
        <v>42244.299999999996</v>
      </c>
      <c r="U1560">
        <f t="shared" si="198"/>
        <v>2015</v>
      </c>
      <c r="V1560">
        <f t="shared" si="199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2"/>
        <v>0.33333333333333337</v>
      </c>
      <c r="P1561" s="8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6">
        <f t="shared" si="196"/>
        <v>42107.844895833332</v>
      </c>
      <c r="T1561" s="16">
        <f t="shared" si="197"/>
        <v>42122.844895833332</v>
      </c>
      <c r="U1561">
        <f t="shared" si="198"/>
        <v>2015</v>
      </c>
      <c r="V1561">
        <f t="shared" si="199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2"/>
        <v>3.7600000000000002</v>
      </c>
      <c r="P1562" s="8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6">
        <f t="shared" si="196"/>
        <v>41935.812418981477</v>
      </c>
      <c r="T1562" s="16">
        <f t="shared" si="197"/>
        <v>41955.854085648149</v>
      </c>
      <c r="U1562">
        <f t="shared" si="198"/>
        <v>2014</v>
      </c>
      <c r="V1562">
        <f t="shared" si="199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2"/>
        <v>0.67</v>
      </c>
      <c r="P1563" s="8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6">
        <f t="shared" si="196"/>
        <v>41554.833368055552</v>
      </c>
      <c r="T1563" s="16">
        <f t="shared" si="197"/>
        <v>41584.875034722216</v>
      </c>
      <c r="U1563">
        <f t="shared" si="198"/>
        <v>2013</v>
      </c>
      <c r="V1563">
        <f t="shared" si="199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2"/>
        <v>0</v>
      </c>
      <c r="P1564" s="8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6">
        <f t="shared" si="196"/>
        <v>40079.357824074068</v>
      </c>
      <c r="T1564" s="16">
        <f t="shared" si="197"/>
        <v>40148.826388888883</v>
      </c>
      <c r="U1564">
        <f t="shared" si="198"/>
        <v>2009</v>
      </c>
      <c r="V1564">
        <f t="shared" si="199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2"/>
        <v>1.4166666666666665</v>
      </c>
      <c r="P1565" s="8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6">
        <f t="shared" si="196"/>
        <v>41652.534155092588</v>
      </c>
      <c r="T1565" s="16">
        <f t="shared" si="197"/>
        <v>41712.492488425924</v>
      </c>
      <c r="U1565">
        <f t="shared" si="198"/>
        <v>2014</v>
      </c>
      <c r="V1565">
        <f t="shared" si="199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2"/>
        <v>0.1</v>
      </c>
      <c r="P1566" s="8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6">
        <f t="shared" si="196"/>
        <v>42121.158668981479</v>
      </c>
      <c r="T1566" s="16">
        <f t="shared" si="197"/>
        <v>42152.628472222219</v>
      </c>
      <c r="U1566">
        <f t="shared" si="198"/>
        <v>2015</v>
      </c>
      <c r="V1566">
        <f t="shared" si="199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2"/>
        <v>2.5</v>
      </c>
      <c r="P1567" s="8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6">
        <f t="shared" si="196"/>
        <v>40672.521539351852</v>
      </c>
      <c r="T1567" s="16">
        <f t="shared" si="197"/>
        <v>40702.521539351852</v>
      </c>
      <c r="U1567">
        <f t="shared" si="198"/>
        <v>2011</v>
      </c>
      <c r="V1567">
        <f t="shared" si="199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2"/>
        <v>21.25</v>
      </c>
      <c r="P1568" s="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6">
        <f t="shared" si="196"/>
        <v>42549.708379629628</v>
      </c>
      <c r="T1568" s="16">
        <f t="shared" si="197"/>
        <v>42578.708333333336</v>
      </c>
      <c r="U1568">
        <f t="shared" si="198"/>
        <v>2016</v>
      </c>
      <c r="V1568">
        <f t="shared" si="199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2"/>
        <v>4.117647058823529</v>
      </c>
      <c r="P1569" s="8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6">
        <f t="shared" si="196"/>
        <v>41671.728530092594</v>
      </c>
      <c r="T1569" s="16">
        <f t="shared" si="197"/>
        <v>41686.791666666664</v>
      </c>
      <c r="U1569">
        <f t="shared" si="198"/>
        <v>2014</v>
      </c>
      <c r="V1569">
        <f t="shared" si="199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2"/>
        <v>13.639999999999999</v>
      </c>
      <c r="P1570" s="8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6">
        <f t="shared" si="196"/>
        <v>41961.853993055549</v>
      </c>
      <c r="T1570" s="16">
        <f t="shared" si="197"/>
        <v>41996.853993055549</v>
      </c>
      <c r="U1570">
        <f t="shared" si="198"/>
        <v>2014</v>
      </c>
      <c r="V1570">
        <f t="shared" si="199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2"/>
        <v>0</v>
      </c>
      <c r="P1571" s="8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6">
        <f t="shared" si="196"/>
        <v>41389.471226851849</v>
      </c>
      <c r="T1571" s="16">
        <f t="shared" si="197"/>
        <v>41419.471226851849</v>
      </c>
      <c r="U1571">
        <f t="shared" si="198"/>
        <v>2013</v>
      </c>
      <c r="V1571">
        <f t="shared" si="199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2"/>
        <v>41.4</v>
      </c>
      <c r="P1572" s="8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6">
        <f t="shared" si="196"/>
        <v>42438.605115740742</v>
      </c>
      <c r="T1572" s="16">
        <f t="shared" si="197"/>
        <v>42468.56344907407</v>
      </c>
      <c r="U1572">
        <f t="shared" si="198"/>
        <v>2016</v>
      </c>
      <c r="V1572">
        <f t="shared" si="199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2"/>
        <v>0.66115702479338845</v>
      </c>
      <c r="P1573" s="8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6">
        <f t="shared" si="196"/>
        <v>42144.56114583333</v>
      </c>
      <c r="T1573" s="16">
        <f t="shared" si="197"/>
        <v>42174.56114583333</v>
      </c>
      <c r="U1573">
        <f t="shared" si="198"/>
        <v>2015</v>
      </c>
      <c r="V1573">
        <f t="shared" si="199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2"/>
        <v>5</v>
      </c>
      <c r="P1574" s="8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6">
        <f t="shared" si="196"/>
        <v>42403.824756944443</v>
      </c>
      <c r="T1574" s="16">
        <f t="shared" si="197"/>
        <v>42428.790972222218</v>
      </c>
      <c r="U1574">
        <f t="shared" si="198"/>
        <v>2016</v>
      </c>
      <c r="V1574">
        <f t="shared" si="199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2"/>
        <v>2.4777777777777779</v>
      </c>
      <c r="P1575" s="8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6">
        <f t="shared" si="196"/>
        <v>42785.791689814818</v>
      </c>
      <c r="T1575" s="16">
        <f t="shared" si="197"/>
        <v>42825.957638888889</v>
      </c>
      <c r="U1575">
        <f t="shared" si="198"/>
        <v>2017</v>
      </c>
      <c r="V1575">
        <f t="shared" si="199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2"/>
        <v>5.0599999999999996</v>
      </c>
      <c r="P1576" s="8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6">
        <f t="shared" si="196"/>
        <v>42017.719085648147</v>
      </c>
      <c r="T1576" s="16">
        <f t="shared" si="197"/>
        <v>42052.719085648147</v>
      </c>
      <c r="U1576">
        <f t="shared" si="198"/>
        <v>2015</v>
      </c>
      <c r="V1576">
        <f t="shared" si="199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2"/>
        <v>22.91</v>
      </c>
      <c r="P1577" s="8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6">
        <f t="shared" si="196"/>
        <v>41799.315925925919</v>
      </c>
      <c r="T1577" s="16">
        <f t="shared" si="197"/>
        <v>41829.315925925919</v>
      </c>
      <c r="U1577">
        <f t="shared" si="198"/>
        <v>2014</v>
      </c>
      <c r="V1577">
        <f t="shared" si="199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2"/>
        <v>13</v>
      </c>
      <c r="P1578" s="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6">
        <f t="shared" si="196"/>
        <v>42140.670925925922</v>
      </c>
      <c r="T1578" s="16">
        <f t="shared" si="197"/>
        <v>42185.670925925922</v>
      </c>
      <c r="U1578">
        <f t="shared" si="198"/>
        <v>2015</v>
      </c>
      <c r="V1578">
        <f t="shared" si="199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2"/>
        <v>0.54999999999999993</v>
      </c>
      <c r="P1579" s="8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6">
        <f t="shared" si="196"/>
        <v>41054.639444444438</v>
      </c>
      <c r="T1579" s="16">
        <f t="shared" si="197"/>
        <v>41114.639444444438</v>
      </c>
      <c r="U1579">
        <f t="shared" si="198"/>
        <v>2012</v>
      </c>
      <c r="V1579">
        <f t="shared" si="199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2"/>
        <v>10.806536636794938</v>
      </c>
      <c r="P1580" s="8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6">
        <f t="shared" si="196"/>
        <v>40398.857534722221</v>
      </c>
      <c r="T1580" s="16">
        <f t="shared" si="197"/>
        <v>40422.875</v>
      </c>
      <c r="U1580">
        <f t="shared" si="198"/>
        <v>2010</v>
      </c>
      <c r="V1580">
        <f t="shared" si="199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2"/>
        <v>0.84008400840084008</v>
      </c>
      <c r="P1581" s="8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6">
        <f t="shared" si="196"/>
        <v>41481.788090277776</v>
      </c>
      <c r="T1581" s="16">
        <f t="shared" si="197"/>
        <v>41514.788090277776</v>
      </c>
      <c r="U1581">
        <f t="shared" si="198"/>
        <v>2013</v>
      </c>
      <c r="V1581">
        <f t="shared" si="199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2"/>
        <v>0</v>
      </c>
      <c r="P1582" s="8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6">
        <f t="shared" si="196"/>
        <v>40989.841736111106</v>
      </c>
      <c r="T1582" s="16">
        <f t="shared" si="197"/>
        <v>41049.841736111106</v>
      </c>
      <c r="U1582">
        <f t="shared" si="198"/>
        <v>2012</v>
      </c>
      <c r="V1582">
        <f t="shared" si="199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2"/>
        <v>0.5</v>
      </c>
      <c r="P1583" s="8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6">
        <f t="shared" si="196"/>
        <v>42325.240624999999</v>
      </c>
      <c r="T1583" s="16">
        <f t="shared" si="197"/>
        <v>42357.240624999999</v>
      </c>
      <c r="U1583">
        <f t="shared" si="198"/>
        <v>2015</v>
      </c>
      <c r="V1583">
        <f t="shared" si="199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2"/>
        <v>9.3000000000000007</v>
      </c>
      <c r="P1584" s="8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6">
        <f t="shared" si="196"/>
        <v>42246.581631944442</v>
      </c>
      <c r="T1584" s="16">
        <f t="shared" si="197"/>
        <v>42303.680555555555</v>
      </c>
      <c r="U1584">
        <f t="shared" si="198"/>
        <v>2015</v>
      </c>
      <c r="V1584">
        <f t="shared" si="199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2"/>
        <v>7.4999999999999997E-2</v>
      </c>
      <c r="P1585" s="8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6">
        <f t="shared" si="196"/>
        <v>41877.696655092594</v>
      </c>
      <c r="T1585" s="16">
        <f t="shared" si="197"/>
        <v>41907.696655092594</v>
      </c>
      <c r="U1585">
        <f t="shared" si="198"/>
        <v>2014</v>
      </c>
      <c r="V1585">
        <f t="shared" si="199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2"/>
        <v>0</v>
      </c>
      <c r="P1586" s="8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6">
        <f t="shared" si="196"/>
        <v>41779.440983796296</v>
      </c>
      <c r="T1586" s="16">
        <f t="shared" si="197"/>
        <v>41789.440983796296</v>
      </c>
      <c r="U1586">
        <f t="shared" si="198"/>
        <v>2014</v>
      </c>
      <c r="V1586">
        <f t="shared" si="199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2"/>
        <v>79</v>
      </c>
      <c r="P1587" s="8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6">
        <f t="shared" si="196"/>
        <v>42707.687129629623</v>
      </c>
      <c r="T1587" s="16">
        <f t="shared" si="197"/>
        <v>42729.249999999993</v>
      </c>
      <c r="U1587">
        <f t="shared" si="198"/>
        <v>2016</v>
      </c>
      <c r="V1587">
        <f t="shared" si="199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2"/>
        <v>0</v>
      </c>
      <c r="P1588" s="8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6">
        <f t="shared" si="196"/>
        <v>42068.896087962959</v>
      </c>
      <c r="T1588" s="16">
        <f t="shared" si="197"/>
        <v>42098.854421296295</v>
      </c>
      <c r="U1588">
        <f t="shared" si="198"/>
        <v>2015</v>
      </c>
      <c r="V1588">
        <f t="shared" si="199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2"/>
        <v>1.3333333333333334E-2</v>
      </c>
      <c r="P1589" s="8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6">
        <f t="shared" si="196"/>
        <v>41956.742650462962</v>
      </c>
      <c r="T1589" s="16">
        <f t="shared" si="197"/>
        <v>41986.742650462962</v>
      </c>
      <c r="U1589">
        <f t="shared" si="198"/>
        <v>2014</v>
      </c>
      <c r="V1589">
        <f t="shared" si="199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2"/>
        <v>0</v>
      </c>
      <c r="P1590" s="8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6">
        <f t="shared" si="196"/>
        <v>42005.041655092595</v>
      </c>
      <c r="T1590" s="16">
        <f t="shared" si="197"/>
        <v>42035.633333333331</v>
      </c>
      <c r="U1590">
        <f t="shared" si="198"/>
        <v>2015</v>
      </c>
      <c r="V1590">
        <f t="shared" si="199"/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2"/>
        <v>0</v>
      </c>
      <c r="P1591" s="8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6">
        <f t="shared" si="196"/>
        <v>42256.776458333326</v>
      </c>
      <c r="T1591" s="16">
        <f t="shared" si="197"/>
        <v>42286.776458333326</v>
      </c>
      <c r="U1591">
        <f t="shared" si="198"/>
        <v>2015</v>
      </c>
      <c r="V1591">
        <f t="shared" si="199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2"/>
        <v>1.7000000000000002</v>
      </c>
      <c r="P1592" s="8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6">
        <f t="shared" si="196"/>
        <v>42240.648888888885</v>
      </c>
      <c r="T1592" s="16">
        <f t="shared" si="197"/>
        <v>42270.648888888885</v>
      </c>
      <c r="U1592">
        <f t="shared" si="198"/>
        <v>2015</v>
      </c>
      <c r="V1592">
        <f t="shared" si="199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2"/>
        <v>29.228571428571428</v>
      </c>
      <c r="P1593" s="8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6">
        <f t="shared" si="196"/>
        <v>42433.517835648141</v>
      </c>
      <c r="T1593" s="16">
        <f t="shared" si="197"/>
        <v>42463.476168981484</v>
      </c>
      <c r="U1593">
        <f t="shared" si="198"/>
        <v>2016</v>
      </c>
      <c r="V1593">
        <f t="shared" si="199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2"/>
        <v>0</v>
      </c>
      <c r="P1594" s="8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6">
        <f t="shared" si="196"/>
        <v>42045.86440972222</v>
      </c>
      <c r="T1594" s="16">
        <f t="shared" si="197"/>
        <v>42090.822743055549</v>
      </c>
      <c r="U1594">
        <f t="shared" si="198"/>
        <v>2015</v>
      </c>
      <c r="V1594">
        <f t="shared" si="199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2"/>
        <v>1.3636363636363637E-2</v>
      </c>
      <c r="P1595" s="8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6">
        <f t="shared" si="196"/>
        <v>42033.63721064815</v>
      </c>
      <c r="T1595" s="16">
        <f t="shared" si="197"/>
        <v>42063.63721064815</v>
      </c>
      <c r="U1595">
        <f t="shared" si="198"/>
        <v>2015</v>
      </c>
      <c r="V1595">
        <f t="shared" si="199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2"/>
        <v>20.5</v>
      </c>
      <c r="P1596" s="8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6">
        <f t="shared" si="196"/>
        <v>42445.504421296289</v>
      </c>
      <c r="T1596" s="16">
        <f t="shared" si="197"/>
        <v>42505.472916666666</v>
      </c>
      <c r="U1596">
        <f t="shared" si="198"/>
        <v>2016</v>
      </c>
      <c r="V1596">
        <f t="shared" si="199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2"/>
        <v>0.27999999999999997</v>
      </c>
      <c r="P1597" s="8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6">
        <f t="shared" si="196"/>
        <v>41779.84175925926</v>
      </c>
      <c r="T1597" s="16">
        <f t="shared" si="197"/>
        <v>41808.634027777771</v>
      </c>
      <c r="U1597">
        <f t="shared" si="198"/>
        <v>2014</v>
      </c>
      <c r="V1597">
        <f t="shared" si="199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2"/>
        <v>2.3076923076923079</v>
      </c>
      <c r="P1598" s="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6">
        <f t="shared" si="196"/>
        <v>41941.221863425926</v>
      </c>
      <c r="T1598" s="16">
        <f t="shared" si="197"/>
        <v>41986.26353009259</v>
      </c>
      <c r="U1598">
        <f t="shared" si="198"/>
        <v>2014</v>
      </c>
      <c r="V1598">
        <f t="shared" si="199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2"/>
        <v>0</v>
      </c>
      <c r="P1599" s="8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6">
        <f t="shared" si="196"/>
        <v>42603.145798611113</v>
      </c>
      <c r="T1599" s="16">
        <f t="shared" si="197"/>
        <v>42633.145798611113</v>
      </c>
      <c r="U1599">
        <f t="shared" si="198"/>
        <v>2016</v>
      </c>
      <c r="V1599">
        <f t="shared" si="199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2"/>
        <v>0.125</v>
      </c>
      <c r="P1600" s="8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6">
        <f t="shared" si="196"/>
        <v>42151.459004629629</v>
      </c>
      <c r="T1600" s="16">
        <f t="shared" si="197"/>
        <v>42211.459004629629</v>
      </c>
      <c r="U1600">
        <f t="shared" si="198"/>
        <v>2015</v>
      </c>
      <c r="V1600">
        <f t="shared" si="199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2"/>
        <v>0</v>
      </c>
      <c r="P1601" s="8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6">
        <f t="shared" si="196"/>
        <v>42438.330740740734</v>
      </c>
      <c r="T1601" s="16">
        <f t="shared" si="197"/>
        <v>42468.289074074077</v>
      </c>
      <c r="U1601">
        <f t="shared" si="198"/>
        <v>2016</v>
      </c>
      <c r="V1601">
        <f t="shared" si="199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92"/>
        <v>7.3400000000000007</v>
      </c>
      <c r="P1602" s="8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6">
        <f t="shared" si="196"/>
        <v>41790.848981481475</v>
      </c>
      <c r="T1602" s="16">
        <f t="shared" si="197"/>
        <v>41835.007638888885</v>
      </c>
      <c r="U1602">
        <f t="shared" si="198"/>
        <v>2014</v>
      </c>
      <c r="V1602">
        <f t="shared" si="199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00">E1603/D1603*100</f>
        <v>108.2492</v>
      </c>
      <c r="P1603" s="8">
        <f t="shared" ref="P1603:P1666" si="201">IFERROR(E1603/L1603,0)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RIGHT(N1603,LEN(N1603)-SEARCH("/",N1603))</f>
        <v>rock</v>
      </c>
      <c r="S1603" s="16">
        <f t="shared" ref="S1603:S1666" si="204">(J1603/86400)+25569+(-5/24)</f>
        <v>40637.884641203702</v>
      </c>
      <c r="T1603" s="16">
        <f t="shared" ref="T1603:T1666" si="205">(I1603/86400)+25569+(-5/24)</f>
        <v>40667.884641203702</v>
      </c>
      <c r="U1603">
        <f t="shared" ref="U1603:U1666" si="206">YEAR(S1603)</f>
        <v>2011</v>
      </c>
      <c r="V1603">
        <f t="shared" ref="V1603:V1666" si="207">YEAR(T1603)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0"/>
        <v>100.16666666666667</v>
      </c>
      <c r="P1604" s="8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6">
        <f t="shared" si="204"/>
        <v>40788.089317129627</v>
      </c>
      <c r="T1604" s="16">
        <f t="shared" si="205"/>
        <v>40830.75</v>
      </c>
      <c r="U1604">
        <f t="shared" si="206"/>
        <v>2011</v>
      </c>
      <c r="V1604">
        <f t="shared" si="207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0"/>
        <v>100.03299999999999</v>
      </c>
      <c r="P1605" s="8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6">
        <f t="shared" si="204"/>
        <v>40875.961331018516</v>
      </c>
      <c r="T1605" s="16">
        <f t="shared" si="205"/>
        <v>40935.961331018516</v>
      </c>
      <c r="U1605">
        <f t="shared" si="206"/>
        <v>2011</v>
      </c>
      <c r="V1605">
        <f t="shared" si="207"/>
        <v>2012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0"/>
        <v>122.10714285714286</v>
      </c>
      <c r="P1606" s="8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6">
        <f t="shared" si="204"/>
        <v>40945.636979166666</v>
      </c>
      <c r="T1606" s="16">
        <f t="shared" si="205"/>
        <v>40985.595312500001</v>
      </c>
      <c r="U1606">
        <f t="shared" si="206"/>
        <v>2012</v>
      </c>
      <c r="V1606">
        <f t="shared" si="207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0"/>
        <v>100.69333333333334</v>
      </c>
      <c r="P1607" s="8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6">
        <f t="shared" si="204"/>
        <v>40746.804548611108</v>
      </c>
      <c r="T1607" s="16">
        <f t="shared" si="205"/>
        <v>40756.083333333328</v>
      </c>
      <c r="U1607">
        <f t="shared" si="206"/>
        <v>2011</v>
      </c>
      <c r="V1607">
        <f t="shared" si="207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0"/>
        <v>101.004125</v>
      </c>
      <c r="P1608" s="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6">
        <f t="shared" si="204"/>
        <v>40535.903217592589</v>
      </c>
      <c r="T1608" s="16">
        <f t="shared" si="205"/>
        <v>40625.861550925925</v>
      </c>
      <c r="U1608">
        <f t="shared" si="206"/>
        <v>2010</v>
      </c>
      <c r="V1608">
        <f t="shared" si="207"/>
        <v>2011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0"/>
        <v>145.11000000000001</v>
      </c>
      <c r="P1609" s="8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6">
        <f t="shared" si="204"/>
        <v>41053.600127314814</v>
      </c>
      <c r="T1609" s="16">
        <f t="shared" si="205"/>
        <v>41074.600127314814</v>
      </c>
      <c r="U1609">
        <f t="shared" si="206"/>
        <v>2012</v>
      </c>
      <c r="V1609">
        <f t="shared" si="207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0"/>
        <v>101.25</v>
      </c>
      <c r="P1610" s="8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6">
        <f t="shared" si="204"/>
        <v>41607.622523148144</v>
      </c>
      <c r="T1610" s="16">
        <f t="shared" si="205"/>
        <v>41640.018055555549</v>
      </c>
      <c r="U1610">
        <f t="shared" si="206"/>
        <v>2013</v>
      </c>
      <c r="V1610">
        <f t="shared" si="207"/>
        <v>2014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0"/>
        <v>118.33333333333333</v>
      </c>
      <c r="P1611" s="8">
        <f t="shared" si="201"/>
        <v>443.75</v>
      </c>
      <c r="Q1611" t="str">
        <f t="shared" si="202"/>
        <v>music</v>
      </c>
      <c r="R1611" t="str">
        <f t="shared" si="203"/>
        <v>rock</v>
      </c>
      <c r="S1611" s="16">
        <f t="shared" si="204"/>
        <v>40795.792928240735</v>
      </c>
      <c r="T1611" s="16">
        <f t="shared" si="205"/>
        <v>40849.125</v>
      </c>
      <c r="U1611">
        <f t="shared" si="206"/>
        <v>2011</v>
      </c>
      <c r="V1611">
        <f t="shared" si="207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0"/>
        <v>271.85000000000002</v>
      </c>
      <c r="P1612" s="8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6">
        <f t="shared" si="204"/>
        <v>41228.716550925921</v>
      </c>
      <c r="T1612" s="16">
        <f t="shared" si="205"/>
        <v>41258.716550925921</v>
      </c>
      <c r="U1612">
        <f t="shared" si="206"/>
        <v>2012</v>
      </c>
      <c r="V1612">
        <f t="shared" si="207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0"/>
        <v>125.125</v>
      </c>
      <c r="P1613" s="8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6">
        <f t="shared" si="204"/>
        <v>41408.792037037034</v>
      </c>
      <c r="T1613" s="16">
        <f t="shared" si="205"/>
        <v>41429.792037037034</v>
      </c>
      <c r="U1613">
        <f t="shared" si="206"/>
        <v>2013</v>
      </c>
      <c r="V1613">
        <f t="shared" si="207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0"/>
        <v>110.00000000000001</v>
      </c>
      <c r="P1614" s="8">
        <f t="shared" si="201"/>
        <v>50</v>
      </c>
      <c r="Q1614" t="str">
        <f t="shared" si="202"/>
        <v>music</v>
      </c>
      <c r="R1614" t="str">
        <f t="shared" si="203"/>
        <v>rock</v>
      </c>
      <c r="S1614" s="16">
        <f t="shared" si="204"/>
        <v>41246.666481481479</v>
      </c>
      <c r="T1614" s="16">
        <f t="shared" si="205"/>
        <v>41276.666481481479</v>
      </c>
      <c r="U1614">
        <f t="shared" si="206"/>
        <v>2012</v>
      </c>
      <c r="V1614">
        <f t="shared" si="207"/>
        <v>2013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0"/>
        <v>101.49999999999999</v>
      </c>
      <c r="P1615" s="8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6">
        <f t="shared" si="204"/>
        <v>41081.861134259256</v>
      </c>
      <c r="T1615" s="16">
        <f t="shared" si="205"/>
        <v>41111.861134259256</v>
      </c>
      <c r="U1615">
        <f t="shared" si="206"/>
        <v>2012</v>
      </c>
      <c r="V1615">
        <f t="shared" si="207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0"/>
        <v>102.69999999999999</v>
      </c>
      <c r="P1616" s="8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6">
        <f t="shared" si="204"/>
        <v>41794.772789351853</v>
      </c>
      <c r="T1616" s="16">
        <f t="shared" si="205"/>
        <v>41854.5</v>
      </c>
      <c r="U1616">
        <f t="shared" si="206"/>
        <v>2014</v>
      </c>
      <c r="V1616">
        <f t="shared" si="207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0"/>
        <v>114.12500000000001</v>
      </c>
      <c r="P1617" s="8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6">
        <f t="shared" si="204"/>
        <v>40844.842546296291</v>
      </c>
      <c r="T1617" s="16">
        <f t="shared" si="205"/>
        <v>40889.884212962963</v>
      </c>
      <c r="U1617">
        <f t="shared" si="206"/>
        <v>2011</v>
      </c>
      <c r="V1617">
        <f t="shared" si="207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0"/>
        <v>104.2</v>
      </c>
      <c r="P1618" s="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6">
        <f t="shared" si="204"/>
        <v>41194.507187499999</v>
      </c>
      <c r="T1618" s="16">
        <f t="shared" si="205"/>
        <v>41235.708333333328</v>
      </c>
      <c r="U1618">
        <f t="shared" si="206"/>
        <v>2012</v>
      </c>
      <c r="V1618">
        <f t="shared" si="207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0"/>
        <v>145.85714285714286</v>
      </c>
      <c r="P1619" s="8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6">
        <f t="shared" si="204"/>
        <v>41546.455879629626</v>
      </c>
      <c r="T1619" s="16">
        <f t="shared" si="205"/>
        <v>41579.583333333328</v>
      </c>
      <c r="U1619">
        <f t="shared" si="206"/>
        <v>2013</v>
      </c>
      <c r="V1619">
        <f t="shared" si="207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0"/>
        <v>105.06666666666666</v>
      </c>
      <c r="P1620" s="8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6">
        <f t="shared" si="204"/>
        <v>41301.446006944439</v>
      </c>
      <c r="T1620" s="16">
        <f t="shared" si="205"/>
        <v>41341.446006944439</v>
      </c>
      <c r="U1620">
        <f t="shared" si="206"/>
        <v>2013</v>
      </c>
      <c r="V1620">
        <f t="shared" si="207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0"/>
        <v>133.33333333333331</v>
      </c>
      <c r="P1621" s="8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6">
        <f t="shared" si="204"/>
        <v>41875.977847222217</v>
      </c>
      <c r="T1621" s="16">
        <f t="shared" si="205"/>
        <v>41896.977847222217</v>
      </c>
      <c r="U1621">
        <f t="shared" si="206"/>
        <v>2014</v>
      </c>
      <c r="V1621">
        <f t="shared" si="207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0"/>
        <v>112.99999999999999</v>
      </c>
      <c r="P1622" s="8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6">
        <f t="shared" si="204"/>
        <v>41321.131249999999</v>
      </c>
      <c r="T1622" s="16">
        <f t="shared" si="205"/>
        <v>41328.131249999999</v>
      </c>
      <c r="U1622">
        <f t="shared" si="206"/>
        <v>2013</v>
      </c>
      <c r="V1622">
        <f t="shared" si="207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0"/>
        <v>121.2</v>
      </c>
      <c r="P1623" s="8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6">
        <f t="shared" si="204"/>
        <v>41003.398321759254</v>
      </c>
      <c r="T1623" s="16">
        <f t="shared" si="205"/>
        <v>41056.957638888889</v>
      </c>
      <c r="U1623">
        <f t="shared" si="206"/>
        <v>2012</v>
      </c>
      <c r="V1623">
        <f t="shared" si="207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0"/>
        <v>101.72463768115942</v>
      </c>
      <c r="P1624" s="8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6">
        <f t="shared" si="204"/>
        <v>41950.086504629631</v>
      </c>
      <c r="T1624" s="16">
        <f t="shared" si="205"/>
        <v>41990.124305555553</v>
      </c>
      <c r="U1624">
        <f t="shared" si="206"/>
        <v>2014</v>
      </c>
      <c r="V1624">
        <f t="shared" si="207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0"/>
        <v>101.06666666666666</v>
      </c>
      <c r="P1625" s="8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6">
        <f t="shared" si="204"/>
        <v>41453.480196759258</v>
      </c>
      <c r="T1625" s="16">
        <f t="shared" si="205"/>
        <v>41513.480196759258</v>
      </c>
      <c r="U1625">
        <f t="shared" si="206"/>
        <v>2013</v>
      </c>
      <c r="V1625">
        <f t="shared" si="207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0"/>
        <v>118</v>
      </c>
      <c r="P1626" s="8">
        <f t="shared" si="201"/>
        <v>47.2</v>
      </c>
      <c r="Q1626" t="str">
        <f t="shared" si="202"/>
        <v>music</v>
      </c>
      <c r="R1626" t="str">
        <f t="shared" si="203"/>
        <v>rock</v>
      </c>
      <c r="S1626" s="16">
        <f t="shared" si="204"/>
        <v>41243.158969907403</v>
      </c>
      <c r="T1626" s="16">
        <f t="shared" si="205"/>
        <v>41283.158969907403</v>
      </c>
      <c r="U1626">
        <f t="shared" si="206"/>
        <v>2012</v>
      </c>
      <c r="V1626">
        <f t="shared" si="207"/>
        <v>2013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0"/>
        <v>155.33333333333331</v>
      </c>
      <c r="P1627" s="8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6">
        <f t="shared" si="204"/>
        <v>41135.491354166668</v>
      </c>
      <c r="T1627" s="16">
        <f t="shared" si="205"/>
        <v>41163.491354166668</v>
      </c>
      <c r="U1627">
        <f t="shared" si="206"/>
        <v>2012</v>
      </c>
      <c r="V1627">
        <f t="shared" si="207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0"/>
        <v>101.18750000000001</v>
      </c>
      <c r="P1628" s="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6">
        <f t="shared" si="204"/>
        <v>41579.639664351846</v>
      </c>
      <c r="T1628" s="16">
        <f t="shared" si="205"/>
        <v>41609.681331018517</v>
      </c>
      <c r="U1628">
        <f t="shared" si="206"/>
        <v>2013</v>
      </c>
      <c r="V1628">
        <f t="shared" si="207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0"/>
        <v>117</v>
      </c>
      <c r="P1629" s="8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6">
        <f t="shared" si="204"/>
        <v>41205.498715277776</v>
      </c>
      <c r="T1629" s="16">
        <f t="shared" si="205"/>
        <v>41238.999305555553</v>
      </c>
      <c r="U1629">
        <f t="shared" si="206"/>
        <v>2012</v>
      </c>
      <c r="V1629">
        <f t="shared" si="207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0"/>
        <v>100.925</v>
      </c>
      <c r="P1630" s="8">
        <f t="shared" si="201"/>
        <v>45.875</v>
      </c>
      <c r="Q1630" t="str">
        <f t="shared" si="202"/>
        <v>music</v>
      </c>
      <c r="R1630" t="str">
        <f t="shared" si="203"/>
        <v>rock</v>
      </c>
      <c r="S1630" s="16">
        <f t="shared" si="204"/>
        <v>41774.528726851851</v>
      </c>
      <c r="T1630" s="16">
        <f t="shared" si="205"/>
        <v>41807.528726851851</v>
      </c>
      <c r="U1630">
        <f t="shared" si="206"/>
        <v>2014</v>
      </c>
      <c r="V1630">
        <f t="shared" si="207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0"/>
        <v>103.66666666666666</v>
      </c>
      <c r="P1631" s="8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6">
        <f t="shared" si="204"/>
        <v>41645.658946759257</v>
      </c>
      <c r="T1631" s="16">
        <f t="shared" si="205"/>
        <v>41690.658946759257</v>
      </c>
      <c r="U1631">
        <f t="shared" si="206"/>
        <v>2014</v>
      </c>
      <c r="V1631">
        <f t="shared" si="207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0"/>
        <v>265.25</v>
      </c>
      <c r="P1632" s="8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6">
        <f t="shared" si="204"/>
        <v>40939.629340277774</v>
      </c>
      <c r="T1632" s="16">
        <f t="shared" si="205"/>
        <v>40970.082638888889</v>
      </c>
      <c r="U1632">
        <f t="shared" si="206"/>
        <v>2012</v>
      </c>
      <c r="V1632">
        <f t="shared" si="207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0"/>
        <v>155.91</v>
      </c>
      <c r="P1633" s="8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6">
        <f t="shared" si="204"/>
        <v>41164.65116898148</v>
      </c>
      <c r="T1633" s="16">
        <f t="shared" si="205"/>
        <v>41194.65116898148</v>
      </c>
      <c r="U1633">
        <f t="shared" si="206"/>
        <v>2012</v>
      </c>
      <c r="V1633">
        <f t="shared" si="207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0"/>
        <v>101.62500000000001</v>
      </c>
      <c r="P1634" s="8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6">
        <f t="shared" si="204"/>
        <v>40750.132569444446</v>
      </c>
      <c r="T1634" s="16">
        <f t="shared" si="205"/>
        <v>40810.132569444446</v>
      </c>
      <c r="U1634">
        <f t="shared" si="206"/>
        <v>2011</v>
      </c>
      <c r="V1634">
        <f t="shared" si="207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0"/>
        <v>100</v>
      </c>
      <c r="P1635" s="8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6">
        <f t="shared" si="204"/>
        <v>40896.675416666665</v>
      </c>
      <c r="T1635" s="16">
        <f t="shared" si="205"/>
        <v>40924</v>
      </c>
      <c r="U1635">
        <f t="shared" si="206"/>
        <v>2011</v>
      </c>
      <c r="V1635">
        <f t="shared" si="207"/>
        <v>2012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0"/>
        <v>100.49999999999999</v>
      </c>
      <c r="P1636" s="8">
        <f t="shared" si="201"/>
        <v>62.8125</v>
      </c>
      <c r="Q1636" t="str">
        <f t="shared" si="202"/>
        <v>music</v>
      </c>
      <c r="R1636" t="str">
        <f t="shared" si="203"/>
        <v>rock</v>
      </c>
      <c r="S1636" s="16">
        <f t="shared" si="204"/>
        <v>40657.981493055551</v>
      </c>
      <c r="T1636" s="16">
        <f t="shared" si="205"/>
        <v>40696.040972222218</v>
      </c>
      <c r="U1636">
        <f t="shared" si="206"/>
        <v>2011</v>
      </c>
      <c r="V1636">
        <f t="shared" si="207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0"/>
        <v>125.29999999999998</v>
      </c>
      <c r="P1637" s="8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6">
        <f t="shared" si="204"/>
        <v>42502.660428240742</v>
      </c>
      <c r="T1637" s="16">
        <f t="shared" si="205"/>
        <v>42562.660428240742</v>
      </c>
      <c r="U1637">
        <f t="shared" si="206"/>
        <v>2016</v>
      </c>
      <c r="V1637">
        <f t="shared" si="207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0"/>
        <v>103.55555555555556</v>
      </c>
      <c r="P1638" s="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6">
        <f t="shared" si="204"/>
        <v>40662.878333333334</v>
      </c>
      <c r="T1638" s="16">
        <f t="shared" si="205"/>
        <v>40705.958333333328</v>
      </c>
      <c r="U1638">
        <f t="shared" si="206"/>
        <v>2011</v>
      </c>
      <c r="V1638">
        <f t="shared" si="207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0"/>
        <v>103.8</v>
      </c>
      <c r="P1639" s="8">
        <f t="shared" si="201"/>
        <v>34.6</v>
      </c>
      <c r="Q1639" t="str">
        <f t="shared" si="202"/>
        <v>music</v>
      </c>
      <c r="R1639" t="str">
        <f t="shared" si="203"/>
        <v>rock</v>
      </c>
      <c r="S1639" s="16">
        <f t="shared" si="204"/>
        <v>40122.543287037035</v>
      </c>
      <c r="T1639" s="16">
        <f t="shared" si="205"/>
        <v>40178.777083333327</v>
      </c>
      <c r="U1639">
        <f t="shared" si="206"/>
        <v>2009</v>
      </c>
      <c r="V1639">
        <f t="shared" si="207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0"/>
        <v>105</v>
      </c>
      <c r="P1640" s="8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6">
        <f t="shared" si="204"/>
        <v>41288.478796296295</v>
      </c>
      <c r="T1640" s="16">
        <f t="shared" si="205"/>
        <v>41333.684027777774</v>
      </c>
      <c r="U1640">
        <f t="shared" si="206"/>
        <v>2013</v>
      </c>
      <c r="V1640">
        <f t="shared" si="207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0"/>
        <v>100</v>
      </c>
      <c r="P1641" s="8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6">
        <f t="shared" si="204"/>
        <v>40941.444039351853</v>
      </c>
      <c r="T1641" s="16">
        <f t="shared" si="205"/>
        <v>40971.444039351853</v>
      </c>
      <c r="U1641">
        <f t="shared" si="206"/>
        <v>2012</v>
      </c>
      <c r="V1641">
        <f t="shared" si="207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0"/>
        <v>169.86</v>
      </c>
      <c r="P1642" s="8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6">
        <f t="shared" si="204"/>
        <v>40379.022627314815</v>
      </c>
      <c r="T1642" s="16">
        <f t="shared" si="205"/>
        <v>40392.874305555553</v>
      </c>
      <c r="U1642">
        <f t="shared" si="206"/>
        <v>2010</v>
      </c>
      <c r="V1642">
        <f t="shared" si="207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0"/>
        <v>101.4</v>
      </c>
      <c r="P1643" s="8">
        <f t="shared" si="201"/>
        <v>97.5</v>
      </c>
      <c r="Q1643" t="str">
        <f t="shared" si="202"/>
        <v>music</v>
      </c>
      <c r="R1643" t="str">
        <f t="shared" si="203"/>
        <v>pop</v>
      </c>
      <c r="S1643" s="16">
        <f t="shared" si="204"/>
        <v>41962.388240740744</v>
      </c>
      <c r="T1643" s="16">
        <f t="shared" si="205"/>
        <v>41992.388240740744</v>
      </c>
      <c r="U1643">
        <f t="shared" si="206"/>
        <v>2014</v>
      </c>
      <c r="V1643">
        <f t="shared" si="207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0"/>
        <v>100</v>
      </c>
      <c r="P1644" s="8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6">
        <f t="shared" si="204"/>
        <v>40687.816284722219</v>
      </c>
      <c r="T1644" s="16">
        <f t="shared" si="205"/>
        <v>40707.816284722219</v>
      </c>
      <c r="U1644">
        <f t="shared" si="206"/>
        <v>2011</v>
      </c>
      <c r="V1644">
        <f t="shared" si="207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0"/>
        <v>124.70000000000002</v>
      </c>
      <c r="P1645" s="8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6">
        <f t="shared" si="204"/>
        <v>41146.615879629629</v>
      </c>
      <c r="T1645" s="16">
        <f t="shared" si="205"/>
        <v>41176.615879629629</v>
      </c>
      <c r="U1645">
        <f t="shared" si="206"/>
        <v>2012</v>
      </c>
      <c r="V1645">
        <f t="shared" si="207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0"/>
        <v>109.5</v>
      </c>
      <c r="P1646" s="8">
        <f t="shared" si="201"/>
        <v>85.546875</v>
      </c>
      <c r="Q1646" t="str">
        <f t="shared" si="202"/>
        <v>music</v>
      </c>
      <c r="R1646" t="str">
        <f t="shared" si="203"/>
        <v>pop</v>
      </c>
      <c r="S1646" s="16">
        <f t="shared" si="204"/>
        <v>41174.851388888885</v>
      </c>
      <c r="T1646" s="16">
        <f t="shared" si="205"/>
        <v>41234.893055555549</v>
      </c>
      <c r="U1646">
        <f t="shared" si="206"/>
        <v>2012</v>
      </c>
      <c r="V1646">
        <f t="shared" si="207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0"/>
        <v>110.80000000000001</v>
      </c>
      <c r="P1647" s="8">
        <f t="shared" si="201"/>
        <v>554</v>
      </c>
      <c r="Q1647" t="str">
        <f t="shared" si="202"/>
        <v>music</v>
      </c>
      <c r="R1647" t="str">
        <f t="shared" si="203"/>
        <v>pop</v>
      </c>
      <c r="S1647" s="16">
        <f t="shared" si="204"/>
        <v>41521.40902777778</v>
      </c>
      <c r="T1647" s="16">
        <f t="shared" si="205"/>
        <v>41535.40902777778</v>
      </c>
      <c r="U1647">
        <f t="shared" si="206"/>
        <v>2013</v>
      </c>
      <c r="V1647">
        <f t="shared" si="207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0"/>
        <v>110.2</v>
      </c>
      <c r="P1648" s="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6">
        <f t="shared" si="204"/>
        <v>41833.241932870369</v>
      </c>
      <c r="T1648" s="16">
        <f t="shared" si="205"/>
        <v>41865.549305555549</v>
      </c>
      <c r="U1648">
        <f t="shared" si="206"/>
        <v>2014</v>
      </c>
      <c r="V1648">
        <f t="shared" si="207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0"/>
        <v>104.71999999999998</v>
      </c>
      <c r="P1649" s="8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6">
        <f t="shared" si="204"/>
        <v>41039.201122685183</v>
      </c>
      <c r="T1649" s="16">
        <f t="shared" si="205"/>
        <v>41069.201122685183</v>
      </c>
      <c r="U1649">
        <f t="shared" si="206"/>
        <v>2012</v>
      </c>
      <c r="V1649">
        <f t="shared" si="207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0"/>
        <v>125.26086956521738</v>
      </c>
      <c r="P1650" s="8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6">
        <f t="shared" si="204"/>
        <v>40592.496319444443</v>
      </c>
      <c r="T1650" s="16">
        <f t="shared" si="205"/>
        <v>40622.454652777778</v>
      </c>
      <c r="U1650">
        <f t="shared" si="206"/>
        <v>2011</v>
      </c>
      <c r="V1650">
        <f t="shared" si="207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0"/>
        <v>100.58763157894737</v>
      </c>
      <c r="P1651" s="8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6">
        <f t="shared" si="204"/>
        <v>41737.476331018515</v>
      </c>
      <c r="T1651" s="16">
        <f t="shared" si="205"/>
        <v>41782.476331018515</v>
      </c>
      <c r="U1651">
        <f t="shared" si="206"/>
        <v>2014</v>
      </c>
      <c r="V1651">
        <f t="shared" si="207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0"/>
        <v>141.55000000000001</v>
      </c>
      <c r="P1652" s="8">
        <f t="shared" si="201"/>
        <v>88.46875</v>
      </c>
      <c r="Q1652" t="str">
        <f t="shared" si="202"/>
        <v>music</v>
      </c>
      <c r="R1652" t="str">
        <f t="shared" si="203"/>
        <v>pop</v>
      </c>
      <c r="S1652" s="16">
        <f t="shared" si="204"/>
        <v>41526.227280092593</v>
      </c>
      <c r="T1652" s="16">
        <f t="shared" si="205"/>
        <v>41556.227280092593</v>
      </c>
      <c r="U1652">
        <f t="shared" si="206"/>
        <v>2013</v>
      </c>
      <c r="V1652">
        <f t="shared" si="207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0"/>
        <v>100.75</v>
      </c>
      <c r="P1653" s="8">
        <f t="shared" si="201"/>
        <v>100.75</v>
      </c>
      <c r="Q1653" t="str">
        <f t="shared" si="202"/>
        <v>music</v>
      </c>
      <c r="R1653" t="str">
        <f t="shared" si="203"/>
        <v>pop</v>
      </c>
      <c r="S1653" s="16">
        <f t="shared" si="204"/>
        <v>40625.692361111105</v>
      </c>
      <c r="T1653" s="16">
        <f t="shared" si="205"/>
        <v>40659.082638888889</v>
      </c>
      <c r="U1653">
        <f t="shared" si="206"/>
        <v>2011</v>
      </c>
      <c r="V1653">
        <f t="shared" si="207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0"/>
        <v>100.66666666666666</v>
      </c>
      <c r="P1654" s="8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6">
        <f t="shared" si="204"/>
        <v>41572.284641203703</v>
      </c>
      <c r="T1654" s="16">
        <f t="shared" si="205"/>
        <v>41602.326307870368</v>
      </c>
      <c r="U1654">
        <f t="shared" si="206"/>
        <v>2013</v>
      </c>
      <c r="V1654">
        <f t="shared" si="207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0"/>
        <v>174.2304</v>
      </c>
      <c r="P1655" s="8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6">
        <f t="shared" si="204"/>
        <v>40626.626111111109</v>
      </c>
      <c r="T1655" s="16">
        <f t="shared" si="205"/>
        <v>40657.626111111109</v>
      </c>
      <c r="U1655">
        <f t="shared" si="206"/>
        <v>2011</v>
      </c>
      <c r="V1655">
        <f t="shared" si="207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0"/>
        <v>119.90909090909089</v>
      </c>
      <c r="P1656" s="8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6">
        <f t="shared" si="204"/>
        <v>40987.682407407403</v>
      </c>
      <c r="T1656" s="16">
        <f t="shared" si="205"/>
        <v>41017.682407407403</v>
      </c>
      <c r="U1656">
        <f t="shared" si="206"/>
        <v>2012</v>
      </c>
      <c r="V1656">
        <f t="shared" si="207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0"/>
        <v>142.86666666666667</v>
      </c>
      <c r="P1657" s="8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6">
        <f t="shared" si="204"/>
        <v>40974.583564814813</v>
      </c>
      <c r="T1657" s="16">
        <f t="shared" si="205"/>
        <v>41004.541898148142</v>
      </c>
      <c r="U1657">
        <f t="shared" si="206"/>
        <v>2012</v>
      </c>
      <c r="V1657">
        <f t="shared" si="207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0"/>
        <v>100.33493333333334</v>
      </c>
      <c r="P1658" s="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6">
        <f t="shared" si="204"/>
        <v>41226.720509259256</v>
      </c>
      <c r="T1658" s="16">
        <f t="shared" si="205"/>
        <v>41256.720509259256</v>
      </c>
      <c r="U1658">
        <f t="shared" si="206"/>
        <v>2012</v>
      </c>
      <c r="V1658">
        <f t="shared" si="207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0"/>
        <v>104.93380000000001</v>
      </c>
      <c r="P1659" s="8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6">
        <f t="shared" si="204"/>
        <v>41023.573703703703</v>
      </c>
      <c r="T1659" s="16">
        <f t="shared" si="205"/>
        <v>41053.573703703703</v>
      </c>
      <c r="U1659">
        <f t="shared" si="206"/>
        <v>2012</v>
      </c>
      <c r="V1659">
        <f t="shared" si="207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0"/>
        <v>132.23333333333335</v>
      </c>
      <c r="P1660" s="8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6">
        <f t="shared" si="204"/>
        <v>41223.013506944444</v>
      </c>
      <c r="T1660" s="16">
        <f t="shared" si="205"/>
        <v>41261.388888888883</v>
      </c>
      <c r="U1660">
        <f t="shared" si="206"/>
        <v>2012</v>
      </c>
      <c r="V1660">
        <f t="shared" si="207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0"/>
        <v>112.79999999999998</v>
      </c>
      <c r="P1661" s="8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6">
        <f t="shared" si="204"/>
        <v>41596.705104166664</v>
      </c>
      <c r="T1661" s="16">
        <f t="shared" si="205"/>
        <v>41625.291666666664</v>
      </c>
      <c r="U1661">
        <f t="shared" si="206"/>
        <v>2013</v>
      </c>
      <c r="V1661">
        <f t="shared" si="207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0"/>
        <v>1253.75</v>
      </c>
      <c r="P1662" s="8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6">
        <f t="shared" si="204"/>
        <v>42459.485532407409</v>
      </c>
      <c r="T1662" s="16">
        <f t="shared" si="205"/>
        <v>42490.707638888889</v>
      </c>
      <c r="U1662">
        <f t="shared" si="206"/>
        <v>2016</v>
      </c>
      <c r="V1662">
        <f t="shared" si="207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0"/>
        <v>102.50632911392405</v>
      </c>
      <c r="P1663" s="8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6">
        <f t="shared" si="204"/>
        <v>42343.789710648147</v>
      </c>
      <c r="T1663" s="16">
        <f t="shared" si="205"/>
        <v>42386.666666666664</v>
      </c>
      <c r="U1663">
        <f t="shared" si="206"/>
        <v>2015</v>
      </c>
      <c r="V1663">
        <f t="shared" si="207"/>
        <v>2016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0"/>
        <v>102.6375</v>
      </c>
      <c r="P1664" s="8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6">
        <f t="shared" si="204"/>
        <v>40847.99</v>
      </c>
      <c r="T1664" s="16">
        <f t="shared" si="205"/>
        <v>40908.031666666662</v>
      </c>
      <c r="U1664">
        <f t="shared" si="206"/>
        <v>2011</v>
      </c>
      <c r="V1664">
        <f t="shared" si="207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0"/>
        <v>108</v>
      </c>
      <c r="P1665" s="8">
        <f t="shared" si="201"/>
        <v>33.75</v>
      </c>
      <c r="Q1665" t="str">
        <f t="shared" si="202"/>
        <v>music</v>
      </c>
      <c r="R1665" t="str">
        <f t="shared" si="203"/>
        <v>pop</v>
      </c>
      <c r="S1665" s="16">
        <f t="shared" si="204"/>
        <v>42005.813738425924</v>
      </c>
      <c r="T1665" s="16">
        <f t="shared" si="205"/>
        <v>42035.813738425924</v>
      </c>
      <c r="U1665">
        <f t="shared" si="206"/>
        <v>2015</v>
      </c>
      <c r="V1665">
        <f t="shared" si="207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00"/>
        <v>122.40879999999999</v>
      </c>
      <c r="P1666" s="8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6">
        <f t="shared" si="204"/>
        <v>40939.553449074076</v>
      </c>
      <c r="T1666" s="16">
        <f t="shared" si="205"/>
        <v>40983.957638888889</v>
      </c>
      <c r="U1666">
        <f t="shared" si="206"/>
        <v>2012</v>
      </c>
      <c r="V1666">
        <f t="shared" si="207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08">E1667/D1667*100</f>
        <v>119.45714285714286</v>
      </c>
      <c r="P1667" s="8">
        <f t="shared" ref="P1667:P1730" si="209">IFERROR(E1667/L1667,0)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RIGHT(N1667,LEN(N1667)-SEARCH("/",N1667))</f>
        <v>pop</v>
      </c>
      <c r="S1667" s="16">
        <f t="shared" ref="S1667:S1730" si="212">(J1667/86400)+25569+(-5/24)</f>
        <v>40564.441122685181</v>
      </c>
      <c r="T1667" s="16">
        <f t="shared" ref="T1667:T1730" si="213">(I1667/86400)+25569+(-5/24)</f>
        <v>40595.916666666664</v>
      </c>
      <c r="U1667">
        <f t="shared" ref="U1667:U1730" si="214">YEAR(S1667)</f>
        <v>2011</v>
      </c>
      <c r="V1667">
        <f t="shared" ref="V1667:V1730" si="215">YEAR(T1667)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08"/>
        <v>160.88</v>
      </c>
      <c r="P1668" s="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6">
        <f t="shared" si="212"/>
        <v>41331.04482638889</v>
      </c>
      <c r="T1668" s="16">
        <f t="shared" si="213"/>
        <v>41361.003159722219</v>
      </c>
      <c r="U1668">
        <f t="shared" si="214"/>
        <v>2013</v>
      </c>
      <c r="V1668">
        <f t="shared" si="215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08"/>
        <v>126.85294117647059</v>
      </c>
      <c r="P1669" s="8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6">
        <f t="shared" si="212"/>
        <v>41681.862245370365</v>
      </c>
      <c r="T1669" s="16">
        <f t="shared" si="213"/>
        <v>41709.082638888889</v>
      </c>
      <c r="U1669">
        <f t="shared" si="214"/>
        <v>2014</v>
      </c>
      <c r="V1669">
        <f t="shared" si="215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08"/>
        <v>102.6375</v>
      </c>
      <c r="P1670" s="8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6">
        <f t="shared" si="212"/>
        <v>40844.941423611112</v>
      </c>
      <c r="T1670" s="16">
        <f t="shared" si="213"/>
        <v>40874.983090277776</v>
      </c>
      <c r="U1670">
        <f t="shared" si="214"/>
        <v>2011</v>
      </c>
      <c r="V1670">
        <f t="shared" si="215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08"/>
        <v>139.75</v>
      </c>
      <c r="P1671" s="8">
        <f t="shared" si="209"/>
        <v>53.75</v>
      </c>
      <c r="Q1671" t="str">
        <f t="shared" si="210"/>
        <v>music</v>
      </c>
      <c r="R1671" t="str">
        <f t="shared" si="211"/>
        <v>pop</v>
      </c>
      <c r="S1671" s="16">
        <f t="shared" si="212"/>
        <v>42461.676805555551</v>
      </c>
      <c r="T1671" s="16">
        <f t="shared" si="213"/>
        <v>42521.676805555551</v>
      </c>
      <c r="U1671">
        <f t="shared" si="214"/>
        <v>2016</v>
      </c>
      <c r="V1671">
        <f t="shared" si="215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08"/>
        <v>102.60000000000001</v>
      </c>
      <c r="P1672" s="8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6">
        <f t="shared" si="212"/>
        <v>40313.722210648142</v>
      </c>
      <c r="T1672" s="16">
        <f t="shared" si="213"/>
        <v>40363.958333333328</v>
      </c>
      <c r="U1672">
        <f t="shared" si="214"/>
        <v>2010</v>
      </c>
      <c r="V1672">
        <f t="shared" si="215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08"/>
        <v>100.67349999999999</v>
      </c>
      <c r="P1673" s="8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6">
        <f t="shared" si="212"/>
        <v>42553.335810185185</v>
      </c>
      <c r="T1673" s="16">
        <f t="shared" si="213"/>
        <v>42583.335810185185</v>
      </c>
      <c r="U1673">
        <f t="shared" si="214"/>
        <v>2016</v>
      </c>
      <c r="V1673">
        <f t="shared" si="215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08"/>
        <v>112.94117647058823</v>
      </c>
      <c r="P1674" s="8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6">
        <f t="shared" si="212"/>
        <v>41034.448263888888</v>
      </c>
      <c r="T1674" s="16">
        <f t="shared" si="213"/>
        <v>41064.448263888888</v>
      </c>
      <c r="U1674">
        <f t="shared" si="214"/>
        <v>2012</v>
      </c>
      <c r="V1674">
        <f t="shared" si="215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08"/>
        <v>128.09523809523807</v>
      </c>
      <c r="P1675" s="8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6">
        <f t="shared" si="212"/>
        <v>42039.670046296298</v>
      </c>
      <c r="T1675" s="16">
        <f t="shared" si="213"/>
        <v>42069.670046296298</v>
      </c>
      <c r="U1675">
        <f t="shared" si="214"/>
        <v>2015</v>
      </c>
      <c r="V1675">
        <f t="shared" si="215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08"/>
        <v>201.7</v>
      </c>
      <c r="P1676" s="8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6">
        <f t="shared" si="212"/>
        <v>42569.397060185183</v>
      </c>
      <c r="T1676" s="16">
        <f t="shared" si="213"/>
        <v>42600.082638888889</v>
      </c>
      <c r="U1676">
        <f t="shared" si="214"/>
        <v>2016</v>
      </c>
      <c r="V1676">
        <f t="shared" si="215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08"/>
        <v>137.416</v>
      </c>
      <c r="P1677" s="8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6">
        <f t="shared" si="212"/>
        <v>40802.524768518517</v>
      </c>
      <c r="T1677" s="16">
        <f t="shared" si="213"/>
        <v>40832.710416666661</v>
      </c>
      <c r="U1677">
        <f t="shared" si="214"/>
        <v>2011</v>
      </c>
      <c r="V1677">
        <f t="shared" si="215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08"/>
        <v>115.33333333333333</v>
      </c>
      <c r="P1678" s="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6">
        <f t="shared" si="212"/>
        <v>40973.517905092587</v>
      </c>
      <c r="T1678" s="16">
        <f t="shared" si="213"/>
        <v>41019.957638888889</v>
      </c>
      <c r="U1678">
        <f t="shared" si="214"/>
        <v>2012</v>
      </c>
      <c r="V1678">
        <f t="shared" si="215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08"/>
        <v>111.66666666666667</v>
      </c>
      <c r="P1679" s="8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6">
        <f t="shared" si="212"/>
        <v>42416.198796296296</v>
      </c>
      <c r="T1679" s="16">
        <f t="shared" si="213"/>
        <v>42476.040972222218</v>
      </c>
      <c r="U1679">
        <f t="shared" si="214"/>
        <v>2016</v>
      </c>
      <c r="V1679">
        <f t="shared" si="215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08"/>
        <v>118.39999999999999</v>
      </c>
      <c r="P1680" s="8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6">
        <f t="shared" si="212"/>
        <v>41662.646655092591</v>
      </c>
      <c r="T1680" s="16">
        <f t="shared" si="213"/>
        <v>41676.646655092591</v>
      </c>
      <c r="U1680">
        <f t="shared" si="214"/>
        <v>2014</v>
      </c>
      <c r="V1680">
        <f t="shared" si="215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08"/>
        <v>175</v>
      </c>
      <c r="P1681" s="8">
        <f t="shared" si="209"/>
        <v>62.5</v>
      </c>
      <c r="Q1681" t="str">
        <f t="shared" si="210"/>
        <v>music</v>
      </c>
      <c r="R1681" t="str">
        <f t="shared" si="211"/>
        <v>pop</v>
      </c>
      <c r="S1681" s="16">
        <f t="shared" si="212"/>
        <v>40722.860474537032</v>
      </c>
      <c r="T1681" s="16">
        <f t="shared" si="213"/>
        <v>40745.860474537032</v>
      </c>
      <c r="U1681">
        <f t="shared" si="214"/>
        <v>2011</v>
      </c>
      <c r="V1681">
        <f t="shared" si="215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08"/>
        <v>117.5</v>
      </c>
      <c r="P1682" s="8">
        <f t="shared" si="209"/>
        <v>47</v>
      </c>
      <c r="Q1682" t="str">
        <f t="shared" si="210"/>
        <v>music</v>
      </c>
      <c r="R1682" t="str">
        <f t="shared" si="211"/>
        <v>pop</v>
      </c>
      <c r="S1682" s="16">
        <f t="shared" si="212"/>
        <v>41802.549386574072</v>
      </c>
      <c r="T1682" s="16">
        <f t="shared" si="213"/>
        <v>41832.549386574072</v>
      </c>
      <c r="U1682">
        <f t="shared" si="214"/>
        <v>2014</v>
      </c>
      <c r="V1682">
        <f t="shared" si="215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08"/>
        <v>101.42212307692309</v>
      </c>
      <c r="P1683" s="8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6">
        <f t="shared" si="212"/>
        <v>42773.91300925926</v>
      </c>
      <c r="T1683" s="16">
        <f t="shared" si="213"/>
        <v>42822.874999999993</v>
      </c>
      <c r="U1683">
        <f t="shared" si="214"/>
        <v>2017</v>
      </c>
      <c r="V1683">
        <f t="shared" si="215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08"/>
        <v>0</v>
      </c>
      <c r="P1684" s="8">
        <f t="shared" si="209"/>
        <v>0</v>
      </c>
      <c r="Q1684" t="str">
        <f t="shared" si="210"/>
        <v>music</v>
      </c>
      <c r="R1684" t="str">
        <f t="shared" si="211"/>
        <v>faith</v>
      </c>
      <c r="S1684" s="16">
        <f t="shared" si="212"/>
        <v>42779.005324074074</v>
      </c>
      <c r="T1684" s="16">
        <f t="shared" si="213"/>
        <v>42838.963657407403</v>
      </c>
      <c r="U1684">
        <f t="shared" si="214"/>
        <v>2017</v>
      </c>
      <c r="V1684">
        <f t="shared" si="215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08"/>
        <v>21.714285714285715</v>
      </c>
      <c r="P1685" s="8">
        <f t="shared" si="209"/>
        <v>76</v>
      </c>
      <c r="Q1685" t="str">
        <f t="shared" si="210"/>
        <v>music</v>
      </c>
      <c r="R1685" t="str">
        <f t="shared" si="211"/>
        <v>faith</v>
      </c>
      <c r="S1685" s="16">
        <f t="shared" si="212"/>
        <v>42808.57335648148</v>
      </c>
      <c r="T1685" s="16">
        <f t="shared" si="213"/>
        <v>42832.57335648148</v>
      </c>
      <c r="U1685">
        <f t="shared" si="214"/>
        <v>2017</v>
      </c>
      <c r="V1685">
        <f t="shared" si="215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08"/>
        <v>109.125</v>
      </c>
      <c r="P1686" s="8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6">
        <f t="shared" si="212"/>
        <v>42783.606956018521</v>
      </c>
      <c r="T1686" s="16">
        <f t="shared" si="213"/>
        <v>42811.565289351849</v>
      </c>
      <c r="U1686">
        <f t="shared" si="214"/>
        <v>2017</v>
      </c>
      <c r="V1686">
        <f t="shared" si="215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08"/>
        <v>102.85714285714285</v>
      </c>
      <c r="P1687" s="8">
        <f t="shared" si="209"/>
        <v>24</v>
      </c>
      <c r="Q1687" t="str">
        <f t="shared" si="210"/>
        <v>music</v>
      </c>
      <c r="R1687" t="str">
        <f t="shared" si="211"/>
        <v>faith</v>
      </c>
      <c r="S1687" s="16">
        <f t="shared" si="212"/>
        <v>42788.041932870365</v>
      </c>
      <c r="T1687" s="16">
        <f t="shared" si="213"/>
        <v>42818.0002662037</v>
      </c>
      <c r="U1687">
        <f t="shared" si="214"/>
        <v>2017</v>
      </c>
      <c r="V1687">
        <f t="shared" si="215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08"/>
        <v>0.36</v>
      </c>
      <c r="P1688" s="8">
        <f t="shared" si="209"/>
        <v>18</v>
      </c>
      <c r="Q1688" t="str">
        <f t="shared" si="210"/>
        <v>music</v>
      </c>
      <c r="R1688" t="str">
        <f t="shared" si="211"/>
        <v>faith</v>
      </c>
      <c r="S1688" s="16">
        <f t="shared" si="212"/>
        <v>42792.635636574072</v>
      </c>
      <c r="T1688" s="16">
        <f t="shared" si="213"/>
        <v>42852.593969907401</v>
      </c>
      <c r="U1688">
        <f t="shared" si="214"/>
        <v>2017</v>
      </c>
      <c r="V1688">
        <f t="shared" si="215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08"/>
        <v>31.25</v>
      </c>
      <c r="P1689" s="8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6">
        <f t="shared" si="212"/>
        <v>42801.838483796295</v>
      </c>
      <c r="T1689" s="16">
        <f t="shared" si="213"/>
        <v>42835.635416666664</v>
      </c>
      <c r="U1689">
        <f t="shared" si="214"/>
        <v>2017</v>
      </c>
      <c r="V1689">
        <f t="shared" si="215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08"/>
        <v>44.3</v>
      </c>
      <c r="P1690" s="8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6">
        <f t="shared" si="212"/>
        <v>42804.326319444437</v>
      </c>
      <c r="T1690" s="16">
        <f t="shared" si="213"/>
        <v>42834.28465277778</v>
      </c>
      <c r="U1690">
        <f t="shared" si="214"/>
        <v>2017</v>
      </c>
      <c r="V1690">
        <f t="shared" si="215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08"/>
        <v>100</v>
      </c>
      <c r="P1691" s="8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6">
        <f t="shared" si="212"/>
        <v>42780.734143518515</v>
      </c>
      <c r="T1691" s="16">
        <f t="shared" si="213"/>
        <v>42810.692476851851</v>
      </c>
      <c r="U1691">
        <f t="shared" si="214"/>
        <v>2017</v>
      </c>
      <c r="V1691">
        <f t="shared" si="215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08"/>
        <v>25.4</v>
      </c>
      <c r="P1692" s="8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6">
        <f t="shared" si="212"/>
        <v>42801.222708333335</v>
      </c>
      <c r="T1692" s="16">
        <f t="shared" si="213"/>
        <v>42831.181041666663</v>
      </c>
      <c r="U1692">
        <f t="shared" si="214"/>
        <v>2017</v>
      </c>
      <c r="V1692">
        <f t="shared" si="215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08"/>
        <v>33.473333333333329</v>
      </c>
      <c r="P1693" s="8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6">
        <f t="shared" si="212"/>
        <v>42795.493148148147</v>
      </c>
      <c r="T1693" s="16">
        <f t="shared" si="213"/>
        <v>42827.833333333336</v>
      </c>
      <c r="U1693">
        <f t="shared" si="214"/>
        <v>2017</v>
      </c>
      <c r="V1693">
        <f t="shared" si="215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08"/>
        <v>47.8</v>
      </c>
      <c r="P1694" s="8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6">
        <f t="shared" si="212"/>
        <v>42787.94290509259</v>
      </c>
      <c r="T1694" s="16">
        <f t="shared" si="213"/>
        <v>42820.790972222218</v>
      </c>
      <c r="U1694">
        <f t="shared" si="214"/>
        <v>2017</v>
      </c>
      <c r="V1694">
        <f t="shared" si="215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08"/>
        <v>9.3333333333333339</v>
      </c>
      <c r="P1695" s="8">
        <f t="shared" si="209"/>
        <v>35</v>
      </c>
      <c r="Q1695" t="str">
        <f t="shared" si="210"/>
        <v>music</v>
      </c>
      <c r="R1695" t="str">
        <f t="shared" si="211"/>
        <v>faith</v>
      </c>
      <c r="S1695" s="16">
        <f t="shared" si="212"/>
        <v>42803.711944444447</v>
      </c>
      <c r="T1695" s="16">
        <f t="shared" si="213"/>
        <v>42834.624999999993</v>
      </c>
      <c r="U1695">
        <f t="shared" si="214"/>
        <v>2017</v>
      </c>
      <c r="V1695">
        <f t="shared" si="215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08"/>
        <v>0.05</v>
      </c>
      <c r="P1696" s="8">
        <f t="shared" si="209"/>
        <v>5</v>
      </c>
      <c r="Q1696" t="str">
        <f t="shared" si="210"/>
        <v>music</v>
      </c>
      <c r="R1696" t="str">
        <f t="shared" si="211"/>
        <v>faith</v>
      </c>
      <c r="S1696" s="16">
        <f t="shared" si="212"/>
        <v>42791.461504629631</v>
      </c>
      <c r="T1696" s="16">
        <f t="shared" si="213"/>
        <v>42820.98333333333</v>
      </c>
      <c r="U1696">
        <f t="shared" si="214"/>
        <v>2017</v>
      </c>
      <c r="V1696">
        <f t="shared" si="215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08"/>
        <v>11.708333333333334</v>
      </c>
      <c r="P1697" s="8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6">
        <f t="shared" si="212"/>
        <v>42800.823078703703</v>
      </c>
      <c r="T1697" s="16">
        <f t="shared" si="213"/>
        <v>42834.833333333336</v>
      </c>
      <c r="U1697">
        <f t="shared" si="214"/>
        <v>2017</v>
      </c>
      <c r="V1697">
        <f t="shared" si="215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08"/>
        <v>0</v>
      </c>
      <c r="P1698" s="8">
        <f t="shared" si="209"/>
        <v>0</v>
      </c>
      <c r="Q1698" t="str">
        <f t="shared" si="210"/>
        <v>music</v>
      </c>
      <c r="R1698" t="str">
        <f t="shared" si="211"/>
        <v>faith</v>
      </c>
      <c r="S1698" s="16">
        <f t="shared" si="212"/>
        <v>42795.861238425925</v>
      </c>
      <c r="T1698" s="16">
        <f t="shared" si="213"/>
        <v>42825.819571759253</v>
      </c>
      <c r="U1698">
        <f t="shared" si="214"/>
        <v>2017</v>
      </c>
      <c r="V1698">
        <f t="shared" si="215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08"/>
        <v>20.208000000000002</v>
      </c>
      <c r="P1699" s="8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6">
        <f t="shared" si="212"/>
        <v>42804.824629629627</v>
      </c>
      <c r="T1699" s="16">
        <f t="shared" si="213"/>
        <v>42834.782962962963</v>
      </c>
      <c r="U1699">
        <f t="shared" si="214"/>
        <v>2017</v>
      </c>
      <c r="V1699">
        <f t="shared" si="215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08"/>
        <v>0</v>
      </c>
      <c r="P1700" s="8">
        <f t="shared" si="209"/>
        <v>0</v>
      </c>
      <c r="Q1700" t="str">
        <f t="shared" si="210"/>
        <v>music</v>
      </c>
      <c r="R1700" t="str">
        <f t="shared" si="211"/>
        <v>faith</v>
      </c>
      <c r="S1700" s="16">
        <f t="shared" si="212"/>
        <v>42795.999537037038</v>
      </c>
      <c r="T1700" s="16">
        <f t="shared" si="213"/>
        <v>42819.939583333333</v>
      </c>
      <c r="U1700">
        <f t="shared" si="214"/>
        <v>2017</v>
      </c>
      <c r="V1700">
        <f t="shared" si="215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08"/>
        <v>4.2311459353574925</v>
      </c>
      <c r="P1701" s="8">
        <f t="shared" si="209"/>
        <v>54</v>
      </c>
      <c r="Q1701" t="str">
        <f t="shared" si="210"/>
        <v>music</v>
      </c>
      <c r="R1701" t="str">
        <f t="shared" si="211"/>
        <v>faith</v>
      </c>
      <c r="S1701" s="16">
        <f t="shared" si="212"/>
        <v>42806.655613425923</v>
      </c>
      <c r="T1701" s="16">
        <f t="shared" si="213"/>
        <v>42836.655613425923</v>
      </c>
      <c r="U1701">
        <f t="shared" si="214"/>
        <v>2017</v>
      </c>
      <c r="V1701">
        <f t="shared" si="215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08"/>
        <v>26.06</v>
      </c>
      <c r="P1702" s="8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6">
        <f t="shared" si="212"/>
        <v>42795.863310185181</v>
      </c>
      <c r="T1702" s="16">
        <f t="shared" si="213"/>
        <v>42825.958333333336</v>
      </c>
      <c r="U1702">
        <f t="shared" si="214"/>
        <v>2017</v>
      </c>
      <c r="V1702">
        <f t="shared" si="215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08"/>
        <v>0.19801980198019803</v>
      </c>
      <c r="P1703" s="8">
        <f t="shared" si="209"/>
        <v>5</v>
      </c>
      <c r="Q1703" t="str">
        <f t="shared" si="210"/>
        <v>music</v>
      </c>
      <c r="R1703" t="str">
        <f t="shared" si="211"/>
        <v>faith</v>
      </c>
      <c r="S1703" s="16">
        <f t="shared" si="212"/>
        <v>41989.456076388888</v>
      </c>
      <c r="T1703" s="16">
        <f t="shared" si="213"/>
        <v>42019.456076388888</v>
      </c>
      <c r="U1703">
        <f t="shared" si="214"/>
        <v>2014</v>
      </c>
      <c r="V1703">
        <f t="shared" si="215"/>
        <v>2015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08"/>
        <v>6.0606060606060606E-3</v>
      </c>
      <c r="P1704" s="8">
        <f t="shared" si="209"/>
        <v>1</v>
      </c>
      <c r="Q1704" t="str">
        <f t="shared" si="210"/>
        <v>music</v>
      </c>
      <c r="R1704" t="str">
        <f t="shared" si="211"/>
        <v>faith</v>
      </c>
      <c r="S1704" s="16">
        <f t="shared" si="212"/>
        <v>42063.661458333336</v>
      </c>
      <c r="T1704" s="16">
        <f t="shared" si="213"/>
        <v>42093.619791666664</v>
      </c>
      <c r="U1704">
        <f t="shared" si="214"/>
        <v>2015</v>
      </c>
      <c r="V1704">
        <f t="shared" si="215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08"/>
        <v>1.02</v>
      </c>
      <c r="P1705" s="8">
        <f t="shared" si="209"/>
        <v>25.5</v>
      </c>
      <c r="Q1705" t="str">
        <f t="shared" si="210"/>
        <v>music</v>
      </c>
      <c r="R1705" t="str">
        <f t="shared" si="211"/>
        <v>faith</v>
      </c>
      <c r="S1705" s="16">
        <f t="shared" si="212"/>
        <v>42187.073344907403</v>
      </c>
      <c r="T1705" s="16">
        <f t="shared" si="213"/>
        <v>42247.073344907403</v>
      </c>
      <c r="U1705">
        <f t="shared" si="214"/>
        <v>2015</v>
      </c>
      <c r="V1705">
        <f t="shared" si="215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08"/>
        <v>65.100000000000009</v>
      </c>
      <c r="P1706" s="8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6">
        <f t="shared" si="212"/>
        <v>42020.931400462963</v>
      </c>
      <c r="T1706" s="16">
        <f t="shared" si="213"/>
        <v>42050.931400462963</v>
      </c>
      <c r="U1706">
        <f t="shared" si="214"/>
        <v>2015</v>
      </c>
      <c r="V1706">
        <f t="shared" si="215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08"/>
        <v>0</v>
      </c>
      <c r="P1707" s="8">
        <f t="shared" si="209"/>
        <v>0</v>
      </c>
      <c r="Q1707" t="str">
        <f t="shared" si="210"/>
        <v>music</v>
      </c>
      <c r="R1707" t="str">
        <f t="shared" si="211"/>
        <v>faith</v>
      </c>
      <c r="S1707" s="16">
        <f t="shared" si="212"/>
        <v>42244.808402777773</v>
      </c>
      <c r="T1707" s="16">
        <f t="shared" si="213"/>
        <v>42256.458333333336</v>
      </c>
      <c r="U1707">
        <f t="shared" si="214"/>
        <v>2015</v>
      </c>
      <c r="V1707">
        <f t="shared" si="215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08"/>
        <v>0</v>
      </c>
      <c r="P1708" s="8">
        <f t="shared" si="209"/>
        <v>0</v>
      </c>
      <c r="Q1708" t="str">
        <f t="shared" si="210"/>
        <v>music</v>
      </c>
      <c r="R1708" t="str">
        <f t="shared" si="211"/>
        <v>faith</v>
      </c>
      <c r="S1708" s="16">
        <f t="shared" si="212"/>
        <v>42179.098055555551</v>
      </c>
      <c r="T1708" s="16">
        <f t="shared" si="213"/>
        <v>42239.098055555551</v>
      </c>
      <c r="U1708">
        <f t="shared" si="214"/>
        <v>2015</v>
      </c>
      <c r="V1708">
        <f t="shared" si="215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08"/>
        <v>9.74</v>
      </c>
      <c r="P1709" s="8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6">
        <f t="shared" si="212"/>
        <v>42427.512673611105</v>
      </c>
      <c r="T1709" s="16">
        <f t="shared" si="213"/>
        <v>42457.471006944441</v>
      </c>
      <c r="U1709">
        <f t="shared" si="214"/>
        <v>2016</v>
      </c>
      <c r="V1709">
        <f t="shared" si="215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08"/>
        <v>0</v>
      </c>
      <c r="P1710" s="8">
        <f t="shared" si="209"/>
        <v>0</v>
      </c>
      <c r="Q1710" t="str">
        <f t="shared" si="210"/>
        <v>music</v>
      </c>
      <c r="R1710" t="str">
        <f t="shared" si="211"/>
        <v>faith</v>
      </c>
      <c r="S1710" s="16">
        <f t="shared" si="212"/>
        <v>42451.658634259256</v>
      </c>
      <c r="T1710" s="16">
        <f t="shared" si="213"/>
        <v>42491.658634259256</v>
      </c>
      <c r="U1710">
        <f t="shared" si="214"/>
        <v>2016</v>
      </c>
      <c r="V1710">
        <f t="shared" si="215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08"/>
        <v>4.8571428571428568</v>
      </c>
      <c r="P1711" s="8">
        <f t="shared" si="209"/>
        <v>21.25</v>
      </c>
      <c r="Q1711" t="str">
        <f t="shared" si="210"/>
        <v>music</v>
      </c>
      <c r="R1711" t="str">
        <f t="shared" si="211"/>
        <v>faith</v>
      </c>
      <c r="S1711" s="16">
        <f t="shared" si="212"/>
        <v>41841.355486111112</v>
      </c>
      <c r="T1711" s="16">
        <f t="shared" si="213"/>
        <v>41882.610416666663</v>
      </c>
      <c r="U1711">
        <f t="shared" si="214"/>
        <v>2014</v>
      </c>
      <c r="V1711">
        <f t="shared" si="215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08"/>
        <v>0.67999999999999994</v>
      </c>
      <c r="P1712" s="8">
        <f t="shared" si="209"/>
        <v>34</v>
      </c>
      <c r="Q1712" t="str">
        <f t="shared" si="210"/>
        <v>music</v>
      </c>
      <c r="R1712" t="str">
        <f t="shared" si="211"/>
        <v>faith</v>
      </c>
      <c r="S1712" s="16">
        <f t="shared" si="212"/>
        <v>42341.382962962962</v>
      </c>
      <c r="T1712" s="16">
        <f t="shared" si="213"/>
        <v>42387.333333333336</v>
      </c>
      <c r="U1712">
        <f t="shared" si="214"/>
        <v>2015</v>
      </c>
      <c r="V1712">
        <f t="shared" si="215"/>
        <v>2016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08"/>
        <v>10.5</v>
      </c>
      <c r="P1713" s="8">
        <f t="shared" si="209"/>
        <v>525</v>
      </c>
      <c r="Q1713" t="str">
        <f t="shared" si="210"/>
        <v>music</v>
      </c>
      <c r="R1713" t="str">
        <f t="shared" si="211"/>
        <v>faith</v>
      </c>
      <c r="S1713" s="16">
        <f t="shared" si="212"/>
        <v>41852.437893518516</v>
      </c>
      <c r="T1713" s="16">
        <f t="shared" si="213"/>
        <v>41883.437893518516</v>
      </c>
      <c r="U1713">
        <f t="shared" si="214"/>
        <v>2014</v>
      </c>
      <c r="V1713">
        <f t="shared" si="215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08"/>
        <v>0</v>
      </c>
      <c r="P1714" s="8">
        <f t="shared" si="209"/>
        <v>0</v>
      </c>
      <c r="Q1714" t="str">
        <f t="shared" si="210"/>
        <v>music</v>
      </c>
      <c r="R1714" t="str">
        <f t="shared" si="211"/>
        <v>faith</v>
      </c>
      <c r="S1714" s="16">
        <f t="shared" si="212"/>
        <v>42125.705474537033</v>
      </c>
      <c r="T1714" s="16">
        <f t="shared" si="213"/>
        <v>42185.705474537033</v>
      </c>
      <c r="U1714">
        <f t="shared" si="214"/>
        <v>2015</v>
      </c>
      <c r="V1714">
        <f t="shared" si="215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08"/>
        <v>1.6666666666666667</v>
      </c>
      <c r="P1715" s="8">
        <f t="shared" si="209"/>
        <v>50</v>
      </c>
      <c r="Q1715" t="str">
        <f t="shared" si="210"/>
        <v>music</v>
      </c>
      <c r="R1715" t="str">
        <f t="shared" si="211"/>
        <v>faith</v>
      </c>
      <c r="S1715" s="16">
        <f t="shared" si="212"/>
        <v>41887.592731481483</v>
      </c>
      <c r="T1715" s="16">
        <f t="shared" si="213"/>
        <v>41917.592731481483</v>
      </c>
      <c r="U1715">
        <f t="shared" si="214"/>
        <v>2014</v>
      </c>
      <c r="V1715">
        <f t="shared" si="215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08"/>
        <v>7.8680000000000003</v>
      </c>
      <c r="P1716" s="8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6">
        <f t="shared" si="212"/>
        <v>42095.710196759253</v>
      </c>
      <c r="T1716" s="16">
        <f t="shared" si="213"/>
        <v>42125.710196759253</v>
      </c>
      <c r="U1716">
        <f t="shared" si="214"/>
        <v>2015</v>
      </c>
      <c r="V1716">
        <f t="shared" si="215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08"/>
        <v>0.22</v>
      </c>
      <c r="P1717" s="8">
        <f t="shared" si="209"/>
        <v>5.5</v>
      </c>
      <c r="Q1717" t="str">
        <f t="shared" si="210"/>
        <v>music</v>
      </c>
      <c r="R1717" t="str">
        <f t="shared" si="211"/>
        <v>faith</v>
      </c>
      <c r="S1717" s="16">
        <f t="shared" si="212"/>
        <v>42064.009085648147</v>
      </c>
      <c r="T1717" s="16">
        <f t="shared" si="213"/>
        <v>42093.931944444441</v>
      </c>
      <c r="U1717">
        <f t="shared" si="214"/>
        <v>2015</v>
      </c>
      <c r="V1717">
        <f t="shared" si="215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08"/>
        <v>7.5</v>
      </c>
      <c r="P1718" s="8">
        <f t="shared" si="209"/>
        <v>50</v>
      </c>
      <c r="Q1718" t="str">
        <f t="shared" si="210"/>
        <v>music</v>
      </c>
      <c r="R1718" t="str">
        <f t="shared" si="211"/>
        <v>faith</v>
      </c>
      <c r="S1718" s="16">
        <f t="shared" si="212"/>
        <v>42673.369201388887</v>
      </c>
      <c r="T1718" s="16">
        <f t="shared" si="213"/>
        <v>42713.410868055558</v>
      </c>
      <c r="U1718">
        <f t="shared" si="214"/>
        <v>2016</v>
      </c>
      <c r="V1718">
        <f t="shared" si="215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08"/>
        <v>42.725880551301685</v>
      </c>
      <c r="P1719" s="8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6">
        <f t="shared" si="212"/>
        <v>42460.773587962962</v>
      </c>
      <c r="T1719" s="16">
        <f t="shared" si="213"/>
        <v>42480.958333333336</v>
      </c>
      <c r="U1719">
        <f t="shared" si="214"/>
        <v>2016</v>
      </c>
      <c r="V1719">
        <f t="shared" si="215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08"/>
        <v>0.2142857142857143</v>
      </c>
      <c r="P1720" s="8">
        <f t="shared" si="209"/>
        <v>37.5</v>
      </c>
      <c r="Q1720" t="str">
        <f t="shared" si="210"/>
        <v>music</v>
      </c>
      <c r="R1720" t="str">
        <f t="shared" si="211"/>
        <v>faith</v>
      </c>
      <c r="S1720" s="16">
        <f t="shared" si="212"/>
        <v>42460.402187499996</v>
      </c>
      <c r="T1720" s="16">
        <f t="shared" si="213"/>
        <v>42503.999305555553</v>
      </c>
      <c r="U1720">
        <f t="shared" si="214"/>
        <v>2016</v>
      </c>
      <c r="V1720">
        <f t="shared" si="215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08"/>
        <v>0.87500000000000011</v>
      </c>
      <c r="P1721" s="8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6">
        <f t="shared" si="212"/>
        <v>41869.326284722221</v>
      </c>
      <c r="T1721" s="16">
        <f t="shared" si="213"/>
        <v>41899.326284722221</v>
      </c>
      <c r="U1721">
        <f t="shared" si="214"/>
        <v>2014</v>
      </c>
      <c r="V1721">
        <f t="shared" si="215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08"/>
        <v>5.625</v>
      </c>
      <c r="P1722" s="8">
        <f t="shared" si="209"/>
        <v>28.125</v>
      </c>
      <c r="Q1722" t="str">
        <f t="shared" si="210"/>
        <v>music</v>
      </c>
      <c r="R1722" t="str">
        <f t="shared" si="211"/>
        <v>faith</v>
      </c>
      <c r="S1722" s="16">
        <f t="shared" si="212"/>
        <v>41922.574895833335</v>
      </c>
      <c r="T1722" s="16">
        <f t="shared" si="213"/>
        <v>41952.616562499999</v>
      </c>
      <c r="U1722">
        <f t="shared" si="214"/>
        <v>2014</v>
      </c>
      <c r="V1722">
        <f t="shared" si="215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08"/>
        <v>0</v>
      </c>
      <c r="P1723" s="8">
        <f t="shared" si="209"/>
        <v>0</v>
      </c>
      <c r="Q1723" t="str">
        <f t="shared" si="210"/>
        <v>music</v>
      </c>
      <c r="R1723" t="str">
        <f t="shared" si="211"/>
        <v>faith</v>
      </c>
      <c r="S1723" s="16">
        <f t="shared" si="212"/>
        <v>42319.25304398148</v>
      </c>
      <c r="T1723" s="16">
        <f t="shared" si="213"/>
        <v>42349.25304398148</v>
      </c>
      <c r="U1723">
        <f t="shared" si="214"/>
        <v>2015</v>
      </c>
      <c r="V1723">
        <f t="shared" si="215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08"/>
        <v>3.4722222222222224E-2</v>
      </c>
      <c r="P1724" s="8">
        <f t="shared" si="209"/>
        <v>1</v>
      </c>
      <c r="Q1724" t="str">
        <f t="shared" si="210"/>
        <v>music</v>
      </c>
      <c r="R1724" t="str">
        <f t="shared" si="211"/>
        <v>faith</v>
      </c>
      <c r="S1724" s="16">
        <f t="shared" si="212"/>
        <v>42425.752650462957</v>
      </c>
      <c r="T1724" s="16">
        <f t="shared" si="213"/>
        <v>42462.798611111109</v>
      </c>
      <c r="U1724">
        <f t="shared" si="214"/>
        <v>2016</v>
      </c>
      <c r="V1724">
        <f t="shared" si="215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08"/>
        <v>6.5</v>
      </c>
      <c r="P1725" s="8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6">
        <f t="shared" si="212"/>
        <v>42129.617071759254</v>
      </c>
      <c r="T1725" s="16">
        <f t="shared" si="213"/>
        <v>42186.041666666664</v>
      </c>
      <c r="U1725">
        <f t="shared" si="214"/>
        <v>2015</v>
      </c>
      <c r="V1725">
        <f t="shared" si="215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08"/>
        <v>0.58333333333333337</v>
      </c>
      <c r="P1726" s="8">
        <f t="shared" si="209"/>
        <v>8.75</v>
      </c>
      <c r="Q1726" t="str">
        <f t="shared" si="210"/>
        <v>music</v>
      </c>
      <c r="R1726" t="str">
        <f t="shared" si="211"/>
        <v>faith</v>
      </c>
      <c r="S1726" s="16">
        <f t="shared" si="212"/>
        <v>41912.724097222221</v>
      </c>
      <c r="T1726" s="16">
        <f t="shared" si="213"/>
        <v>41942.724097222221</v>
      </c>
      <c r="U1726">
        <f t="shared" si="214"/>
        <v>2014</v>
      </c>
      <c r="V1726">
        <f t="shared" si="215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08"/>
        <v>10.181818181818182</v>
      </c>
      <c r="P1727" s="8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6">
        <f t="shared" si="212"/>
        <v>41845.759826388887</v>
      </c>
      <c r="T1727" s="16">
        <f t="shared" si="213"/>
        <v>41875.759826388887</v>
      </c>
      <c r="U1727">
        <f t="shared" si="214"/>
        <v>2014</v>
      </c>
      <c r="V1727">
        <f t="shared" si="215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08"/>
        <v>33.784615384615385</v>
      </c>
      <c r="P1728" s="8">
        <f t="shared" si="209"/>
        <v>137.25</v>
      </c>
      <c r="Q1728" t="str">
        <f t="shared" si="210"/>
        <v>music</v>
      </c>
      <c r="R1728" t="str">
        <f t="shared" si="211"/>
        <v>faith</v>
      </c>
      <c r="S1728" s="16">
        <f t="shared" si="212"/>
        <v>41788.711388888885</v>
      </c>
      <c r="T1728" s="16">
        <f t="shared" si="213"/>
        <v>41817.711388888885</v>
      </c>
      <c r="U1728">
        <f t="shared" si="214"/>
        <v>2014</v>
      </c>
      <c r="V1728">
        <f t="shared" si="215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08"/>
        <v>3.3333333333333333E-2</v>
      </c>
      <c r="P1729" s="8">
        <f t="shared" si="209"/>
        <v>1</v>
      </c>
      <c r="Q1729" t="str">
        <f t="shared" si="210"/>
        <v>music</v>
      </c>
      <c r="R1729" t="str">
        <f t="shared" si="211"/>
        <v>faith</v>
      </c>
      <c r="S1729" s="16">
        <f t="shared" si="212"/>
        <v>42044.719641203701</v>
      </c>
      <c r="T1729" s="16">
        <f t="shared" si="213"/>
        <v>42099.249999999993</v>
      </c>
      <c r="U1729">
        <f t="shared" si="214"/>
        <v>2015</v>
      </c>
      <c r="V1729">
        <f t="shared" si="215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08"/>
        <v>68.400000000000006</v>
      </c>
      <c r="P1730" s="8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6">
        <f t="shared" si="212"/>
        <v>42268.417523148142</v>
      </c>
      <c r="T1730" s="16">
        <f t="shared" si="213"/>
        <v>42298.417523148142</v>
      </c>
      <c r="U1730">
        <f t="shared" si="214"/>
        <v>2015</v>
      </c>
      <c r="V1730">
        <f t="shared" si="215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16">E1731/D1731*100</f>
        <v>0</v>
      </c>
      <c r="P1731" s="8">
        <f t="shared" ref="P1731:P1794" si="217">IFERROR(E1731/L1731,0)</f>
        <v>0</v>
      </c>
      <c r="Q1731" t="str">
        <f t="shared" ref="Q1731:Q1794" si="218">LEFT(N1731,FIND("/",N1731)-1)</f>
        <v>music</v>
      </c>
      <c r="R1731" t="str">
        <f t="shared" ref="R1731:R1794" si="219">RIGHT(N1731,LEN(N1731)-SEARCH("/",N1731))</f>
        <v>faith</v>
      </c>
      <c r="S1731" s="16">
        <f t="shared" ref="S1731:S1794" si="220">(J1731/86400)+25569+(-5/24)</f>
        <v>42470.843819444439</v>
      </c>
      <c r="T1731" s="16">
        <f t="shared" ref="T1731:T1794" si="221">(I1731/86400)+25569+(-5/24)</f>
        <v>42530.843819444439</v>
      </c>
      <c r="U1731">
        <f t="shared" ref="U1731:U1794" si="222">YEAR(S1731)</f>
        <v>2016</v>
      </c>
      <c r="V1731">
        <f t="shared" ref="V1731:V1794" si="223">YEAR(T1731)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16"/>
        <v>0</v>
      </c>
      <c r="P1732" s="8">
        <f t="shared" si="217"/>
        <v>0</v>
      </c>
      <c r="Q1732" t="str">
        <f t="shared" si="218"/>
        <v>music</v>
      </c>
      <c r="R1732" t="str">
        <f t="shared" si="219"/>
        <v>faith</v>
      </c>
      <c r="S1732" s="16">
        <f t="shared" si="220"/>
        <v>42271.879432870366</v>
      </c>
      <c r="T1732" s="16">
        <f t="shared" si="221"/>
        <v>42301.879432870366</v>
      </c>
      <c r="U1732">
        <f t="shared" si="222"/>
        <v>2015</v>
      </c>
      <c r="V1732">
        <f t="shared" si="223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16"/>
        <v>0</v>
      </c>
      <c r="P1733" s="8">
        <f t="shared" si="217"/>
        <v>0</v>
      </c>
      <c r="Q1733" t="str">
        <f t="shared" si="218"/>
        <v>music</v>
      </c>
      <c r="R1733" t="str">
        <f t="shared" si="219"/>
        <v>faith</v>
      </c>
      <c r="S1733" s="16">
        <f t="shared" si="220"/>
        <v>42152.698518518511</v>
      </c>
      <c r="T1733" s="16">
        <f t="shared" si="221"/>
        <v>42166.416666666664</v>
      </c>
      <c r="U1733">
        <f t="shared" si="222"/>
        <v>2015</v>
      </c>
      <c r="V1733">
        <f t="shared" si="223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16"/>
        <v>0</v>
      </c>
      <c r="P1734" s="8">
        <f t="shared" si="217"/>
        <v>0</v>
      </c>
      <c r="Q1734" t="str">
        <f t="shared" si="218"/>
        <v>music</v>
      </c>
      <c r="R1734" t="str">
        <f t="shared" si="219"/>
        <v>faith</v>
      </c>
      <c r="S1734" s="16">
        <f t="shared" si="220"/>
        <v>42325.475474537037</v>
      </c>
      <c r="T1734" s="16">
        <f t="shared" si="221"/>
        <v>42384.999999999993</v>
      </c>
      <c r="U1734">
        <f t="shared" si="222"/>
        <v>2015</v>
      </c>
      <c r="V1734">
        <f t="shared" si="223"/>
        <v>2016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16"/>
        <v>0</v>
      </c>
      <c r="P1735" s="8">
        <f t="shared" si="217"/>
        <v>0</v>
      </c>
      <c r="Q1735" t="str">
        <f t="shared" si="218"/>
        <v>music</v>
      </c>
      <c r="R1735" t="str">
        <f t="shared" si="219"/>
        <v>faith</v>
      </c>
      <c r="S1735" s="16">
        <f t="shared" si="220"/>
        <v>42614.467291666668</v>
      </c>
      <c r="T1735" s="16">
        <f t="shared" si="221"/>
        <v>42626.687499999993</v>
      </c>
      <c r="U1735">
        <f t="shared" si="222"/>
        <v>2016</v>
      </c>
      <c r="V1735">
        <f t="shared" si="223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16"/>
        <v>2.2222222222222223E-2</v>
      </c>
      <c r="P1736" s="8">
        <f t="shared" si="217"/>
        <v>1</v>
      </c>
      <c r="Q1736" t="str">
        <f t="shared" si="218"/>
        <v>music</v>
      </c>
      <c r="R1736" t="str">
        <f t="shared" si="219"/>
        <v>faith</v>
      </c>
      <c r="S1736" s="16">
        <f t="shared" si="220"/>
        <v>42101.828194444439</v>
      </c>
      <c r="T1736" s="16">
        <f t="shared" si="221"/>
        <v>42131.828194444439</v>
      </c>
      <c r="U1736">
        <f t="shared" si="222"/>
        <v>2015</v>
      </c>
      <c r="V1736">
        <f t="shared" si="223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16"/>
        <v>11</v>
      </c>
      <c r="P1737" s="8">
        <f t="shared" si="217"/>
        <v>55</v>
      </c>
      <c r="Q1737" t="str">
        <f t="shared" si="218"/>
        <v>music</v>
      </c>
      <c r="R1737" t="str">
        <f t="shared" si="219"/>
        <v>faith</v>
      </c>
      <c r="S1737" s="16">
        <f t="shared" si="220"/>
        <v>42559.605844907404</v>
      </c>
      <c r="T1737" s="16">
        <f t="shared" si="221"/>
        <v>42589.605844907404</v>
      </c>
      <c r="U1737">
        <f t="shared" si="222"/>
        <v>2016</v>
      </c>
      <c r="V1737">
        <f t="shared" si="223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16"/>
        <v>0.73333333333333328</v>
      </c>
      <c r="P1738" s="8">
        <f t="shared" si="217"/>
        <v>22</v>
      </c>
      <c r="Q1738" t="str">
        <f t="shared" si="218"/>
        <v>music</v>
      </c>
      <c r="R1738" t="str">
        <f t="shared" si="219"/>
        <v>faith</v>
      </c>
      <c r="S1738" s="16">
        <f t="shared" si="220"/>
        <v>42286.65315972222</v>
      </c>
      <c r="T1738" s="16">
        <f t="shared" si="221"/>
        <v>42316.694826388884</v>
      </c>
      <c r="U1738">
        <f t="shared" si="222"/>
        <v>2015</v>
      </c>
      <c r="V1738">
        <f t="shared" si="223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16"/>
        <v>21.25</v>
      </c>
      <c r="P1739" s="8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6">
        <f t="shared" si="220"/>
        <v>42175.740648148145</v>
      </c>
      <c r="T1739" s="16">
        <f t="shared" si="221"/>
        <v>42205.740648148145</v>
      </c>
      <c r="U1739">
        <f t="shared" si="222"/>
        <v>2015</v>
      </c>
      <c r="V1739">
        <f t="shared" si="223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16"/>
        <v>0.4</v>
      </c>
      <c r="P1740" s="8">
        <f t="shared" si="217"/>
        <v>20</v>
      </c>
      <c r="Q1740" t="str">
        <f t="shared" si="218"/>
        <v>music</v>
      </c>
      <c r="R1740" t="str">
        <f t="shared" si="219"/>
        <v>faith</v>
      </c>
      <c r="S1740" s="16">
        <f t="shared" si="220"/>
        <v>41884.665995370371</v>
      </c>
      <c r="T1740" s="16">
        <f t="shared" si="221"/>
        <v>41914.665995370371</v>
      </c>
      <c r="U1740">
        <f t="shared" si="222"/>
        <v>2014</v>
      </c>
      <c r="V1740">
        <f t="shared" si="223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16"/>
        <v>0.1</v>
      </c>
      <c r="P1741" s="8">
        <f t="shared" si="217"/>
        <v>1</v>
      </c>
      <c r="Q1741" t="str">
        <f t="shared" si="218"/>
        <v>music</v>
      </c>
      <c r="R1741" t="str">
        <f t="shared" si="219"/>
        <v>faith</v>
      </c>
      <c r="S1741" s="16">
        <f t="shared" si="220"/>
        <v>42435.665879629632</v>
      </c>
      <c r="T1741" s="16">
        <f t="shared" si="221"/>
        <v>42494.624212962961</v>
      </c>
      <c r="U1741">
        <f t="shared" si="222"/>
        <v>2016</v>
      </c>
      <c r="V1741">
        <f t="shared" si="223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16"/>
        <v>0</v>
      </c>
      <c r="P1742" s="8">
        <f t="shared" si="217"/>
        <v>0</v>
      </c>
      <c r="Q1742" t="str">
        <f t="shared" si="218"/>
        <v>music</v>
      </c>
      <c r="R1742" t="str">
        <f t="shared" si="219"/>
        <v>faith</v>
      </c>
      <c r="S1742" s="16">
        <f t="shared" si="220"/>
        <v>42171.609050925923</v>
      </c>
      <c r="T1742" s="16">
        <f t="shared" si="221"/>
        <v>42201.609050925923</v>
      </c>
      <c r="U1742">
        <f t="shared" si="222"/>
        <v>2015</v>
      </c>
      <c r="V1742">
        <f t="shared" si="223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16"/>
        <v>110.83333333333334</v>
      </c>
      <c r="P1743" s="8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6">
        <f t="shared" si="220"/>
        <v>42120.419803240737</v>
      </c>
      <c r="T1743" s="16">
        <f t="shared" si="221"/>
        <v>42165.419803240737</v>
      </c>
      <c r="U1743">
        <f t="shared" si="222"/>
        <v>2015</v>
      </c>
      <c r="V1743">
        <f t="shared" si="223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16"/>
        <v>108.74999999999999</v>
      </c>
      <c r="P1744" s="8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6">
        <f t="shared" si="220"/>
        <v>42710.668634259258</v>
      </c>
      <c r="T1744" s="16">
        <f t="shared" si="221"/>
        <v>42742.666666666664</v>
      </c>
      <c r="U1744">
        <f t="shared" si="222"/>
        <v>2016</v>
      </c>
      <c r="V1744">
        <f t="shared" si="223"/>
        <v>2017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16"/>
        <v>100.41666666666667</v>
      </c>
      <c r="P1745" s="8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6">
        <f t="shared" si="220"/>
        <v>42586.717303240737</v>
      </c>
      <c r="T1745" s="16">
        <f t="shared" si="221"/>
        <v>42608.957638888889</v>
      </c>
      <c r="U1745">
        <f t="shared" si="222"/>
        <v>2016</v>
      </c>
      <c r="V1745">
        <f t="shared" si="223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16"/>
        <v>118.45454545454545</v>
      </c>
      <c r="P1746" s="8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6">
        <f t="shared" si="220"/>
        <v>42026.396724537037</v>
      </c>
      <c r="T1746" s="16">
        <f t="shared" si="221"/>
        <v>42071.355057870365</v>
      </c>
      <c r="U1746">
        <f t="shared" si="222"/>
        <v>2015</v>
      </c>
      <c r="V1746">
        <f t="shared" si="223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16"/>
        <v>114.01428571428571</v>
      </c>
      <c r="P1747" s="8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6">
        <f t="shared" si="220"/>
        <v>42690.051365740735</v>
      </c>
      <c r="T1747" s="16">
        <f t="shared" si="221"/>
        <v>42725.874999999993</v>
      </c>
      <c r="U1747">
        <f t="shared" si="222"/>
        <v>2016</v>
      </c>
      <c r="V1747">
        <f t="shared" si="223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16"/>
        <v>148.10000000000002</v>
      </c>
      <c r="P1748" s="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6">
        <f t="shared" si="220"/>
        <v>42667.968368055554</v>
      </c>
      <c r="T1748" s="16">
        <f t="shared" si="221"/>
        <v>42697.874999999993</v>
      </c>
      <c r="U1748">
        <f t="shared" si="222"/>
        <v>2016</v>
      </c>
      <c r="V1748">
        <f t="shared" si="223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16"/>
        <v>104.95555555555556</v>
      </c>
      <c r="P1749" s="8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6">
        <f t="shared" si="220"/>
        <v>42292.22719907407</v>
      </c>
      <c r="T1749" s="16">
        <f t="shared" si="221"/>
        <v>42321.416666666664</v>
      </c>
      <c r="U1749">
        <f t="shared" si="222"/>
        <v>2015</v>
      </c>
      <c r="V1749">
        <f t="shared" si="223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16"/>
        <v>129.94800000000001</v>
      </c>
      <c r="P1750" s="8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6">
        <f t="shared" si="220"/>
        <v>42219.742395833331</v>
      </c>
      <c r="T1750" s="16">
        <f t="shared" si="221"/>
        <v>42249.742395833331</v>
      </c>
      <c r="U1750">
        <f t="shared" si="222"/>
        <v>2015</v>
      </c>
      <c r="V1750">
        <f t="shared" si="223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16"/>
        <v>123.48756218905473</v>
      </c>
      <c r="P1751" s="8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6">
        <f t="shared" si="220"/>
        <v>42758.767604166664</v>
      </c>
      <c r="T1751" s="16">
        <f t="shared" si="221"/>
        <v>42795.583333333336</v>
      </c>
      <c r="U1751">
        <f t="shared" si="222"/>
        <v>2017</v>
      </c>
      <c r="V1751">
        <f t="shared" si="223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16"/>
        <v>201.62</v>
      </c>
      <c r="P1752" s="8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6">
        <f t="shared" si="220"/>
        <v>42454.628518518519</v>
      </c>
      <c r="T1752" s="16">
        <f t="shared" si="221"/>
        <v>42479.628518518519</v>
      </c>
      <c r="U1752">
        <f t="shared" si="222"/>
        <v>2016</v>
      </c>
      <c r="V1752">
        <f t="shared" si="223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16"/>
        <v>102.89999999999999</v>
      </c>
      <c r="P1753" s="8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6">
        <f t="shared" si="220"/>
        <v>42052.573182870365</v>
      </c>
      <c r="T1753" s="16">
        <f t="shared" si="221"/>
        <v>42082.5315162037</v>
      </c>
      <c r="U1753">
        <f t="shared" si="222"/>
        <v>2015</v>
      </c>
      <c r="V1753">
        <f t="shared" si="223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16"/>
        <v>260.16666666666663</v>
      </c>
      <c r="P1754" s="8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6">
        <f t="shared" si="220"/>
        <v>42627.044930555552</v>
      </c>
      <c r="T1754" s="16">
        <f t="shared" si="221"/>
        <v>42657.044930555552</v>
      </c>
      <c r="U1754">
        <f t="shared" si="222"/>
        <v>2016</v>
      </c>
      <c r="V1754">
        <f t="shared" si="223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16"/>
        <v>108</v>
      </c>
      <c r="P1755" s="8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6">
        <f t="shared" si="220"/>
        <v>42420.541296296295</v>
      </c>
      <c r="T1755" s="16">
        <f t="shared" si="221"/>
        <v>42450.499629629623</v>
      </c>
      <c r="U1755">
        <f t="shared" si="222"/>
        <v>2016</v>
      </c>
      <c r="V1755">
        <f t="shared" si="223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16"/>
        <v>110.52941176470587</v>
      </c>
      <c r="P1756" s="8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6">
        <f t="shared" si="220"/>
        <v>42067.668437499997</v>
      </c>
      <c r="T1756" s="16">
        <f t="shared" si="221"/>
        <v>42097.626770833333</v>
      </c>
      <c r="U1756">
        <f t="shared" si="222"/>
        <v>2015</v>
      </c>
      <c r="V1756">
        <f t="shared" si="223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16"/>
        <v>120</v>
      </c>
      <c r="P1757" s="8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6">
        <f t="shared" si="220"/>
        <v>42252.580567129626</v>
      </c>
      <c r="T1757" s="16">
        <f t="shared" si="221"/>
        <v>42282.580567129626</v>
      </c>
      <c r="U1757">
        <f t="shared" si="222"/>
        <v>2015</v>
      </c>
      <c r="V1757">
        <f t="shared" si="223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16"/>
        <v>102.82909090909091</v>
      </c>
      <c r="P1758" s="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6">
        <f t="shared" si="220"/>
        <v>42570.959131944437</v>
      </c>
      <c r="T1758" s="16">
        <f t="shared" si="221"/>
        <v>42610.959131944437</v>
      </c>
      <c r="U1758">
        <f t="shared" si="222"/>
        <v>2016</v>
      </c>
      <c r="V1758">
        <f t="shared" si="223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16"/>
        <v>115.99999999999999</v>
      </c>
      <c r="P1759" s="8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6">
        <f t="shared" si="220"/>
        <v>42733.619016203702</v>
      </c>
      <c r="T1759" s="16">
        <f t="shared" si="221"/>
        <v>42763.603472222218</v>
      </c>
      <c r="U1759">
        <f t="shared" si="222"/>
        <v>2016</v>
      </c>
      <c r="V1759">
        <f t="shared" si="223"/>
        <v>2017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16"/>
        <v>114.7</v>
      </c>
      <c r="P1760" s="8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6">
        <f t="shared" si="220"/>
        <v>42505.74759259259</v>
      </c>
      <c r="T1760" s="16">
        <f t="shared" si="221"/>
        <v>42565.74759259259</v>
      </c>
      <c r="U1760">
        <f t="shared" si="222"/>
        <v>2016</v>
      </c>
      <c r="V1760">
        <f t="shared" si="223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16"/>
        <v>106.60000000000001</v>
      </c>
      <c r="P1761" s="8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6">
        <f t="shared" si="220"/>
        <v>42068.620706018519</v>
      </c>
      <c r="T1761" s="16">
        <f t="shared" si="221"/>
        <v>42088.579039351847</v>
      </c>
      <c r="U1761">
        <f t="shared" si="222"/>
        <v>2015</v>
      </c>
      <c r="V1761">
        <f t="shared" si="223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16"/>
        <v>165.44</v>
      </c>
      <c r="P1762" s="8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6">
        <f t="shared" si="220"/>
        <v>42405.464270833334</v>
      </c>
      <c r="T1762" s="16">
        <f t="shared" si="221"/>
        <v>42425.464270833334</v>
      </c>
      <c r="U1762">
        <f t="shared" si="222"/>
        <v>2016</v>
      </c>
      <c r="V1762">
        <f t="shared" si="223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16"/>
        <v>155</v>
      </c>
      <c r="P1763" s="8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6">
        <f t="shared" si="220"/>
        <v>42209.359490740739</v>
      </c>
      <c r="T1763" s="16">
        <f t="shared" si="221"/>
        <v>42259.359490740739</v>
      </c>
      <c r="U1763">
        <f t="shared" si="222"/>
        <v>2015</v>
      </c>
      <c r="V1763">
        <f t="shared" si="223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16"/>
        <v>885</v>
      </c>
      <c r="P1764" s="8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6">
        <f t="shared" si="220"/>
        <v>42410.773668981477</v>
      </c>
      <c r="T1764" s="16">
        <f t="shared" si="221"/>
        <v>42440.773668981477</v>
      </c>
      <c r="U1764">
        <f t="shared" si="222"/>
        <v>2016</v>
      </c>
      <c r="V1764">
        <f t="shared" si="223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16"/>
        <v>101.90833333333333</v>
      </c>
      <c r="P1765" s="8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6">
        <f t="shared" si="220"/>
        <v>42636.660185185181</v>
      </c>
      <c r="T1765" s="16">
        <f t="shared" si="221"/>
        <v>42666.660185185181</v>
      </c>
      <c r="U1765">
        <f t="shared" si="222"/>
        <v>2016</v>
      </c>
      <c r="V1765">
        <f t="shared" si="223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16"/>
        <v>19.600000000000001</v>
      </c>
      <c r="P1766" s="8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6">
        <f t="shared" si="220"/>
        <v>41825.27753472222</v>
      </c>
      <c r="T1766" s="16">
        <f t="shared" si="221"/>
        <v>41854.27753472222</v>
      </c>
      <c r="U1766">
        <f t="shared" si="222"/>
        <v>2014</v>
      </c>
      <c r="V1766">
        <f t="shared" si="223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16"/>
        <v>59.467839999999995</v>
      </c>
      <c r="P1767" s="8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6">
        <f t="shared" si="220"/>
        <v>41834.772129629629</v>
      </c>
      <c r="T1767" s="16">
        <f t="shared" si="221"/>
        <v>41864.772129629629</v>
      </c>
      <c r="U1767">
        <f t="shared" si="222"/>
        <v>2014</v>
      </c>
      <c r="V1767">
        <f t="shared" si="223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16"/>
        <v>0</v>
      </c>
      <c r="P1768" s="8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6">
        <f t="shared" si="220"/>
        <v>41855.65148148148</v>
      </c>
      <c r="T1768" s="16">
        <f t="shared" si="221"/>
        <v>41876.65148148148</v>
      </c>
      <c r="U1768">
        <f t="shared" si="222"/>
        <v>2014</v>
      </c>
      <c r="V1768">
        <f t="shared" si="223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16"/>
        <v>45.72</v>
      </c>
      <c r="P1769" s="8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6">
        <f t="shared" si="220"/>
        <v>41824.450046296297</v>
      </c>
      <c r="T1769" s="16">
        <f t="shared" si="221"/>
        <v>41854.450046296297</v>
      </c>
      <c r="U1769">
        <f t="shared" si="222"/>
        <v>2014</v>
      </c>
      <c r="V1769">
        <f t="shared" si="223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16"/>
        <v>3.74</v>
      </c>
      <c r="P1770" s="8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6">
        <f t="shared" si="220"/>
        <v>41849.352361111109</v>
      </c>
      <c r="T1770" s="16">
        <f t="shared" si="221"/>
        <v>41909.352361111109</v>
      </c>
      <c r="U1770">
        <f t="shared" si="222"/>
        <v>2014</v>
      </c>
      <c r="V1770">
        <f t="shared" si="223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16"/>
        <v>2.7025000000000001</v>
      </c>
      <c r="P1771" s="8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6">
        <f t="shared" si="220"/>
        <v>41987.610636574071</v>
      </c>
      <c r="T1771" s="16">
        <f t="shared" si="221"/>
        <v>42017.610636574071</v>
      </c>
      <c r="U1771">
        <f t="shared" si="222"/>
        <v>2014</v>
      </c>
      <c r="V1771">
        <f t="shared" si="223"/>
        <v>2015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16"/>
        <v>56.51428571428572</v>
      </c>
      <c r="P1772" s="8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6">
        <f t="shared" si="220"/>
        <v>41891.571689814817</v>
      </c>
      <c r="T1772" s="16">
        <f t="shared" si="221"/>
        <v>41926.571689814817</v>
      </c>
      <c r="U1772">
        <f t="shared" si="222"/>
        <v>2014</v>
      </c>
      <c r="V1772">
        <f t="shared" si="223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16"/>
        <v>21.30952380952381</v>
      </c>
      <c r="P1773" s="8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6">
        <f t="shared" si="220"/>
        <v>41905.771296296291</v>
      </c>
      <c r="T1773" s="16">
        <f t="shared" si="221"/>
        <v>41935.771296296291</v>
      </c>
      <c r="U1773">
        <f t="shared" si="222"/>
        <v>2014</v>
      </c>
      <c r="V1773">
        <f t="shared" si="223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16"/>
        <v>15.6</v>
      </c>
      <c r="P1774" s="8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6">
        <f t="shared" si="220"/>
        <v>41766.509675925925</v>
      </c>
      <c r="T1774" s="16">
        <f t="shared" si="221"/>
        <v>41826.509675925925</v>
      </c>
      <c r="U1774">
        <f t="shared" si="222"/>
        <v>2014</v>
      </c>
      <c r="V1774">
        <f t="shared" si="223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16"/>
        <v>6.2566666666666677</v>
      </c>
      <c r="P1775" s="8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6">
        <f t="shared" si="220"/>
        <v>41978.552060185182</v>
      </c>
      <c r="T1775" s="16">
        <f t="shared" si="221"/>
        <v>42023.552060185182</v>
      </c>
      <c r="U1775">
        <f t="shared" si="222"/>
        <v>2014</v>
      </c>
      <c r="V1775">
        <f t="shared" si="223"/>
        <v>2015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16"/>
        <v>45.92</v>
      </c>
      <c r="P1776" s="8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6">
        <f t="shared" si="220"/>
        <v>41930.010324074072</v>
      </c>
      <c r="T1776" s="16">
        <f t="shared" si="221"/>
        <v>41972.415972222218</v>
      </c>
      <c r="U1776">
        <f t="shared" si="222"/>
        <v>2014</v>
      </c>
      <c r="V1776">
        <f t="shared" si="223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16"/>
        <v>65.101538461538468</v>
      </c>
      <c r="P1777" s="8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6">
        <f t="shared" si="220"/>
        <v>41891.768055555549</v>
      </c>
      <c r="T1777" s="16">
        <f t="shared" si="221"/>
        <v>41936.768055555549</v>
      </c>
      <c r="U1777">
        <f t="shared" si="222"/>
        <v>2014</v>
      </c>
      <c r="V1777">
        <f t="shared" si="223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16"/>
        <v>6.7</v>
      </c>
      <c r="P1778" s="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6">
        <f t="shared" si="220"/>
        <v>41905.748506944445</v>
      </c>
      <c r="T1778" s="16">
        <f t="shared" si="221"/>
        <v>41941.748506944445</v>
      </c>
      <c r="U1778">
        <f t="shared" si="222"/>
        <v>2014</v>
      </c>
      <c r="V1778">
        <f t="shared" si="223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16"/>
        <v>13.5625</v>
      </c>
      <c r="P1779" s="8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6">
        <f t="shared" si="220"/>
        <v>42025.14876157407</v>
      </c>
      <c r="T1779" s="16">
        <f t="shared" si="221"/>
        <v>42055.14876157407</v>
      </c>
      <c r="U1779">
        <f t="shared" si="222"/>
        <v>2015</v>
      </c>
      <c r="V1779">
        <f t="shared" si="223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16"/>
        <v>1.9900000000000002</v>
      </c>
      <c r="P1780" s="8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6">
        <f t="shared" si="220"/>
        <v>42045.655034722215</v>
      </c>
      <c r="T1780" s="16">
        <f t="shared" si="221"/>
        <v>42090.613368055558</v>
      </c>
      <c r="U1780">
        <f t="shared" si="222"/>
        <v>2015</v>
      </c>
      <c r="V1780">
        <f t="shared" si="223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16"/>
        <v>36.236363636363642</v>
      </c>
      <c r="P1781" s="8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6">
        <f t="shared" si="220"/>
        <v>42585.483564814807</v>
      </c>
      <c r="T1781" s="16">
        <f t="shared" si="221"/>
        <v>42615.483564814807</v>
      </c>
      <c r="U1781">
        <f t="shared" si="222"/>
        <v>2016</v>
      </c>
      <c r="V1781">
        <f t="shared" si="223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16"/>
        <v>39.743333333333339</v>
      </c>
      <c r="P1782" s="8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6">
        <f t="shared" si="220"/>
        <v>42493.392476851848</v>
      </c>
      <c r="T1782" s="16">
        <f t="shared" si="221"/>
        <v>42553.392476851848</v>
      </c>
      <c r="U1782">
        <f t="shared" si="222"/>
        <v>2016</v>
      </c>
      <c r="V1782">
        <f t="shared" si="223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16"/>
        <v>25.763636363636365</v>
      </c>
      <c r="P1783" s="8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6">
        <f t="shared" si="220"/>
        <v>42597.409085648142</v>
      </c>
      <c r="T1783" s="16">
        <f t="shared" si="221"/>
        <v>42628.409085648142</v>
      </c>
      <c r="U1783">
        <f t="shared" si="222"/>
        <v>2016</v>
      </c>
      <c r="V1783">
        <f t="shared" si="223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16"/>
        <v>15.491428571428573</v>
      </c>
      <c r="P1784" s="8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6">
        <f t="shared" si="220"/>
        <v>42388.366770833331</v>
      </c>
      <c r="T1784" s="16">
        <f t="shared" si="221"/>
        <v>42421.366770833331</v>
      </c>
      <c r="U1784">
        <f t="shared" si="222"/>
        <v>2016</v>
      </c>
      <c r="V1784">
        <f t="shared" si="223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16"/>
        <v>23.692499999999999</v>
      </c>
      <c r="P1785" s="8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6">
        <f t="shared" si="220"/>
        <v>42115.741643518515</v>
      </c>
      <c r="T1785" s="16">
        <f t="shared" si="221"/>
        <v>42145.741643518515</v>
      </c>
      <c r="U1785">
        <f t="shared" si="222"/>
        <v>2015</v>
      </c>
      <c r="V1785">
        <f t="shared" si="223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16"/>
        <v>39.76</v>
      </c>
      <c r="P1786" s="8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6">
        <f t="shared" si="220"/>
        <v>42003.447222222218</v>
      </c>
      <c r="T1786" s="16">
        <f t="shared" si="221"/>
        <v>42034.934027777774</v>
      </c>
      <c r="U1786">
        <f t="shared" si="222"/>
        <v>2014</v>
      </c>
      <c r="V1786">
        <f t="shared" si="223"/>
        <v>2015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16"/>
        <v>20.220833333333331</v>
      </c>
      <c r="P1787" s="8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6">
        <f t="shared" si="220"/>
        <v>41896.926562499997</v>
      </c>
      <c r="T1787" s="16">
        <f t="shared" si="221"/>
        <v>41927.791666666664</v>
      </c>
      <c r="U1787">
        <f t="shared" si="222"/>
        <v>2014</v>
      </c>
      <c r="V1787">
        <f t="shared" si="223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16"/>
        <v>47.631578947368418</v>
      </c>
      <c r="P1788" s="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6">
        <f t="shared" si="220"/>
        <v>41958.342326388891</v>
      </c>
      <c r="T1788" s="16">
        <f t="shared" si="221"/>
        <v>41988.342326388891</v>
      </c>
      <c r="U1788">
        <f t="shared" si="222"/>
        <v>2014</v>
      </c>
      <c r="V1788">
        <f t="shared" si="223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16"/>
        <v>15.329999999999998</v>
      </c>
      <c r="P1789" s="8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6">
        <f t="shared" si="220"/>
        <v>42068.447187499994</v>
      </c>
      <c r="T1789" s="16">
        <f t="shared" si="221"/>
        <v>42098.40552083333</v>
      </c>
      <c r="U1789">
        <f t="shared" si="222"/>
        <v>2015</v>
      </c>
      <c r="V1789">
        <f t="shared" si="223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16"/>
        <v>1.3818181818181818</v>
      </c>
      <c r="P1790" s="8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6">
        <f t="shared" si="220"/>
        <v>41913.740069444444</v>
      </c>
      <c r="T1790" s="16">
        <f t="shared" si="221"/>
        <v>41943.740069444444</v>
      </c>
      <c r="U1790">
        <f t="shared" si="222"/>
        <v>2014</v>
      </c>
      <c r="V1790">
        <f t="shared" si="223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16"/>
        <v>0.5</v>
      </c>
      <c r="P1791" s="8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6">
        <f t="shared" si="220"/>
        <v>41956.041701388887</v>
      </c>
      <c r="T1791" s="16">
        <f t="shared" si="221"/>
        <v>42016.041701388887</v>
      </c>
      <c r="U1791">
        <f t="shared" si="222"/>
        <v>2014</v>
      </c>
      <c r="V1791">
        <f t="shared" si="223"/>
        <v>2015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16"/>
        <v>4.957575757575758</v>
      </c>
      <c r="P1792" s="8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6">
        <f t="shared" si="220"/>
        <v>42010.466180555552</v>
      </c>
      <c r="T1792" s="16">
        <f t="shared" si="221"/>
        <v>42040.466180555552</v>
      </c>
      <c r="U1792">
        <f t="shared" si="222"/>
        <v>2015</v>
      </c>
      <c r="V1792">
        <f t="shared" si="223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16"/>
        <v>3.5666666666666664</v>
      </c>
      <c r="P1793" s="8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6">
        <f t="shared" si="220"/>
        <v>41973.532002314816</v>
      </c>
      <c r="T1793" s="16">
        <f t="shared" si="221"/>
        <v>42033.532002314816</v>
      </c>
      <c r="U1793">
        <f t="shared" si="222"/>
        <v>2014</v>
      </c>
      <c r="V1793">
        <f t="shared" si="223"/>
        <v>2015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16"/>
        <v>61.124000000000002</v>
      </c>
      <c r="P1794" s="8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6">
        <f t="shared" si="220"/>
        <v>42188.822708333326</v>
      </c>
      <c r="T1794" s="16">
        <f t="shared" si="221"/>
        <v>42226.082638888889</v>
      </c>
      <c r="U1794">
        <f t="shared" si="222"/>
        <v>2015</v>
      </c>
      <c r="V1794">
        <f t="shared" si="223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24">E1795/D1795*100</f>
        <v>1.3333333333333335</v>
      </c>
      <c r="P1795" s="8">
        <f t="shared" ref="P1795:P1858" si="225">IFERROR(E1795/L1795,0)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RIGHT(N1795,LEN(N1795)-SEARCH("/",N1795))</f>
        <v>photobooks</v>
      </c>
      <c r="S1795" s="16">
        <f t="shared" ref="S1795:S1858" si="228">(J1795/86400)+25569+(-5/24)</f>
        <v>41940.683333333327</v>
      </c>
      <c r="T1795" s="16">
        <f t="shared" ref="T1795:T1858" si="229">(I1795/86400)+25569+(-5/24)</f>
        <v>41970.724999999999</v>
      </c>
      <c r="U1795">
        <f t="shared" ref="U1795:U1858" si="230">YEAR(S1795)</f>
        <v>2014</v>
      </c>
      <c r="V1795">
        <f t="shared" ref="V1795:V1858" si="231">YEAR(T1795)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24"/>
        <v>11.077777777777778</v>
      </c>
      <c r="P1796" s="8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6">
        <f t="shared" si="228"/>
        <v>42011.342847222222</v>
      </c>
      <c r="T1796" s="16">
        <f t="shared" si="229"/>
        <v>42046.342847222222</v>
      </c>
      <c r="U1796">
        <f t="shared" si="230"/>
        <v>2015</v>
      </c>
      <c r="V1796">
        <f t="shared" si="231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24"/>
        <v>38.735714285714288</v>
      </c>
      <c r="P1797" s="8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6">
        <f t="shared" si="228"/>
        <v>42628.080335648141</v>
      </c>
      <c r="T1797" s="16">
        <f t="shared" si="229"/>
        <v>42657.458333333336</v>
      </c>
      <c r="U1797">
        <f t="shared" si="230"/>
        <v>2016</v>
      </c>
      <c r="V1797">
        <f t="shared" si="231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24"/>
        <v>22.05263157894737</v>
      </c>
      <c r="P1798" s="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6">
        <f t="shared" si="228"/>
        <v>42515.231087962959</v>
      </c>
      <c r="T1798" s="16">
        <f t="shared" si="229"/>
        <v>42575.231087962959</v>
      </c>
      <c r="U1798">
        <f t="shared" si="230"/>
        <v>2016</v>
      </c>
      <c r="V1798">
        <f t="shared" si="231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24"/>
        <v>67.55</v>
      </c>
      <c r="P1799" s="8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6">
        <f t="shared" si="228"/>
        <v>42689.360983796294</v>
      </c>
      <c r="T1799" s="16">
        <f t="shared" si="229"/>
        <v>42719.360983796294</v>
      </c>
      <c r="U1799">
        <f t="shared" si="230"/>
        <v>2016</v>
      </c>
      <c r="V1799">
        <f t="shared" si="231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24"/>
        <v>13.637499999999999</v>
      </c>
      <c r="P1800" s="8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6">
        <f t="shared" si="228"/>
        <v>42344.118437499994</v>
      </c>
      <c r="T1800" s="16">
        <f t="shared" si="229"/>
        <v>42404.118437499994</v>
      </c>
      <c r="U1800">
        <f t="shared" si="230"/>
        <v>2015</v>
      </c>
      <c r="V1800">
        <f t="shared" si="231"/>
        <v>2016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24"/>
        <v>1.7457500000000001</v>
      </c>
      <c r="P1801" s="8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6">
        <f t="shared" si="228"/>
        <v>41934.634351851848</v>
      </c>
      <c r="T1801" s="16">
        <f t="shared" si="229"/>
        <v>41954.676018518519</v>
      </c>
      <c r="U1801">
        <f t="shared" si="230"/>
        <v>2014</v>
      </c>
      <c r="V1801">
        <f t="shared" si="231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24"/>
        <v>20.44963251188932</v>
      </c>
      <c r="P1802" s="8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6">
        <f t="shared" si="228"/>
        <v>42623.397800925923</v>
      </c>
      <c r="T1802" s="16">
        <f t="shared" si="229"/>
        <v>42653.397800925923</v>
      </c>
      <c r="U1802">
        <f t="shared" si="230"/>
        <v>2016</v>
      </c>
      <c r="V1802">
        <f t="shared" si="231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24"/>
        <v>13.852941176470587</v>
      </c>
      <c r="P1803" s="8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6">
        <f t="shared" si="228"/>
        <v>42321.452175925922</v>
      </c>
      <c r="T1803" s="16">
        <f t="shared" si="229"/>
        <v>42353.298611111109</v>
      </c>
      <c r="U1803">
        <f t="shared" si="230"/>
        <v>2015</v>
      </c>
      <c r="V1803">
        <f t="shared" si="231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24"/>
        <v>48.485714285714288</v>
      </c>
      <c r="P1804" s="8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6">
        <f t="shared" si="228"/>
        <v>42159.264236111114</v>
      </c>
      <c r="T1804" s="16">
        <f t="shared" si="229"/>
        <v>42182.707638888889</v>
      </c>
      <c r="U1804">
        <f t="shared" si="230"/>
        <v>2015</v>
      </c>
      <c r="V1804">
        <f t="shared" si="231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24"/>
        <v>30.8</v>
      </c>
      <c r="P1805" s="8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6">
        <f t="shared" si="228"/>
        <v>42017.863217592589</v>
      </c>
      <c r="T1805" s="16">
        <f t="shared" si="229"/>
        <v>42048.863217592589</v>
      </c>
      <c r="U1805">
        <f t="shared" si="230"/>
        <v>2015</v>
      </c>
      <c r="V1805">
        <f t="shared" si="231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24"/>
        <v>35.174193548387095</v>
      </c>
      <c r="P1806" s="8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6">
        <f t="shared" si="228"/>
        <v>42282.469953703701</v>
      </c>
      <c r="T1806" s="16">
        <f t="shared" si="229"/>
        <v>42322.511620370373</v>
      </c>
      <c r="U1806">
        <f t="shared" si="230"/>
        <v>2015</v>
      </c>
      <c r="V1806">
        <f t="shared" si="231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24"/>
        <v>36.404444444444444</v>
      </c>
      <c r="P1807" s="8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6">
        <f t="shared" si="228"/>
        <v>42247.595578703702</v>
      </c>
      <c r="T1807" s="16">
        <f t="shared" si="229"/>
        <v>42279.541666666664</v>
      </c>
      <c r="U1807">
        <f t="shared" si="230"/>
        <v>2015</v>
      </c>
      <c r="V1807">
        <f t="shared" si="231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24"/>
        <v>2.9550000000000001</v>
      </c>
      <c r="P1808" s="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6">
        <f t="shared" si="228"/>
        <v>41877.429965277777</v>
      </c>
      <c r="T1808" s="16">
        <f t="shared" si="229"/>
        <v>41912.429965277777</v>
      </c>
      <c r="U1808">
        <f t="shared" si="230"/>
        <v>2014</v>
      </c>
      <c r="V1808">
        <f t="shared" si="231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24"/>
        <v>11.06</v>
      </c>
      <c r="P1809" s="8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6">
        <f t="shared" si="228"/>
        <v>41879.860104166662</v>
      </c>
      <c r="T1809" s="16">
        <f t="shared" si="229"/>
        <v>41909.860104166662</v>
      </c>
      <c r="U1809">
        <f t="shared" si="230"/>
        <v>2014</v>
      </c>
      <c r="V1809">
        <f t="shared" si="231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24"/>
        <v>41.407142857142858</v>
      </c>
      <c r="P1810" s="8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6">
        <f t="shared" si="228"/>
        <v>42742.472569444442</v>
      </c>
      <c r="T1810" s="16">
        <f t="shared" si="229"/>
        <v>42777.472569444442</v>
      </c>
      <c r="U1810">
        <f t="shared" si="230"/>
        <v>2017</v>
      </c>
      <c r="V1810">
        <f t="shared" si="231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24"/>
        <v>10.857142857142858</v>
      </c>
      <c r="P1811" s="8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6">
        <f t="shared" si="228"/>
        <v>42029.699525462966</v>
      </c>
      <c r="T1811" s="16">
        <f t="shared" si="229"/>
        <v>42064.699525462966</v>
      </c>
      <c r="U1811">
        <f t="shared" si="230"/>
        <v>2015</v>
      </c>
      <c r="V1811">
        <f t="shared" si="231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24"/>
        <v>3.3333333333333335</v>
      </c>
      <c r="P1812" s="8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6">
        <f t="shared" si="228"/>
        <v>41860.701689814814</v>
      </c>
      <c r="T1812" s="16">
        <f t="shared" si="229"/>
        <v>41872.701689814814</v>
      </c>
      <c r="U1812">
        <f t="shared" si="230"/>
        <v>2014</v>
      </c>
      <c r="V1812">
        <f t="shared" si="231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24"/>
        <v>7.407407407407407E-2</v>
      </c>
      <c r="P1813" s="8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6">
        <f t="shared" si="228"/>
        <v>41876.225347222222</v>
      </c>
      <c r="T1813" s="16">
        <f t="shared" si="229"/>
        <v>41935.958333333328</v>
      </c>
      <c r="U1813">
        <f t="shared" si="230"/>
        <v>2014</v>
      </c>
      <c r="V1813">
        <f t="shared" si="231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24"/>
        <v>13.307692307692307</v>
      </c>
      <c r="P1814" s="8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6">
        <f t="shared" si="228"/>
        <v>42524.110370370363</v>
      </c>
      <c r="T1814" s="16">
        <f t="shared" si="229"/>
        <v>42554.110370370363</v>
      </c>
      <c r="U1814">
        <f t="shared" si="230"/>
        <v>2016</v>
      </c>
      <c r="V1814">
        <f t="shared" si="231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24"/>
        <v>0</v>
      </c>
      <c r="P1815" s="8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6">
        <f t="shared" si="228"/>
        <v>41829.68069444444</v>
      </c>
      <c r="T1815" s="16">
        <f t="shared" si="229"/>
        <v>41859.68069444444</v>
      </c>
      <c r="U1815">
        <f t="shared" si="230"/>
        <v>2014</v>
      </c>
      <c r="V1815">
        <f t="shared" si="231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24"/>
        <v>49.183333333333337</v>
      </c>
      <c r="P1816" s="8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6">
        <f t="shared" si="228"/>
        <v>42033.105740740742</v>
      </c>
      <c r="T1816" s="16">
        <f t="shared" si="229"/>
        <v>42063.105740740742</v>
      </c>
      <c r="U1816">
        <f t="shared" si="230"/>
        <v>2015</v>
      </c>
      <c r="V1816">
        <f t="shared" si="231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24"/>
        <v>0</v>
      </c>
      <c r="P1817" s="8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6">
        <f t="shared" si="228"/>
        <v>42172.698344907403</v>
      </c>
      <c r="T1817" s="16">
        <f t="shared" si="229"/>
        <v>42186.698344907403</v>
      </c>
      <c r="U1817">
        <f t="shared" si="230"/>
        <v>2015</v>
      </c>
      <c r="V1817">
        <f t="shared" si="231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24"/>
        <v>2.036</v>
      </c>
      <c r="P1818" s="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6">
        <f t="shared" si="228"/>
        <v>42548.667858796289</v>
      </c>
      <c r="T1818" s="16">
        <f t="shared" si="229"/>
        <v>42576.583333333336</v>
      </c>
      <c r="U1818">
        <f t="shared" si="230"/>
        <v>2016</v>
      </c>
      <c r="V1818">
        <f t="shared" si="231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24"/>
        <v>52.327777777777776</v>
      </c>
      <c r="P1819" s="8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6">
        <f t="shared" si="228"/>
        <v>42705.453784722216</v>
      </c>
      <c r="T1819" s="16">
        <f t="shared" si="229"/>
        <v>42765.082638888889</v>
      </c>
      <c r="U1819">
        <f t="shared" si="230"/>
        <v>2016</v>
      </c>
      <c r="V1819">
        <f t="shared" si="231"/>
        <v>2017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24"/>
        <v>0</v>
      </c>
      <c r="P1820" s="8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6">
        <f t="shared" si="228"/>
        <v>42067.026041666664</v>
      </c>
      <c r="T1820" s="16">
        <f t="shared" si="229"/>
        <v>42096.984374999993</v>
      </c>
      <c r="U1820">
        <f t="shared" si="230"/>
        <v>2015</v>
      </c>
      <c r="V1820">
        <f t="shared" si="231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24"/>
        <v>2.083333333333333</v>
      </c>
      <c r="P1821" s="8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6">
        <f t="shared" si="228"/>
        <v>41820.543935185182</v>
      </c>
      <c r="T1821" s="16">
        <f t="shared" si="229"/>
        <v>41850.543935185182</v>
      </c>
      <c r="U1821">
        <f t="shared" si="230"/>
        <v>2014</v>
      </c>
      <c r="V1821">
        <f t="shared" si="231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24"/>
        <v>6.565384615384616</v>
      </c>
      <c r="P1822" s="8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6">
        <f t="shared" si="228"/>
        <v>42064.876041666663</v>
      </c>
      <c r="T1822" s="16">
        <f t="shared" si="229"/>
        <v>42094.834374999999</v>
      </c>
      <c r="U1822">
        <f t="shared" si="230"/>
        <v>2015</v>
      </c>
      <c r="V1822">
        <f t="shared" si="231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24"/>
        <v>134.88999999999999</v>
      </c>
      <c r="P1823" s="8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6">
        <f t="shared" si="228"/>
        <v>40926.110729166663</v>
      </c>
      <c r="T1823" s="16">
        <f t="shared" si="229"/>
        <v>40971.110729166663</v>
      </c>
      <c r="U1823">
        <f t="shared" si="230"/>
        <v>2012</v>
      </c>
      <c r="V1823">
        <f t="shared" si="231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24"/>
        <v>100</v>
      </c>
      <c r="P1824" s="8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6">
        <f t="shared" si="228"/>
        <v>41634.588680555556</v>
      </c>
      <c r="T1824" s="16">
        <f t="shared" si="229"/>
        <v>41670.584027777775</v>
      </c>
      <c r="U1824">
        <f t="shared" si="230"/>
        <v>2013</v>
      </c>
      <c r="V1824">
        <f t="shared" si="231"/>
        <v>2014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24"/>
        <v>115.85714285714286</v>
      </c>
      <c r="P1825" s="8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6">
        <f t="shared" si="228"/>
        <v>41176.47657407407</v>
      </c>
      <c r="T1825" s="16">
        <f t="shared" si="229"/>
        <v>41206.47657407407</v>
      </c>
      <c r="U1825">
        <f t="shared" si="230"/>
        <v>2012</v>
      </c>
      <c r="V1825">
        <f t="shared" si="231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24"/>
        <v>100.06666666666666</v>
      </c>
      <c r="P1826" s="8">
        <f t="shared" si="225"/>
        <v>75.05</v>
      </c>
      <c r="Q1826" t="str">
        <f t="shared" si="226"/>
        <v>music</v>
      </c>
      <c r="R1826" t="str">
        <f t="shared" si="227"/>
        <v>rock</v>
      </c>
      <c r="S1826" s="16">
        <f t="shared" si="228"/>
        <v>41626.707951388882</v>
      </c>
      <c r="T1826" s="16">
        <f t="shared" si="229"/>
        <v>41646.880555555552</v>
      </c>
      <c r="U1826">
        <f t="shared" si="230"/>
        <v>2013</v>
      </c>
      <c r="V1826">
        <f t="shared" si="231"/>
        <v>2014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24"/>
        <v>105.05</v>
      </c>
      <c r="P1827" s="8">
        <f t="shared" si="225"/>
        <v>42.02</v>
      </c>
      <c r="Q1827" t="str">
        <f t="shared" si="226"/>
        <v>music</v>
      </c>
      <c r="R1827" t="str">
        <f t="shared" si="227"/>
        <v>rock</v>
      </c>
      <c r="S1827" s="16">
        <f t="shared" si="228"/>
        <v>41443.626192129625</v>
      </c>
      <c r="T1827" s="16">
        <f t="shared" si="229"/>
        <v>41466.626192129625</v>
      </c>
      <c r="U1827">
        <f t="shared" si="230"/>
        <v>2013</v>
      </c>
      <c r="V1827">
        <f t="shared" si="231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24"/>
        <v>101</v>
      </c>
      <c r="P1828" s="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6">
        <f t="shared" si="228"/>
        <v>41657.715474537035</v>
      </c>
      <c r="T1828" s="16">
        <f t="shared" si="229"/>
        <v>41687.715474537035</v>
      </c>
      <c r="U1828">
        <f t="shared" si="230"/>
        <v>2014</v>
      </c>
      <c r="V1828">
        <f t="shared" si="231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24"/>
        <v>100.66250000000001</v>
      </c>
      <c r="P1829" s="8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6">
        <f t="shared" si="228"/>
        <v>40555.117604166662</v>
      </c>
      <c r="T1829" s="16">
        <f t="shared" si="229"/>
        <v>40605.117604166662</v>
      </c>
      <c r="U1829">
        <f t="shared" si="230"/>
        <v>2011</v>
      </c>
      <c r="V1829">
        <f t="shared" si="231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24"/>
        <v>100.16000000000001</v>
      </c>
      <c r="P1830" s="8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6">
        <f t="shared" si="228"/>
        <v>41736.691319444442</v>
      </c>
      <c r="T1830" s="16">
        <f t="shared" si="229"/>
        <v>41768.708333333328</v>
      </c>
      <c r="U1830">
        <f t="shared" si="230"/>
        <v>2014</v>
      </c>
      <c r="V1830">
        <f t="shared" si="231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24"/>
        <v>166.68333333333334</v>
      </c>
      <c r="P1831" s="8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6">
        <f t="shared" si="228"/>
        <v>40515.879293981481</v>
      </c>
      <c r="T1831" s="16">
        <f t="shared" si="229"/>
        <v>40564.708333333328</v>
      </c>
      <c r="U1831">
        <f t="shared" si="230"/>
        <v>2010</v>
      </c>
      <c r="V1831">
        <f t="shared" si="231"/>
        <v>2011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24"/>
        <v>101.53333333333335</v>
      </c>
      <c r="P1832" s="8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6">
        <f t="shared" si="228"/>
        <v>41664.475775462961</v>
      </c>
      <c r="T1832" s="16">
        <f t="shared" si="229"/>
        <v>41694.475775462961</v>
      </c>
      <c r="U1832">
        <f t="shared" si="230"/>
        <v>2014</v>
      </c>
      <c r="V1832">
        <f t="shared" si="231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24"/>
        <v>103</v>
      </c>
      <c r="P1833" s="8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6">
        <f t="shared" si="228"/>
        <v>41026.787766203699</v>
      </c>
      <c r="T1833" s="16">
        <f t="shared" si="229"/>
        <v>41041.787766203699</v>
      </c>
      <c r="U1833">
        <f t="shared" si="230"/>
        <v>2012</v>
      </c>
      <c r="V1833">
        <f t="shared" si="231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24"/>
        <v>142.85714285714286</v>
      </c>
      <c r="P1834" s="8">
        <f t="shared" si="225"/>
        <v>25</v>
      </c>
      <c r="Q1834" t="str">
        <f t="shared" si="226"/>
        <v>music</v>
      </c>
      <c r="R1834" t="str">
        <f t="shared" si="227"/>
        <v>rock</v>
      </c>
      <c r="S1834" s="16">
        <f t="shared" si="228"/>
        <v>40576.331331018519</v>
      </c>
      <c r="T1834" s="16">
        <f t="shared" si="229"/>
        <v>40606.331331018519</v>
      </c>
      <c r="U1834">
        <f t="shared" si="230"/>
        <v>2011</v>
      </c>
      <c r="V1834">
        <f t="shared" si="231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24"/>
        <v>262.5</v>
      </c>
      <c r="P1835" s="8">
        <f t="shared" si="225"/>
        <v>42</v>
      </c>
      <c r="Q1835" t="str">
        <f t="shared" si="226"/>
        <v>music</v>
      </c>
      <c r="R1835" t="str">
        <f t="shared" si="227"/>
        <v>rock</v>
      </c>
      <c r="S1835" s="16">
        <f t="shared" si="228"/>
        <v>41302.835682870369</v>
      </c>
      <c r="T1835" s="16">
        <f t="shared" si="229"/>
        <v>41335.124305555553</v>
      </c>
      <c r="U1835">
        <f t="shared" si="230"/>
        <v>2013</v>
      </c>
      <c r="V1835">
        <f t="shared" si="231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24"/>
        <v>118.05000000000001</v>
      </c>
      <c r="P1836" s="8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6">
        <f t="shared" si="228"/>
        <v>41988.755729166667</v>
      </c>
      <c r="T1836" s="16">
        <f t="shared" si="229"/>
        <v>42028.755729166667</v>
      </c>
      <c r="U1836">
        <f t="shared" si="230"/>
        <v>2014</v>
      </c>
      <c r="V1836">
        <f t="shared" si="231"/>
        <v>2015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24"/>
        <v>104</v>
      </c>
      <c r="P1837" s="8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6">
        <f t="shared" si="228"/>
        <v>42430.49387731481</v>
      </c>
      <c r="T1837" s="16">
        <f t="shared" si="229"/>
        <v>42460.452210648145</v>
      </c>
      <c r="U1837">
        <f t="shared" si="230"/>
        <v>2016</v>
      </c>
      <c r="V1837">
        <f t="shared" si="231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24"/>
        <v>200.34</v>
      </c>
      <c r="P1838" s="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6">
        <f t="shared" si="228"/>
        <v>41305.601030092592</v>
      </c>
      <c r="T1838" s="16">
        <f t="shared" si="229"/>
        <v>41322.601030092592</v>
      </c>
      <c r="U1838">
        <f t="shared" si="230"/>
        <v>2013</v>
      </c>
      <c r="V1838">
        <f t="shared" si="231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24"/>
        <v>306.83333333333331</v>
      </c>
      <c r="P1839" s="8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6">
        <f t="shared" si="228"/>
        <v>40925.839525462965</v>
      </c>
      <c r="T1839" s="16">
        <f t="shared" si="229"/>
        <v>40985.797858796293</v>
      </c>
      <c r="U1839">
        <f t="shared" si="230"/>
        <v>2012</v>
      </c>
      <c r="V1839">
        <f t="shared" si="231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24"/>
        <v>100.149</v>
      </c>
      <c r="P1840" s="8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6">
        <f t="shared" si="228"/>
        <v>40788.578206018516</v>
      </c>
      <c r="T1840" s="16">
        <f t="shared" si="229"/>
        <v>40816.916666666664</v>
      </c>
      <c r="U1840">
        <f t="shared" si="230"/>
        <v>2011</v>
      </c>
      <c r="V1840">
        <f t="shared" si="231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24"/>
        <v>205.29999999999998</v>
      </c>
      <c r="P1841" s="8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6">
        <f t="shared" si="228"/>
        <v>42614.513680555552</v>
      </c>
      <c r="T1841" s="16">
        <f t="shared" si="229"/>
        <v>42644.513680555552</v>
      </c>
      <c r="U1841">
        <f t="shared" si="230"/>
        <v>2016</v>
      </c>
      <c r="V1841">
        <f t="shared" si="231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24"/>
        <v>108.88888888888889</v>
      </c>
      <c r="P1842" s="8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6">
        <f t="shared" si="228"/>
        <v>41381.88784722222</v>
      </c>
      <c r="T1842" s="16">
        <f t="shared" si="229"/>
        <v>41400.999305555553</v>
      </c>
      <c r="U1842">
        <f t="shared" si="230"/>
        <v>2013</v>
      </c>
      <c r="V1842">
        <f t="shared" si="231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24"/>
        <v>101.75</v>
      </c>
      <c r="P1843" s="8">
        <f t="shared" si="225"/>
        <v>50.875</v>
      </c>
      <c r="Q1843" t="str">
        <f t="shared" si="226"/>
        <v>music</v>
      </c>
      <c r="R1843" t="str">
        <f t="shared" si="227"/>
        <v>rock</v>
      </c>
      <c r="S1843" s="16">
        <f t="shared" si="228"/>
        <v>41745.637094907404</v>
      </c>
      <c r="T1843" s="16">
        <f t="shared" si="229"/>
        <v>41778.999305555553</v>
      </c>
      <c r="U1843">
        <f t="shared" si="230"/>
        <v>2014</v>
      </c>
      <c r="V1843">
        <f t="shared" si="231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24"/>
        <v>125.25</v>
      </c>
      <c r="P1844" s="8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6">
        <f t="shared" si="228"/>
        <v>42031.423391203702</v>
      </c>
      <c r="T1844" s="16">
        <f t="shared" si="229"/>
        <v>42065.040972222218</v>
      </c>
      <c r="U1844">
        <f t="shared" si="230"/>
        <v>2015</v>
      </c>
      <c r="V1844">
        <f t="shared" si="231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24"/>
        <v>124.0061</v>
      </c>
      <c r="P1845" s="8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6">
        <f t="shared" si="228"/>
        <v>40564.786504629628</v>
      </c>
      <c r="T1845" s="16">
        <f t="shared" si="229"/>
        <v>40594.786504629628</v>
      </c>
      <c r="U1845">
        <f t="shared" si="230"/>
        <v>2011</v>
      </c>
      <c r="V1845">
        <f t="shared" si="231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24"/>
        <v>101.4</v>
      </c>
      <c r="P1846" s="8">
        <f t="shared" si="225"/>
        <v>76.05</v>
      </c>
      <c r="Q1846" t="str">
        <f t="shared" si="226"/>
        <v>music</v>
      </c>
      <c r="R1846" t="str">
        <f t="shared" si="227"/>
        <v>rock</v>
      </c>
      <c r="S1846" s="16">
        <f t="shared" si="228"/>
        <v>40666.765208333331</v>
      </c>
      <c r="T1846" s="16">
        <f t="shared" si="229"/>
        <v>40704.916666666664</v>
      </c>
      <c r="U1846">
        <f t="shared" si="230"/>
        <v>2011</v>
      </c>
      <c r="V1846">
        <f t="shared" si="231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24"/>
        <v>100</v>
      </c>
      <c r="P1847" s="8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6">
        <f t="shared" si="228"/>
        <v>42523.124976851854</v>
      </c>
      <c r="T1847" s="16">
        <f t="shared" si="229"/>
        <v>42537.996527777774</v>
      </c>
      <c r="U1847">
        <f t="shared" si="230"/>
        <v>2016</v>
      </c>
      <c r="V1847">
        <f t="shared" si="231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24"/>
        <v>137.92666666666668</v>
      </c>
      <c r="P1848" s="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6">
        <f t="shared" si="228"/>
        <v>41228.441863425927</v>
      </c>
      <c r="T1848" s="16">
        <f t="shared" si="229"/>
        <v>41258.441863425927</v>
      </c>
      <c r="U1848">
        <f t="shared" si="230"/>
        <v>2012</v>
      </c>
      <c r="V1848">
        <f t="shared" si="231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24"/>
        <v>120.88000000000001</v>
      </c>
      <c r="P1849" s="8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6">
        <f t="shared" si="228"/>
        <v>42094.028148148143</v>
      </c>
      <c r="T1849" s="16">
        <f t="shared" si="229"/>
        <v>42115.028148148143</v>
      </c>
      <c r="U1849">
        <f t="shared" si="230"/>
        <v>2015</v>
      </c>
      <c r="V1849">
        <f t="shared" si="231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24"/>
        <v>107.36666666666667</v>
      </c>
      <c r="P1850" s="8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6">
        <f t="shared" si="228"/>
        <v>40691.579722222217</v>
      </c>
      <c r="T1850" s="16">
        <f t="shared" si="229"/>
        <v>40755.082638888889</v>
      </c>
      <c r="U1850">
        <f t="shared" si="230"/>
        <v>2011</v>
      </c>
      <c r="V1850">
        <f t="shared" si="231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24"/>
        <v>100.33333333333334</v>
      </c>
      <c r="P1851" s="8">
        <f t="shared" si="225"/>
        <v>37.625</v>
      </c>
      <c r="Q1851" t="str">
        <f t="shared" si="226"/>
        <v>music</v>
      </c>
      <c r="R1851" t="str">
        <f t="shared" si="227"/>
        <v>rock</v>
      </c>
      <c r="S1851" s="16">
        <f t="shared" si="228"/>
        <v>41169.637256944443</v>
      </c>
      <c r="T1851" s="16">
        <f t="shared" si="229"/>
        <v>41199.637256944443</v>
      </c>
      <c r="U1851">
        <f t="shared" si="230"/>
        <v>2012</v>
      </c>
      <c r="V1851">
        <f t="shared" si="231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24"/>
        <v>101.52222222222223</v>
      </c>
      <c r="P1852" s="8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6">
        <f t="shared" si="228"/>
        <v>41800.751157407409</v>
      </c>
      <c r="T1852" s="16">
        <f t="shared" si="229"/>
        <v>41830.751157407409</v>
      </c>
      <c r="U1852">
        <f t="shared" si="230"/>
        <v>2014</v>
      </c>
      <c r="V1852">
        <f t="shared" si="231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24"/>
        <v>100.07692307692308</v>
      </c>
      <c r="P1853" s="8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6">
        <f t="shared" si="228"/>
        <v>41827.69835648148</v>
      </c>
      <c r="T1853" s="16">
        <f t="shared" si="229"/>
        <v>41847.833333333328</v>
      </c>
      <c r="U1853">
        <f t="shared" si="230"/>
        <v>2014</v>
      </c>
      <c r="V1853">
        <f t="shared" si="231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24"/>
        <v>116.96666666666667</v>
      </c>
      <c r="P1854" s="8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6">
        <f t="shared" si="228"/>
        <v>42081.563101851854</v>
      </c>
      <c r="T1854" s="16">
        <f t="shared" si="229"/>
        <v>42118.791666666664</v>
      </c>
      <c r="U1854">
        <f t="shared" si="230"/>
        <v>2015</v>
      </c>
      <c r="V1854">
        <f t="shared" si="231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24"/>
        <v>101.875</v>
      </c>
      <c r="P1855" s="8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6">
        <f t="shared" si="228"/>
        <v>41176.852048611108</v>
      </c>
      <c r="T1855" s="16">
        <f t="shared" si="229"/>
        <v>41226.893715277773</v>
      </c>
      <c r="U1855">
        <f t="shared" si="230"/>
        <v>2012</v>
      </c>
      <c r="V1855">
        <f t="shared" si="231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24"/>
        <v>102.12366666666665</v>
      </c>
      <c r="P1856" s="8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6">
        <f t="shared" si="228"/>
        <v>41387.812928240739</v>
      </c>
      <c r="T1856" s="16">
        <f t="shared" si="229"/>
        <v>41417.812928240739</v>
      </c>
      <c r="U1856">
        <f t="shared" si="230"/>
        <v>2013</v>
      </c>
      <c r="V1856">
        <f t="shared" si="231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24"/>
        <v>154.05897142857143</v>
      </c>
      <c r="P1857" s="8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6">
        <f t="shared" si="228"/>
        <v>41600.330324074072</v>
      </c>
      <c r="T1857" s="16">
        <f t="shared" si="229"/>
        <v>41645.330324074072</v>
      </c>
      <c r="U1857">
        <f t="shared" si="230"/>
        <v>2013</v>
      </c>
      <c r="V1857">
        <f t="shared" si="231"/>
        <v>2014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24"/>
        <v>101.25</v>
      </c>
      <c r="P1858" s="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6">
        <f t="shared" si="228"/>
        <v>41817.64666666666</v>
      </c>
      <c r="T1858" s="16">
        <f t="shared" si="229"/>
        <v>41838.64666666666</v>
      </c>
      <c r="U1858">
        <f t="shared" si="230"/>
        <v>2014</v>
      </c>
      <c r="V1858">
        <f t="shared" si="231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32">E1859/D1859*100</f>
        <v>100</v>
      </c>
      <c r="P1859" s="8">
        <f t="shared" ref="P1859:P1922" si="233">IFERROR(E1859/L1859,0)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RIGHT(N1859,LEN(N1859)-SEARCH("/",N1859))</f>
        <v>rock</v>
      </c>
      <c r="S1859" s="16">
        <f t="shared" ref="S1859:S1922" si="236">(J1859/86400)+25569+(-5/24)</f>
        <v>41864.560335648144</v>
      </c>
      <c r="T1859" s="16">
        <f t="shared" ref="T1859:T1922" si="237">(I1859/86400)+25569+(-5/24)</f>
        <v>41894.560335648144</v>
      </c>
      <c r="U1859">
        <f t="shared" ref="U1859:U1922" si="238">YEAR(S1859)</f>
        <v>2014</v>
      </c>
      <c r="V1859">
        <f t="shared" ref="V1859:V1922" si="239">YEAR(T1859)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32"/>
        <v>108.74800874800874</v>
      </c>
      <c r="P1860" s="8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6">
        <f t="shared" si="236"/>
        <v>40832.9921412037</v>
      </c>
      <c r="T1860" s="16">
        <f t="shared" si="237"/>
        <v>40893.033807870372</v>
      </c>
      <c r="U1860">
        <f t="shared" si="238"/>
        <v>2011</v>
      </c>
      <c r="V1860">
        <f t="shared" si="239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32"/>
        <v>131.83333333333334</v>
      </c>
      <c r="P1861" s="8">
        <f t="shared" si="233"/>
        <v>70.625</v>
      </c>
      <c r="Q1861" t="str">
        <f t="shared" si="234"/>
        <v>music</v>
      </c>
      <c r="R1861" t="str">
        <f t="shared" si="235"/>
        <v>rock</v>
      </c>
      <c r="S1861" s="16">
        <f t="shared" si="236"/>
        <v>40778.561678240738</v>
      </c>
      <c r="T1861" s="16">
        <f t="shared" si="237"/>
        <v>40808.561678240738</v>
      </c>
      <c r="U1861">
        <f t="shared" si="238"/>
        <v>2011</v>
      </c>
      <c r="V1861">
        <f t="shared" si="239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32"/>
        <v>133.46666666666667</v>
      </c>
      <c r="P1862" s="8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6">
        <f t="shared" si="236"/>
        <v>41655.500972222224</v>
      </c>
      <c r="T1862" s="16">
        <f t="shared" si="237"/>
        <v>41676.500972222224</v>
      </c>
      <c r="U1862">
        <f t="shared" si="238"/>
        <v>2014</v>
      </c>
      <c r="V1862">
        <f t="shared" si="239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32"/>
        <v>0</v>
      </c>
      <c r="P1863" s="8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6">
        <f t="shared" si="236"/>
        <v>42000.091909722221</v>
      </c>
      <c r="T1863" s="16">
        <f t="shared" si="237"/>
        <v>42030.091909722221</v>
      </c>
      <c r="U1863">
        <f t="shared" si="238"/>
        <v>2014</v>
      </c>
      <c r="V1863">
        <f t="shared" si="239"/>
        <v>2015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32"/>
        <v>8.0833333333333321</v>
      </c>
      <c r="P1864" s="8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6">
        <f t="shared" si="236"/>
        <v>42755.284421296295</v>
      </c>
      <c r="T1864" s="16">
        <f t="shared" si="237"/>
        <v>42802.104166666664</v>
      </c>
      <c r="U1864">
        <f t="shared" si="238"/>
        <v>2017</v>
      </c>
      <c r="V1864">
        <f t="shared" si="239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32"/>
        <v>0.4</v>
      </c>
      <c r="P1865" s="8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6">
        <f t="shared" si="236"/>
        <v>41772.588946759257</v>
      </c>
      <c r="T1865" s="16">
        <f t="shared" si="237"/>
        <v>41802.588946759257</v>
      </c>
      <c r="U1865">
        <f t="shared" si="238"/>
        <v>2014</v>
      </c>
      <c r="V1865">
        <f t="shared" si="239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32"/>
        <v>42.892307692307689</v>
      </c>
      <c r="P1866" s="8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6">
        <f t="shared" si="236"/>
        <v>41733.508101851847</v>
      </c>
      <c r="T1866" s="16">
        <f t="shared" si="237"/>
        <v>41763.508101851847</v>
      </c>
      <c r="U1866">
        <f t="shared" si="238"/>
        <v>2014</v>
      </c>
      <c r="V1866">
        <f t="shared" si="239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32"/>
        <v>3.6363636363636364E-3</v>
      </c>
      <c r="P1867" s="8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6">
        <f t="shared" si="236"/>
        <v>42645.159108796295</v>
      </c>
      <c r="T1867" s="16">
        <f t="shared" si="237"/>
        <v>42680.200775462959</v>
      </c>
      <c r="U1867">
        <f t="shared" si="238"/>
        <v>2016</v>
      </c>
      <c r="V1867">
        <f t="shared" si="239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32"/>
        <v>0.5</v>
      </c>
      <c r="P1868" s="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6">
        <f t="shared" si="236"/>
        <v>42742.038159722222</v>
      </c>
      <c r="T1868" s="16">
        <f t="shared" si="237"/>
        <v>42794.958333333336</v>
      </c>
      <c r="U1868">
        <f t="shared" si="238"/>
        <v>2017</v>
      </c>
      <c r="V1868">
        <f t="shared" si="239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32"/>
        <v>0.05</v>
      </c>
      <c r="P1869" s="8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6">
        <f t="shared" si="236"/>
        <v>42649.716574074067</v>
      </c>
      <c r="T1869" s="16">
        <f t="shared" si="237"/>
        <v>42679.716574074067</v>
      </c>
      <c r="U1869">
        <f t="shared" si="238"/>
        <v>2016</v>
      </c>
      <c r="V1869">
        <f t="shared" si="239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32"/>
        <v>4.8680000000000003</v>
      </c>
      <c r="P1870" s="8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6">
        <f t="shared" si="236"/>
        <v>42328.570891203701</v>
      </c>
      <c r="T1870" s="16">
        <f t="shared" si="237"/>
        <v>42353.124305555553</v>
      </c>
      <c r="U1870">
        <f t="shared" si="238"/>
        <v>2015</v>
      </c>
      <c r="V1870">
        <f t="shared" si="239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32"/>
        <v>0</v>
      </c>
      <c r="P1871" s="8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6">
        <f t="shared" si="236"/>
        <v>42708.794548611106</v>
      </c>
      <c r="T1871" s="16">
        <f t="shared" si="237"/>
        <v>42738.794548611106</v>
      </c>
      <c r="U1871">
        <f t="shared" si="238"/>
        <v>2016</v>
      </c>
      <c r="V1871">
        <f t="shared" si="239"/>
        <v>2017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32"/>
        <v>10.314285714285715</v>
      </c>
      <c r="P1872" s="8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6">
        <f t="shared" si="236"/>
        <v>42371.14739583333</v>
      </c>
      <c r="T1872" s="16">
        <f t="shared" si="237"/>
        <v>42399.970138888886</v>
      </c>
      <c r="U1872">
        <f t="shared" si="238"/>
        <v>2016</v>
      </c>
      <c r="V1872">
        <f t="shared" si="239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32"/>
        <v>71.784615384615378</v>
      </c>
      <c r="P1873" s="8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6">
        <f t="shared" si="236"/>
        <v>41923.575243055551</v>
      </c>
      <c r="T1873" s="16">
        <f t="shared" si="237"/>
        <v>41963.616909722223</v>
      </c>
      <c r="U1873">
        <f t="shared" si="238"/>
        <v>2014</v>
      </c>
      <c r="V1873">
        <f t="shared" si="239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32"/>
        <v>1.06</v>
      </c>
      <c r="P1874" s="8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6">
        <f t="shared" si="236"/>
        <v>42154.921319444438</v>
      </c>
      <c r="T1874" s="16">
        <f t="shared" si="237"/>
        <v>42184.921319444438</v>
      </c>
      <c r="U1874">
        <f t="shared" si="238"/>
        <v>2015</v>
      </c>
      <c r="V1874">
        <f t="shared" si="239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32"/>
        <v>0.44999999999999996</v>
      </c>
      <c r="P1875" s="8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6">
        <f t="shared" si="236"/>
        <v>42164.407523148147</v>
      </c>
      <c r="T1875" s="16">
        <f t="shared" si="237"/>
        <v>42193.489583333336</v>
      </c>
      <c r="U1875">
        <f t="shared" si="238"/>
        <v>2015</v>
      </c>
      <c r="V1875">
        <f t="shared" si="239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32"/>
        <v>1.6250000000000001E-2</v>
      </c>
      <c r="P1876" s="8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6">
        <f t="shared" si="236"/>
        <v>42529.760798611103</v>
      </c>
      <c r="T1876" s="16">
        <f t="shared" si="237"/>
        <v>42549.760798611103</v>
      </c>
      <c r="U1876">
        <f t="shared" si="238"/>
        <v>2016</v>
      </c>
      <c r="V1876">
        <f t="shared" si="239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32"/>
        <v>0.51</v>
      </c>
      <c r="P1877" s="8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6">
        <f t="shared" si="236"/>
        <v>42528.691064814811</v>
      </c>
      <c r="T1877" s="16">
        <f t="shared" si="237"/>
        <v>42588.691064814811</v>
      </c>
      <c r="U1877">
        <f t="shared" si="238"/>
        <v>2016</v>
      </c>
      <c r="V1877">
        <f t="shared" si="239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32"/>
        <v>0</v>
      </c>
      <c r="P1878" s="8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6">
        <f t="shared" si="236"/>
        <v>41776.07644675926</v>
      </c>
      <c r="T1878" s="16">
        <f t="shared" si="237"/>
        <v>41806.07644675926</v>
      </c>
      <c r="U1878">
        <f t="shared" si="238"/>
        <v>2014</v>
      </c>
      <c r="V1878">
        <f t="shared" si="239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32"/>
        <v>0</v>
      </c>
      <c r="P1879" s="8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6">
        <f t="shared" si="236"/>
        <v>42034.820891203701</v>
      </c>
      <c r="T1879" s="16">
        <f t="shared" si="237"/>
        <v>42063.820891203701</v>
      </c>
      <c r="U1879">
        <f t="shared" si="238"/>
        <v>2015</v>
      </c>
      <c r="V1879">
        <f t="shared" si="239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32"/>
        <v>0</v>
      </c>
      <c r="P1880" s="8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6">
        <f t="shared" si="236"/>
        <v>41772.800405092588</v>
      </c>
      <c r="T1880" s="16">
        <f t="shared" si="237"/>
        <v>41802.800405092588</v>
      </c>
      <c r="U1880">
        <f t="shared" si="238"/>
        <v>2014</v>
      </c>
      <c r="V1880">
        <f t="shared" si="239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32"/>
        <v>0.12</v>
      </c>
      <c r="P1881" s="8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6">
        <f t="shared" si="236"/>
        <v>42413.441307870373</v>
      </c>
      <c r="T1881" s="16">
        <f t="shared" si="237"/>
        <v>42443.399641203701</v>
      </c>
      <c r="U1881">
        <f t="shared" si="238"/>
        <v>2016</v>
      </c>
      <c r="V1881">
        <f t="shared" si="239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32"/>
        <v>20.080000000000002</v>
      </c>
      <c r="P1882" s="8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6">
        <f t="shared" si="236"/>
        <v>42430.358564814807</v>
      </c>
      <c r="T1882" s="16">
        <f t="shared" si="237"/>
        <v>42459.31689814815</v>
      </c>
      <c r="U1882">
        <f t="shared" si="238"/>
        <v>2016</v>
      </c>
      <c r="V1882">
        <f t="shared" si="239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32"/>
        <v>172.68449999999999</v>
      </c>
      <c r="P1883" s="8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6">
        <f t="shared" si="236"/>
        <v>42042.944317129623</v>
      </c>
      <c r="T1883" s="16">
        <f t="shared" si="237"/>
        <v>42072.902650462966</v>
      </c>
      <c r="U1883">
        <f t="shared" si="238"/>
        <v>2015</v>
      </c>
      <c r="V1883">
        <f t="shared" si="239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32"/>
        <v>100.8955223880597</v>
      </c>
      <c r="P1884" s="8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6">
        <f t="shared" si="236"/>
        <v>41067.740879629629</v>
      </c>
      <c r="T1884" s="16">
        <f t="shared" si="237"/>
        <v>41100.783333333333</v>
      </c>
      <c r="U1884">
        <f t="shared" si="238"/>
        <v>2012</v>
      </c>
      <c r="V1884">
        <f t="shared" si="239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32"/>
        <v>104.8048048048048</v>
      </c>
      <c r="P1885" s="8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6">
        <f t="shared" si="236"/>
        <v>40977.739675925921</v>
      </c>
      <c r="T1885" s="16">
        <f t="shared" si="237"/>
        <v>41007.698009259257</v>
      </c>
      <c r="U1885">
        <f t="shared" si="238"/>
        <v>2012</v>
      </c>
      <c r="V1885">
        <f t="shared" si="239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32"/>
        <v>135.1</v>
      </c>
      <c r="P1886" s="8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6">
        <f t="shared" si="236"/>
        <v>41204.989988425921</v>
      </c>
      <c r="T1886" s="16">
        <f t="shared" si="237"/>
        <v>41240.291666666664</v>
      </c>
      <c r="U1886">
        <f t="shared" si="238"/>
        <v>2012</v>
      </c>
      <c r="V1886">
        <f t="shared" si="239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32"/>
        <v>116.32786885245903</v>
      </c>
      <c r="P1887" s="8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6">
        <f t="shared" si="236"/>
        <v>41098.885532407403</v>
      </c>
      <c r="T1887" s="16">
        <f t="shared" si="237"/>
        <v>41131.708333333328</v>
      </c>
      <c r="U1887">
        <f t="shared" si="238"/>
        <v>2012</v>
      </c>
      <c r="V1887">
        <f t="shared" si="239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32"/>
        <v>102.08333333333333</v>
      </c>
      <c r="P1888" s="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6">
        <f t="shared" si="236"/>
        <v>41925.69835648148</v>
      </c>
      <c r="T1888" s="16">
        <f t="shared" si="237"/>
        <v>41955.740023148144</v>
      </c>
      <c r="U1888">
        <f t="shared" si="238"/>
        <v>2014</v>
      </c>
      <c r="V1888">
        <f t="shared" si="239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32"/>
        <v>111.16666666666666</v>
      </c>
      <c r="P1889" s="8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6">
        <f t="shared" si="236"/>
        <v>42323.591805555552</v>
      </c>
      <c r="T1889" s="16">
        <f t="shared" si="237"/>
        <v>42341.687499999993</v>
      </c>
      <c r="U1889">
        <f t="shared" si="238"/>
        <v>2015</v>
      </c>
      <c r="V1889">
        <f t="shared" si="239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32"/>
        <v>166.08</v>
      </c>
      <c r="P1890" s="8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6">
        <f t="shared" si="236"/>
        <v>40299.03162037037</v>
      </c>
      <c r="T1890" s="16">
        <f t="shared" si="237"/>
        <v>40329.999305555553</v>
      </c>
      <c r="U1890">
        <f t="shared" si="238"/>
        <v>2010</v>
      </c>
      <c r="V1890">
        <f t="shared" si="239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32"/>
        <v>106.60000000000001</v>
      </c>
      <c r="P1891" s="8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6">
        <f t="shared" si="236"/>
        <v>41299.585023148145</v>
      </c>
      <c r="T1891" s="16">
        <f t="shared" si="237"/>
        <v>41344.543356481481</v>
      </c>
      <c r="U1891">
        <f t="shared" si="238"/>
        <v>2013</v>
      </c>
      <c r="V1891">
        <f t="shared" si="239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32"/>
        <v>144.58441666666667</v>
      </c>
      <c r="P1892" s="8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6">
        <f t="shared" si="236"/>
        <v>41228.577870370369</v>
      </c>
      <c r="T1892" s="16">
        <f t="shared" si="237"/>
        <v>41258.577870370369</v>
      </c>
      <c r="U1892">
        <f t="shared" si="238"/>
        <v>2012</v>
      </c>
      <c r="V1892">
        <f t="shared" si="239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32"/>
        <v>105.55000000000001</v>
      </c>
      <c r="P1893" s="8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6">
        <f t="shared" si="236"/>
        <v>40335.589745370366</v>
      </c>
      <c r="T1893" s="16">
        <f t="shared" si="237"/>
        <v>40381.041666666664</v>
      </c>
      <c r="U1893">
        <f t="shared" si="238"/>
        <v>2010</v>
      </c>
      <c r="V1893">
        <f t="shared" si="239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32"/>
        <v>136.60000000000002</v>
      </c>
      <c r="P1894" s="8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6">
        <f t="shared" si="236"/>
        <v>40671.429178240738</v>
      </c>
      <c r="T1894" s="16">
        <f t="shared" si="237"/>
        <v>40701.429178240738</v>
      </c>
      <c r="U1894">
        <f t="shared" si="238"/>
        <v>2011</v>
      </c>
      <c r="V1894">
        <f t="shared" si="239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32"/>
        <v>104</v>
      </c>
      <c r="P1895" s="8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6">
        <f t="shared" si="236"/>
        <v>40632.733622685184</v>
      </c>
      <c r="T1895" s="16">
        <f t="shared" si="237"/>
        <v>40648.957638888889</v>
      </c>
      <c r="U1895">
        <f t="shared" si="238"/>
        <v>2011</v>
      </c>
      <c r="V1895">
        <f t="shared" si="239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32"/>
        <v>114.5</v>
      </c>
      <c r="P1896" s="8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6">
        <f t="shared" si="236"/>
        <v>40920.696562499994</v>
      </c>
      <c r="T1896" s="16">
        <f t="shared" si="237"/>
        <v>40951.696562499994</v>
      </c>
      <c r="U1896">
        <f t="shared" si="238"/>
        <v>2012</v>
      </c>
      <c r="V1896">
        <f t="shared" si="239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32"/>
        <v>101.71957671957672</v>
      </c>
      <c r="P1897" s="8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6">
        <f t="shared" si="236"/>
        <v>42267.538449074076</v>
      </c>
      <c r="T1897" s="16">
        <f t="shared" si="237"/>
        <v>42297.538449074076</v>
      </c>
      <c r="U1897">
        <f t="shared" si="238"/>
        <v>2015</v>
      </c>
      <c r="V1897">
        <f t="shared" si="239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32"/>
        <v>123.94678492239468</v>
      </c>
      <c r="P1898" s="8">
        <f t="shared" si="233"/>
        <v>43</v>
      </c>
      <c r="Q1898" t="str">
        <f t="shared" si="234"/>
        <v>music</v>
      </c>
      <c r="R1898" t="str">
        <f t="shared" si="235"/>
        <v>indie rock</v>
      </c>
      <c r="S1898" s="16">
        <f t="shared" si="236"/>
        <v>40981.501909722218</v>
      </c>
      <c r="T1898" s="16">
        <f t="shared" si="237"/>
        <v>41011.501909722218</v>
      </c>
      <c r="U1898">
        <f t="shared" si="238"/>
        <v>2012</v>
      </c>
      <c r="V1898">
        <f t="shared" si="239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32"/>
        <v>102.45669291338582</v>
      </c>
      <c r="P1899" s="8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6">
        <f t="shared" si="236"/>
        <v>41680.375069444439</v>
      </c>
      <c r="T1899" s="16">
        <f t="shared" si="237"/>
        <v>41702.666666666664</v>
      </c>
      <c r="U1899">
        <f t="shared" si="238"/>
        <v>2014</v>
      </c>
      <c r="V1899">
        <f t="shared" si="239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32"/>
        <v>144.5</v>
      </c>
      <c r="P1900" s="8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6">
        <f t="shared" si="236"/>
        <v>42365.9846412037</v>
      </c>
      <c r="T1900" s="16">
        <f t="shared" si="237"/>
        <v>42401.541666666664</v>
      </c>
      <c r="U1900">
        <f t="shared" si="238"/>
        <v>2015</v>
      </c>
      <c r="V1900">
        <f t="shared" si="239"/>
        <v>2016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32"/>
        <v>133.33333333333331</v>
      </c>
      <c r="P1901" s="8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6">
        <f t="shared" si="236"/>
        <v>42058.733402777776</v>
      </c>
      <c r="T1901" s="16">
        <f t="shared" si="237"/>
        <v>42088.691736111105</v>
      </c>
      <c r="U1901">
        <f t="shared" si="238"/>
        <v>2015</v>
      </c>
      <c r="V1901">
        <f t="shared" si="239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32"/>
        <v>109.3644</v>
      </c>
      <c r="P1902" s="8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6">
        <f t="shared" si="236"/>
        <v>41160.663553240738</v>
      </c>
      <c r="T1902" s="16">
        <f t="shared" si="237"/>
        <v>41188.207638888889</v>
      </c>
      <c r="U1902">
        <f t="shared" si="238"/>
        <v>2012</v>
      </c>
      <c r="V1902">
        <f t="shared" si="239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32"/>
        <v>2.6969696969696968</v>
      </c>
      <c r="P1903" s="8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6">
        <f t="shared" si="236"/>
        <v>42116.334826388884</v>
      </c>
      <c r="T1903" s="16">
        <f t="shared" si="237"/>
        <v>42146.333333333336</v>
      </c>
      <c r="U1903">
        <f t="shared" si="238"/>
        <v>2015</v>
      </c>
      <c r="V1903">
        <f t="shared" si="239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32"/>
        <v>1.2</v>
      </c>
      <c r="P1904" s="8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6">
        <f t="shared" si="236"/>
        <v>42037.581562499996</v>
      </c>
      <c r="T1904" s="16">
        <f t="shared" si="237"/>
        <v>42067.581562499996</v>
      </c>
      <c r="U1904">
        <f t="shared" si="238"/>
        <v>2015</v>
      </c>
      <c r="V1904">
        <f t="shared" si="239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32"/>
        <v>46.6</v>
      </c>
      <c r="P1905" s="8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6">
        <f t="shared" si="236"/>
        <v>42702.562395833331</v>
      </c>
      <c r="T1905" s="16">
        <f t="shared" si="237"/>
        <v>42762.562395833331</v>
      </c>
      <c r="U1905">
        <f t="shared" si="238"/>
        <v>2016</v>
      </c>
      <c r="V1905">
        <f t="shared" si="239"/>
        <v>2017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32"/>
        <v>0.1</v>
      </c>
      <c r="P1906" s="8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6">
        <f t="shared" si="236"/>
        <v>42326.477094907408</v>
      </c>
      <c r="T1906" s="16">
        <f t="shared" si="237"/>
        <v>42371.477094907408</v>
      </c>
      <c r="U1906">
        <f t="shared" si="238"/>
        <v>2015</v>
      </c>
      <c r="V1906">
        <f t="shared" si="239"/>
        <v>2016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32"/>
        <v>0.16800000000000001</v>
      </c>
      <c r="P1907" s="8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6">
        <f t="shared" si="236"/>
        <v>41859.717523148145</v>
      </c>
      <c r="T1907" s="16">
        <f t="shared" si="237"/>
        <v>41889.717523148145</v>
      </c>
      <c r="U1907">
        <f t="shared" si="238"/>
        <v>2014</v>
      </c>
      <c r="V1907">
        <f t="shared" si="239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32"/>
        <v>42.76</v>
      </c>
      <c r="P1908" s="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6">
        <f t="shared" si="236"/>
        <v>42514.462766203702</v>
      </c>
      <c r="T1908" s="16">
        <f t="shared" si="237"/>
        <v>42544.462766203702</v>
      </c>
      <c r="U1908">
        <f t="shared" si="238"/>
        <v>2016</v>
      </c>
      <c r="V1908">
        <f t="shared" si="239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32"/>
        <v>0.28333333333333333</v>
      </c>
      <c r="P1909" s="8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6">
        <f t="shared" si="236"/>
        <v>41767.378761574073</v>
      </c>
      <c r="T1909" s="16">
        <f t="shared" si="237"/>
        <v>41782.378761574073</v>
      </c>
      <c r="U1909">
        <f t="shared" si="238"/>
        <v>2014</v>
      </c>
      <c r="V1909">
        <f t="shared" si="239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32"/>
        <v>1.7319999999999998</v>
      </c>
      <c r="P1910" s="8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6">
        <f t="shared" si="236"/>
        <v>42703.709490740737</v>
      </c>
      <c r="T1910" s="16">
        <f t="shared" si="237"/>
        <v>42733.709490740737</v>
      </c>
      <c r="U1910">
        <f t="shared" si="238"/>
        <v>2016</v>
      </c>
      <c r="V1910">
        <f t="shared" si="239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32"/>
        <v>14.111428571428572</v>
      </c>
      <c r="P1911" s="8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6">
        <f t="shared" si="236"/>
        <v>41905.220821759256</v>
      </c>
      <c r="T1911" s="16">
        <f t="shared" si="237"/>
        <v>41935.220821759256</v>
      </c>
      <c r="U1911">
        <f t="shared" si="238"/>
        <v>2014</v>
      </c>
      <c r="V1911">
        <f t="shared" si="239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32"/>
        <v>39.395294117647055</v>
      </c>
      <c r="P1912" s="8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6">
        <f t="shared" si="236"/>
        <v>42264.754826388882</v>
      </c>
      <c r="T1912" s="16">
        <f t="shared" si="237"/>
        <v>42308.739583333336</v>
      </c>
      <c r="U1912">
        <f t="shared" si="238"/>
        <v>2015</v>
      </c>
      <c r="V1912">
        <f t="shared" si="239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32"/>
        <v>2.3529411764705882E-2</v>
      </c>
      <c r="P1913" s="8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6">
        <f t="shared" si="236"/>
        <v>41829.825624999998</v>
      </c>
      <c r="T1913" s="16">
        <f t="shared" si="237"/>
        <v>41859.825624999998</v>
      </c>
      <c r="U1913">
        <f t="shared" si="238"/>
        <v>2014</v>
      </c>
      <c r="V1913">
        <f t="shared" si="239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32"/>
        <v>59.3</v>
      </c>
      <c r="P1914" s="8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6">
        <f t="shared" si="236"/>
        <v>42129.018055555549</v>
      </c>
      <c r="T1914" s="16">
        <f t="shared" si="237"/>
        <v>42159.018055555549</v>
      </c>
      <c r="U1914">
        <f t="shared" si="238"/>
        <v>2015</v>
      </c>
      <c r="V1914">
        <f t="shared" si="239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32"/>
        <v>1.3270833333333334</v>
      </c>
      <c r="P1915" s="8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6">
        <f t="shared" si="236"/>
        <v>41890.302986111106</v>
      </c>
      <c r="T1915" s="16">
        <f t="shared" si="237"/>
        <v>41920.302986111106</v>
      </c>
      <c r="U1915">
        <f t="shared" si="238"/>
        <v>2014</v>
      </c>
      <c r="V1915">
        <f t="shared" si="239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32"/>
        <v>9.0090090090090094</v>
      </c>
      <c r="P1916" s="8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6">
        <f t="shared" si="236"/>
        <v>41928.966122685182</v>
      </c>
      <c r="T1916" s="16">
        <f t="shared" si="237"/>
        <v>41943.957638888889</v>
      </c>
      <c r="U1916">
        <f t="shared" si="238"/>
        <v>2014</v>
      </c>
      <c r="V1916">
        <f t="shared" si="239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32"/>
        <v>1.6</v>
      </c>
      <c r="P1917" s="8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6">
        <f t="shared" si="236"/>
        <v>41863.840532407405</v>
      </c>
      <c r="T1917" s="16">
        <f t="shared" si="237"/>
        <v>41883.840532407405</v>
      </c>
      <c r="U1917">
        <f t="shared" si="238"/>
        <v>2014</v>
      </c>
      <c r="V1917">
        <f t="shared" si="239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32"/>
        <v>0.51</v>
      </c>
      <c r="P1918" s="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6">
        <f t="shared" si="236"/>
        <v>42656.508969907409</v>
      </c>
      <c r="T1918" s="16">
        <f t="shared" si="237"/>
        <v>42681.550636574073</v>
      </c>
      <c r="U1918">
        <f t="shared" si="238"/>
        <v>2016</v>
      </c>
      <c r="V1918">
        <f t="shared" si="239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32"/>
        <v>52.570512820512818</v>
      </c>
      <c r="P1919" s="8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6">
        <f t="shared" si="236"/>
        <v>42746.06172453703</v>
      </c>
      <c r="T1919" s="16">
        <f t="shared" si="237"/>
        <v>42776.06172453703</v>
      </c>
      <c r="U1919">
        <f t="shared" si="238"/>
        <v>2017</v>
      </c>
      <c r="V1919">
        <f t="shared" si="239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32"/>
        <v>1.04</v>
      </c>
      <c r="P1920" s="8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6">
        <f t="shared" si="236"/>
        <v>41828.581608796296</v>
      </c>
      <c r="T1920" s="16">
        <f t="shared" si="237"/>
        <v>41863.581608796296</v>
      </c>
      <c r="U1920">
        <f t="shared" si="238"/>
        <v>2014</v>
      </c>
      <c r="V1920">
        <f t="shared" si="239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32"/>
        <v>47.4</v>
      </c>
      <c r="P1921" s="8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6">
        <f t="shared" si="236"/>
        <v>42113.667233796295</v>
      </c>
      <c r="T1921" s="16">
        <f t="shared" si="237"/>
        <v>42143.667233796295</v>
      </c>
      <c r="U1921">
        <f t="shared" si="238"/>
        <v>2015</v>
      </c>
      <c r="V1921">
        <f t="shared" si="239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32"/>
        <v>43.03</v>
      </c>
      <c r="P1922" s="8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6">
        <f t="shared" si="236"/>
        <v>42270.66737268518</v>
      </c>
      <c r="T1922" s="16">
        <f t="shared" si="237"/>
        <v>42298.749999999993</v>
      </c>
      <c r="U1922">
        <f t="shared" si="238"/>
        <v>2015</v>
      </c>
      <c r="V1922">
        <f t="shared" si="239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40">E1923/D1923*100</f>
        <v>136.80000000000001</v>
      </c>
      <c r="P1923" s="8">
        <f t="shared" ref="P1923:P1986" si="241">IFERROR(E1923/L1923,0)</f>
        <v>54</v>
      </c>
      <c r="Q1923" t="str">
        <f t="shared" ref="Q1923:Q1986" si="242">LEFT(N1923,FIND("/",N1923)-1)</f>
        <v>music</v>
      </c>
      <c r="R1923" t="str">
        <f t="shared" ref="R1923:R1986" si="243">RIGHT(N1923,LEN(N1923)-SEARCH("/",N1923))</f>
        <v>indie rock</v>
      </c>
      <c r="S1923" s="16">
        <f t="shared" ref="S1923:S1986" si="244">(J1923/86400)+25569+(-5/24)</f>
        <v>41074.013229166667</v>
      </c>
      <c r="T1923" s="16">
        <f t="shared" ref="T1923:T1986" si="245">(I1923/86400)+25569+(-5/24)</f>
        <v>41104.013229166667</v>
      </c>
      <c r="U1923">
        <f t="shared" ref="U1923:U1986" si="246">YEAR(S1923)</f>
        <v>2012</v>
      </c>
      <c r="V1923">
        <f t="shared" ref="V1923:V1986" si="247">YEAR(T1923)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40"/>
        <v>115.55</v>
      </c>
      <c r="P1924" s="8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6">
        <f t="shared" si="244"/>
        <v>41590.047534722216</v>
      </c>
      <c r="T1924" s="16">
        <f t="shared" si="245"/>
        <v>41620.047534722216</v>
      </c>
      <c r="U1924">
        <f t="shared" si="246"/>
        <v>2013</v>
      </c>
      <c r="V1924">
        <f t="shared" si="247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40"/>
        <v>240.79999999999998</v>
      </c>
      <c r="P1925" s="8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6">
        <f t="shared" si="244"/>
        <v>40772.640416666662</v>
      </c>
      <c r="T1925" s="16">
        <f t="shared" si="245"/>
        <v>40812.999305555553</v>
      </c>
      <c r="U1925">
        <f t="shared" si="246"/>
        <v>2011</v>
      </c>
      <c r="V1925">
        <f t="shared" si="247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40"/>
        <v>114.39999999999999</v>
      </c>
      <c r="P1926" s="8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6">
        <f t="shared" si="244"/>
        <v>41626.552719907406</v>
      </c>
      <c r="T1926" s="16">
        <f t="shared" si="245"/>
        <v>41654.606249999997</v>
      </c>
      <c r="U1926">
        <f t="shared" si="246"/>
        <v>2013</v>
      </c>
      <c r="V1926">
        <f t="shared" si="247"/>
        <v>2014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40"/>
        <v>110.33333333333333</v>
      </c>
      <c r="P1927" s="8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6">
        <f t="shared" si="244"/>
        <v>41535.693148148144</v>
      </c>
      <c r="T1927" s="16">
        <f t="shared" si="245"/>
        <v>41557.791666666664</v>
      </c>
      <c r="U1927">
        <f t="shared" si="246"/>
        <v>2013</v>
      </c>
      <c r="V1927">
        <f t="shared" si="247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40"/>
        <v>195.37933333333334</v>
      </c>
      <c r="P1928" s="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6">
        <f t="shared" si="244"/>
        <v>40456.746018518512</v>
      </c>
      <c r="T1928" s="16">
        <f t="shared" si="245"/>
        <v>40483.80972222222</v>
      </c>
      <c r="U1928">
        <f t="shared" si="246"/>
        <v>2010</v>
      </c>
      <c r="V1928">
        <f t="shared" si="247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40"/>
        <v>103.33333333333334</v>
      </c>
      <c r="P1929" s="8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6">
        <f t="shared" si="244"/>
        <v>40960.653229166666</v>
      </c>
      <c r="T1929" s="16">
        <f t="shared" si="245"/>
        <v>40975.999305555553</v>
      </c>
      <c r="U1929">
        <f t="shared" si="246"/>
        <v>2012</v>
      </c>
      <c r="V1929">
        <f t="shared" si="247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40"/>
        <v>103.1372549019608</v>
      </c>
      <c r="P1930" s="8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6">
        <f t="shared" si="244"/>
        <v>41371.439745370364</v>
      </c>
      <c r="T1930" s="16">
        <f t="shared" si="245"/>
        <v>41401.439745370364</v>
      </c>
      <c r="U1930">
        <f t="shared" si="246"/>
        <v>2013</v>
      </c>
      <c r="V1930">
        <f t="shared" si="247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40"/>
        <v>100.3125</v>
      </c>
      <c r="P1931" s="8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6">
        <f t="shared" si="244"/>
        <v>40686.813263888886</v>
      </c>
      <c r="T1931" s="16">
        <f t="shared" si="245"/>
        <v>40728.813263888886</v>
      </c>
      <c r="U1931">
        <f t="shared" si="246"/>
        <v>2011</v>
      </c>
      <c r="V1931">
        <f t="shared" si="247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40"/>
        <v>127</v>
      </c>
      <c r="P1932" s="8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6">
        <f t="shared" si="244"/>
        <v>41402.350486111107</v>
      </c>
      <c r="T1932" s="16">
        <f t="shared" si="245"/>
        <v>41462.350486111107</v>
      </c>
      <c r="U1932">
        <f t="shared" si="246"/>
        <v>2013</v>
      </c>
      <c r="V1932">
        <f t="shared" si="247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40"/>
        <v>120.601</v>
      </c>
      <c r="P1933" s="8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6">
        <f t="shared" si="244"/>
        <v>41037.684131944443</v>
      </c>
      <c r="T1933" s="16">
        <f t="shared" si="245"/>
        <v>41050.9375</v>
      </c>
      <c r="U1933">
        <f t="shared" si="246"/>
        <v>2012</v>
      </c>
      <c r="V1933">
        <f t="shared" si="247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40"/>
        <v>106.99047619047619</v>
      </c>
      <c r="P1934" s="8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6">
        <f t="shared" si="244"/>
        <v>40911.601539351854</v>
      </c>
      <c r="T1934" s="16">
        <f t="shared" si="245"/>
        <v>40932.601539351854</v>
      </c>
      <c r="U1934">
        <f t="shared" si="246"/>
        <v>2012</v>
      </c>
      <c r="V1934">
        <f t="shared" si="247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40"/>
        <v>172.43333333333334</v>
      </c>
      <c r="P1935" s="8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6">
        <f t="shared" si="244"/>
        <v>41878.922534722216</v>
      </c>
      <c r="T1935" s="16">
        <f t="shared" si="245"/>
        <v>41908.922534722216</v>
      </c>
      <c r="U1935">
        <f t="shared" si="246"/>
        <v>2014</v>
      </c>
      <c r="V1935">
        <f t="shared" si="247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40"/>
        <v>123.61999999999999</v>
      </c>
      <c r="P1936" s="8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6">
        <f t="shared" si="244"/>
        <v>40865.658807870372</v>
      </c>
      <c r="T1936" s="16">
        <f t="shared" si="245"/>
        <v>40902</v>
      </c>
      <c r="U1936">
        <f t="shared" si="246"/>
        <v>2011</v>
      </c>
      <c r="V1936">
        <f t="shared" si="247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40"/>
        <v>108.4</v>
      </c>
      <c r="P1937" s="8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6">
        <f t="shared" si="244"/>
        <v>41773.724201388883</v>
      </c>
      <c r="T1937" s="16">
        <f t="shared" si="245"/>
        <v>41810.999305555553</v>
      </c>
      <c r="U1937">
        <f t="shared" si="246"/>
        <v>2014</v>
      </c>
      <c r="V1937">
        <f t="shared" si="247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40"/>
        <v>116.52013333333333</v>
      </c>
      <c r="P1938" s="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6">
        <f t="shared" si="244"/>
        <v>40852.68136574074</v>
      </c>
      <c r="T1938" s="16">
        <f t="shared" si="245"/>
        <v>40883.040972222218</v>
      </c>
      <c r="U1938">
        <f t="shared" si="246"/>
        <v>2011</v>
      </c>
      <c r="V1938">
        <f t="shared" si="247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40"/>
        <v>187.245</v>
      </c>
      <c r="P1939" s="8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6">
        <f t="shared" si="244"/>
        <v>41058.91065972222</v>
      </c>
      <c r="T1939" s="16">
        <f t="shared" si="245"/>
        <v>41074.957638888889</v>
      </c>
      <c r="U1939">
        <f t="shared" si="246"/>
        <v>2012</v>
      </c>
      <c r="V1939">
        <f t="shared" si="247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40"/>
        <v>115.93333333333334</v>
      </c>
      <c r="P1940" s="8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6">
        <f t="shared" si="244"/>
        <v>41426.05128472222</v>
      </c>
      <c r="T1940" s="16">
        <f t="shared" si="245"/>
        <v>41457</v>
      </c>
      <c r="U1940">
        <f t="shared" si="246"/>
        <v>2013</v>
      </c>
      <c r="V1940">
        <f t="shared" si="247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40"/>
        <v>110.7</v>
      </c>
      <c r="P1941" s="8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6">
        <f t="shared" si="244"/>
        <v>41313.776712962957</v>
      </c>
      <c r="T1941" s="16">
        <f t="shared" si="245"/>
        <v>41343.735046296293</v>
      </c>
      <c r="U1941">
        <f t="shared" si="246"/>
        <v>2013</v>
      </c>
      <c r="V1941">
        <f t="shared" si="247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40"/>
        <v>170.92307692307693</v>
      </c>
      <c r="P1942" s="8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6">
        <f t="shared" si="244"/>
        <v>40670.298993055556</v>
      </c>
      <c r="T1942" s="16">
        <f t="shared" si="245"/>
        <v>40708.957638888889</v>
      </c>
      <c r="U1942">
        <f t="shared" si="246"/>
        <v>2011</v>
      </c>
      <c r="V1942">
        <f t="shared" si="247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40"/>
        <v>126.11835600000001</v>
      </c>
      <c r="P1943" s="8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6">
        <f t="shared" si="244"/>
        <v>41744.08253472222</v>
      </c>
      <c r="T1943" s="16">
        <f t="shared" si="245"/>
        <v>41774.08253472222</v>
      </c>
      <c r="U1943">
        <f t="shared" si="246"/>
        <v>2014</v>
      </c>
      <c r="V1943">
        <f t="shared" si="247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40"/>
        <v>138.44033333333334</v>
      </c>
      <c r="P1944" s="8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6">
        <f t="shared" si="244"/>
        <v>40638.619675925926</v>
      </c>
      <c r="T1944" s="16">
        <f t="shared" si="245"/>
        <v>40728.619675925926</v>
      </c>
      <c r="U1944">
        <f t="shared" si="246"/>
        <v>2011</v>
      </c>
      <c r="V1944">
        <f t="shared" si="247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40"/>
        <v>1705.2499999999998</v>
      </c>
      <c r="P1945" s="8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6">
        <f t="shared" si="244"/>
        <v>42548.061527777776</v>
      </c>
      <c r="T1945" s="16">
        <f t="shared" si="245"/>
        <v>42593.061527777776</v>
      </c>
      <c r="U1945">
        <f t="shared" si="246"/>
        <v>2016</v>
      </c>
      <c r="V1945">
        <f t="shared" si="247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40"/>
        <v>788.05550000000005</v>
      </c>
      <c r="P1946" s="8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6">
        <f t="shared" si="244"/>
        <v>41730.376041666663</v>
      </c>
      <c r="T1946" s="16">
        <f t="shared" si="245"/>
        <v>41760.376041666663</v>
      </c>
      <c r="U1946">
        <f t="shared" si="246"/>
        <v>2014</v>
      </c>
      <c r="V1946">
        <f t="shared" si="247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40"/>
        <v>348.01799999999997</v>
      </c>
      <c r="P1947" s="8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6">
        <f t="shared" si="244"/>
        <v>42157.043495370366</v>
      </c>
      <c r="T1947" s="16">
        <f t="shared" si="245"/>
        <v>42197.043495370366</v>
      </c>
      <c r="U1947">
        <f t="shared" si="246"/>
        <v>2015</v>
      </c>
      <c r="V1947">
        <f t="shared" si="247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40"/>
        <v>149.74666666666667</v>
      </c>
      <c r="P1948" s="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6">
        <f t="shared" si="244"/>
        <v>41688.941678240742</v>
      </c>
      <c r="T1948" s="16">
        <f t="shared" si="245"/>
        <v>41748.900011574071</v>
      </c>
      <c r="U1948">
        <f t="shared" si="246"/>
        <v>2014</v>
      </c>
      <c r="V1948">
        <f t="shared" si="247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40"/>
        <v>100.63375000000001</v>
      </c>
      <c r="P1949" s="8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6">
        <f t="shared" si="244"/>
        <v>40102.709722222222</v>
      </c>
      <c r="T1949" s="16">
        <f t="shared" si="245"/>
        <v>40140.040972222218</v>
      </c>
      <c r="U1949">
        <f t="shared" si="246"/>
        <v>2009</v>
      </c>
      <c r="V1949">
        <f t="shared" si="247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40"/>
        <v>800.21100000000001</v>
      </c>
      <c r="P1950" s="8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6">
        <f t="shared" si="244"/>
        <v>42473.395937499998</v>
      </c>
      <c r="T1950" s="16">
        <f t="shared" si="245"/>
        <v>42527.501388888886</v>
      </c>
      <c r="U1950">
        <f t="shared" si="246"/>
        <v>2016</v>
      </c>
      <c r="V1950">
        <f t="shared" si="247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40"/>
        <v>106.00260000000002</v>
      </c>
      <c r="P1951" s="8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6">
        <f t="shared" si="244"/>
        <v>41800.21471064815</v>
      </c>
      <c r="T1951" s="16">
        <f t="shared" si="245"/>
        <v>41830.21471064815</v>
      </c>
      <c r="U1951">
        <f t="shared" si="246"/>
        <v>2014</v>
      </c>
      <c r="V1951">
        <f t="shared" si="247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40"/>
        <v>200.51866666666669</v>
      </c>
      <c r="P1952" s="8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6">
        <f t="shared" si="244"/>
        <v>40623.973067129627</v>
      </c>
      <c r="T1952" s="16">
        <f t="shared" si="245"/>
        <v>40654.973067129627</v>
      </c>
      <c r="U1952">
        <f t="shared" si="246"/>
        <v>2011</v>
      </c>
      <c r="V1952">
        <f t="shared" si="247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40"/>
        <v>212.44399999999999</v>
      </c>
      <c r="P1953" s="8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6">
        <f t="shared" si="244"/>
        <v>42651.212233796294</v>
      </c>
      <c r="T1953" s="16">
        <f t="shared" si="245"/>
        <v>42681.253900462958</v>
      </c>
      <c r="U1953">
        <f t="shared" si="246"/>
        <v>2016</v>
      </c>
      <c r="V1953">
        <f t="shared" si="247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40"/>
        <v>198.47237142857145</v>
      </c>
      <c r="P1954" s="8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6">
        <f t="shared" si="244"/>
        <v>41526.398321759254</v>
      </c>
      <c r="T1954" s="16">
        <f t="shared" si="245"/>
        <v>41563.398321759254</v>
      </c>
      <c r="U1954">
        <f t="shared" si="246"/>
        <v>2013</v>
      </c>
      <c r="V1954">
        <f t="shared" si="247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40"/>
        <v>225.94666666666666</v>
      </c>
      <c r="P1955" s="8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6">
        <f t="shared" si="244"/>
        <v>40940.991493055553</v>
      </c>
      <c r="T1955" s="16">
        <f t="shared" si="245"/>
        <v>40969.916666666664</v>
      </c>
      <c r="U1955">
        <f t="shared" si="246"/>
        <v>2012</v>
      </c>
      <c r="V1955">
        <f t="shared" si="247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40"/>
        <v>698.94800000000009</v>
      </c>
      <c r="P1956" s="8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6">
        <f t="shared" si="244"/>
        <v>42394.372407407405</v>
      </c>
      <c r="T1956" s="16">
        <f t="shared" si="245"/>
        <v>42440.999999999993</v>
      </c>
      <c r="U1956">
        <f t="shared" si="246"/>
        <v>2016</v>
      </c>
      <c r="V1956">
        <f t="shared" si="247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40"/>
        <v>398.59528571428569</v>
      </c>
      <c r="P1957" s="8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6">
        <f t="shared" si="244"/>
        <v>41020.063437500001</v>
      </c>
      <c r="T1957" s="16">
        <f t="shared" si="245"/>
        <v>41052.583333333328</v>
      </c>
      <c r="U1957">
        <f t="shared" si="246"/>
        <v>2012</v>
      </c>
      <c r="V1957">
        <f t="shared" si="247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40"/>
        <v>294.0333333333333</v>
      </c>
      <c r="P1958" s="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6">
        <f t="shared" si="244"/>
        <v>42067.71533564815</v>
      </c>
      <c r="T1958" s="16">
        <f t="shared" si="245"/>
        <v>42112.673668981479</v>
      </c>
      <c r="U1958">
        <f t="shared" si="246"/>
        <v>2015</v>
      </c>
      <c r="V1958">
        <f t="shared" si="247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40"/>
        <v>167.50470000000001</v>
      </c>
      <c r="P1959" s="8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6">
        <f t="shared" si="244"/>
        <v>41178.890196759261</v>
      </c>
      <c r="T1959" s="16">
        <f t="shared" si="245"/>
        <v>41208.890196759261</v>
      </c>
      <c r="U1959">
        <f t="shared" si="246"/>
        <v>2012</v>
      </c>
      <c r="V1959">
        <f t="shared" si="247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40"/>
        <v>1435.5717142857143</v>
      </c>
      <c r="P1960" s="8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6">
        <f t="shared" si="244"/>
        <v>41326.779641203699</v>
      </c>
      <c r="T1960" s="16">
        <f t="shared" si="245"/>
        <v>41356.737974537034</v>
      </c>
      <c r="U1960">
        <f t="shared" si="246"/>
        <v>2013</v>
      </c>
      <c r="V1960">
        <f t="shared" si="247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40"/>
        <v>156.73439999999999</v>
      </c>
      <c r="P1961" s="8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6">
        <f t="shared" si="244"/>
        <v>41871.637268518512</v>
      </c>
      <c r="T1961" s="16">
        <f t="shared" si="245"/>
        <v>41912.791666666664</v>
      </c>
      <c r="U1961">
        <f t="shared" si="246"/>
        <v>2014</v>
      </c>
      <c r="V1961">
        <f t="shared" si="247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40"/>
        <v>117.90285714285716</v>
      </c>
      <c r="P1962" s="8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6">
        <f t="shared" si="244"/>
        <v>41964.154409722221</v>
      </c>
      <c r="T1962" s="16">
        <f t="shared" si="245"/>
        <v>41994.154409722221</v>
      </c>
      <c r="U1962">
        <f t="shared" si="246"/>
        <v>2014</v>
      </c>
      <c r="V1962">
        <f t="shared" si="247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40"/>
        <v>1105.3811999999998</v>
      </c>
      <c r="P1963" s="8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6">
        <f t="shared" si="244"/>
        <v>41147.986307870371</v>
      </c>
      <c r="T1963" s="16">
        <f t="shared" si="245"/>
        <v>41187.957638888889</v>
      </c>
      <c r="U1963">
        <f t="shared" si="246"/>
        <v>2012</v>
      </c>
      <c r="V1963">
        <f t="shared" si="247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40"/>
        <v>192.92499999999998</v>
      </c>
      <c r="P1964" s="8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6">
        <f t="shared" si="244"/>
        <v>41742.572175925925</v>
      </c>
      <c r="T1964" s="16">
        <f t="shared" si="245"/>
        <v>41772.572175925925</v>
      </c>
      <c r="U1964">
        <f t="shared" si="246"/>
        <v>2014</v>
      </c>
      <c r="V1964">
        <f t="shared" si="247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40"/>
        <v>126.8842105263158</v>
      </c>
      <c r="P1965" s="8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6">
        <f t="shared" si="244"/>
        <v>41863.221458333333</v>
      </c>
      <c r="T1965" s="16">
        <f t="shared" si="245"/>
        <v>41898.221458333333</v>
      </c>
      <c r="U1965">
        <f t="shared" si="246"/>
        <v>2014</v>
      </c>
      <c r="V1965">
        <f t="shared" si="247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40"/>
        <v>259.57748878923763</v>
      </c>
      <c r="P1966" s="8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6">
        <f t="shared" si="244"/>
        <v>42452.064490740733</v>
      </c>
      <c r="T1966" s="16">
        <f t="shared" si="245"/>
        <v>42482.064490740733</v>
      </c>
      <c r="U1966">
        <f t="shared" si="246"/>
        <v>2016</v>
      </c>
      <c r="V1966">
        <f t="shared" si="247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40"/>
        <v>262.27999999999997</v>
      </c>
      <c r="P1967" s="8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6">
        <f t="shared" si="244"/>
        <v>40897.880902777775</v>
      </c>
      <c r="T1967" s="16">
        <f t="shared" si="245"/>
        <v>40919.833333333328</v>
      </c>
      <c r="U1967">
        <f t="shared" si="246"/>
        <v>2011</v>
      </c>
      <c r="V1967">
        <f t="shared" si="247"/>
        <v>2012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40"/>
        <v>206.74309000000002</v>
      </c>
      <c r="P1968" s="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6">
        <f t="shared" si="244"/>
        <v>41835.332152777773</v>
      </c>
      <c r="T1968" s="16">
        <f t="shared" si="245"/>
        <v>41865.332152777773</v>
      </c>
      <c r="U1968">
        <f t="shared" si="246"/>
        <v>2014</v>
      </c>
      <c r="V1968">
        <f t="shared" si="247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40"/>
        <v>370.13</v>
      </c>
      <c r="P1969" s="8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6">
        <f t="shared" si="244"/>
        <v>41730.455196759256</v>
      </c>
      <c r="T1969" s="16">
        <f t="shared" si="245"/>
        <v>41760.455196759256</v>
      </c>
      <c r="U1969">
        <f t="shared" si="246"/>
        <v>2014</v>
      </c>
      <c r="V1969">
        <f t="shared" si="247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40"/>
        <v>284.96600000000001</v>
      </c>
      <c r="P1970" s="8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6">
        <f t="shared" si="244"/>
        <v>42676.378645833327</v>
      </c>
      <c r="T1970" s="16">
        <f t="shared" si="245"/>
        <v>42707.420312499999</v>
      </c>
      <c r="U1970">
        <f t="shared" si="246"/>
        <v>2016</v>
      </c>
      <c r="V1970">
        <f t="shared" si="247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40"/>
        <v>579.08000000000004</v>
      </c>
      <c r="P1971" s="8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6">
        <f t="shared" si="244"/>
        <v>42557.584120370368</v>
      </c>
      <c r="T1971" s="16">
        <f t="shared" si="245"/>
        <v>42587.584120370368</v>
      </c>
      <c r="U1971">
        <f t="shared" si="246"/>
        <v>2016</v>
      </c>
      <c r="V1971">
        <f t="shared" si="247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40"/>
        <v>1131.8</v>
      </c>
      <c r="P1972" s="8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6">
        <f t="shared" si="244"/>
        <v>41323.984965277778</v>
      </c>
      <c r="T1972" s="16">
        <f t="shared" si="245"/>
        <v>41383.943298611106</v>
      </c>
      <c r="U1972">
        <f t="shared" si="246"/>
        <v>2013</v>
      </c>
      <c r="V1972">
        <f t="shared" si="247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40"/>
        <v>263.02771750000005</v>
      </c>
      <c r="P1973" s="8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6">
        <f t="shared" si="244"/>
        <v>41561.29237268518</v>
      </c>
      <c r="T1973" s="16">
        <f t="shared" si="245"/>
        <v>41592.958333333328</v>
      </c>
      <c r="U1973">
        <f t="shared" si="246"/>
        <v>2013</v>
      </c>
      <c r="V1973">
        <f t="shared" si="247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40"/>
        <v>674.48</v>
      </c>
      <c r="P1974" s="8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6">
        <f t="shared" si="244"/>
        <v>41200.803749999999</v>
      </c>
      <c r="T1974" s="16">
        <f t="shared" si="245"/>
        <v>41230.845416666663</v>
      </c>
      <c r="U1974">
        <f t="shared" si="246"/>
        <v>2012</v>
      </c>
      <c r="V1974">
        <f t="shared" si="247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40"/>
        <v>256.83081313131316</v>
      </c>
      <c r="P1975" s="8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6">
        <f t="shared" si="244"/>
        <v>42549.514629629623</v>
      </c>
      <c r="T1975" s="16">
        <f t="shared" si="245"/>
        <v>42588.083333333336</v>
      </c>
      <c r="U1975">
        <f t="shared" si="246"/>
        <v>2016</v>
      </c>
      <c r="V1975">
        <f t="shared" si="247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40"/>
        <v>375.49599999999998</v>
      </c>
      <c r="P1976" s="8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6">
        <f t="shared" si="244"/>
        <v>41445.125798611109</v>
      </c>
      <c r="T1976" s="16">
        <f t="shared" si="245"/>
        <v>41505.125798611109</v>
      </c>
      <c r="U1976">
        <f t="shared" si="246"/>
        <v>2013</v>
      </c>
      <c r="V1976">
        <f t="shared" si="247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40"/>
        <v>208.70837499999996</v>
      </c>
      <c r="P1977" s="8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6">
        <f t="shared" si="244"/>
        <v>41313.54688657407</v>
      </c>
      <c r="T1977" s="16">
        <f t="shared" si="245"/>
        <v>41343.54688657407</v>
      </c>
      <c r="U1977">
        <f t="shared" si="246"/>
        <v>2013</v>
      </c>
      <c r="V1977">
        <f t="shared" si="247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40"/>
        <v>346.6</v>
      </c>
      <c r="P1978" s="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6">
        <f t="shared" si="244"/>
        <v>41438.691261574073</v>
      </c>
      <c r="T1978" s="16">
        <f t="shared" si="245"/>
        <v>41468.691261574073</v>
      </c>
      <c r="U1978">
        <f t="shared" si="246"/>
        <v>2013</v>
      </c>
      <c r="V1978">
        <f t="shared" si="247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40"/>
        <v>402.33</v>
      </c>
      <c r="P1979" s="8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6">
        <f t="shared" si="244"/>
        <v>42311.008564814816</v>
      </c>
      <c r="T1979" s="16">
        <f t="shared" si="245"/>
        <v>42357.124305555553</v>
      </c>
      <c r="U1979">
        <f t="shared" si="246"/>
        <v>2015</v>
      </c>
      <c r="V1979">
        <f t="shared" si="247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40"/>
        <v>1026.8451399999999</v>
      </c>
      <c r="P1980" s="8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6">
        <f t="shared" si="244"/>
        <v>41039.017268518517</v>
      </c>
      <c r="T1980" s="16">
        <f t="shared" si="245"/>
        <v>41072.083333333328</v>
      </c>
      <c r="U1980">
        <f t="shared" si="246"/>
        <v>2012</v>
      </c>
      <c r="V1980">
        <f t="shared" si="247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40"/>
        <v>114.901155</v>
      </c>
      <c r="P1981" s="8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6">
        <f t="shared" si="244"/>
        <v>42290.25168981481</v>
      </c>
      <c r="T1981" s="16">
        <f t="shared" si="245"/>
        <v>42326.999305555553</v>
      </c>
      <c r="U1981">
        <f t="shared" si="246"/>
        <v>2015</v>
      </c>
      <c r="V1981">
        <f t="shared" si="247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40"/>
        <v>354.82402000000002</v>
      </c>
      <c r="P1982" s="8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6">
        <f t="shared" si="244"/>
        <v>42423.334050925921</v>
      </c>
      <c r="T1982" s="16">
        <f t="shared" si="245"/>
        <v>42463.292384259257</v>
      </c>
      <c r="U1982">
        <f t="shared" si="246"/>
        <v>2016</v>
      </c>
      <c r="V1982">
        <f t="shared" si="247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40"/>
        <v>5.08</v>
      </c>
      <c r="P1983" s="8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6">
        <f t="shared" si="244"/>
        <v>41799.516956018517</v>
      </c>
      <c r="T1983" s="16">
        <f t="shared" si="245"/>
        <v>41829.516956018517</v>
      </c>
      <c r="U1983">
        <f t="shared" si="246"/>
        <v>2014</v>
      </c>
      <c r="V1983">
        <f t="shared" si="247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40"/>
        <v>0</v>
      </c>
      <c r="P1984" s="8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6">
        <f t="shared" si="244"/>
        <v>42678.378321759257</v>
      </c>
      <c r="T1984" s="16">
        <f t="shared" si="245"/>
        <v>42708.419988425921</v>
      </c>
      <c r="U1984">
        <f t="shared" si="246"/>
        <v>2016</v>
      </c>
      <c r="V1984">
        <f t="shared" si="247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40"/>
        <v>4.3</v>
      </c>
      <c r="P1985" s="8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6">
        <f t="shared" si="244"/>
        <v>42592.803449074076</v>
      </c>
      <c r="T1985" s="16">
        <f t="shared" si="245"/>
        <v>42615.083333333336</v>
      </c>
      <c r="U1985">
        <f t="shared" si="246"/>
        <v>2016</v>
      </c>
      <c r="V1985">
        <f t="shared" si="247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40"/>
        <v>21.146666666666665</v>
      </c>
      <c r="P1986" s="8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6">
        <f t="shared" si="244"/>
        <v>41913.581956018512</v>
      </c>
      <c r="T1986" s="16">
        <f t="shared" si="245"/>
        <v>41973.623622685183</v>
      </c>
      <c r="U1986">
        <f t="shared" si="246"/>
        <v>2014</v>
      </c>
      <c r="V1986">
        <f t="shared" si="247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48">E1987/D1987*100</f>
        <v>3.1875</v>
      </c>
      <c r="P1987" s="8">
        <f t="shared" ref="P1987:P2050" si="249">IFERROR(E1987/L1987,0)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RIGHT(N1987,LEN(N1987)-SEARCH("/",N1987))</f>
        <v>people</v>
      </c>
      <c r="S1987" s="16">
        <f t="shared" ref="S1987:S2050" si="252">(J1987/86400)+25569+(-5/24)</f>
        <v>42555.490405092591</v>
      </c>
      <c r="T1987" s="16">
        <f t="shared" ref="T1987:T2050" si="253">(I1987/86400)+25569+(-5/24)</f>
        <v>42584.749999999993</v>
      </c>
      <c r="U1987">
        <f t="shared" ref="U1987:U2050" si="254">YEAR(S1987)</f>
        <v>2016</v>
      </c>
      <c r="V1987">
        <f t="shared" ref="V1987:V2050" si="255">YEAR(T1987)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48"/>
        <v>0.05</v>
      </c>
      <c r="P1988" s="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6">
        <f t="shared" si="252"/>
        <v>42413.225497685184</v>
      </c>
      <c r="T1988" s="16">
        <f t="shared" si="253"/>
        <v>42443.183831018519</v>
      </c>
      <c r="U1988">
        <f t="shared" si="254"/>
        <v>2016</v>
      </c>
      <c r="V1988">
        <f t="shared" si="255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48"/>
        <v>42.472727272727276</v>
      </c>
      <c r="P1989" s="8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6">
        <f t="shared" si="252"/>
        <v>42034.431435185186</v>
      </c>
      <c r="T1989" s="16">
        <f t="shared" si="253"/>
        <v>42064.431435185186</v>
      </c>
      <c r="U1989">
        <f t="shared" si="254"/>
        <v>2015</v>
      </c>
      <c r="V1989">
        <f t="shared" si="255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48"/>
        <v>0.41666666666666669</v>
      </c>
      <c r="P1990" s="8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6">
        <f t="shared" si="252"/>
        <v>42206.554884259262</v>
      </c>
      <c r="T1990" s="16">
        <f t="shared" si="253"/>
        <v>42236.554884259262</v>
      </c>
      <c r="U1990">
        <f t="shared" si="254"/>
        <v>2015</v>
      </c>
      <c r="V1990">
        <f t="shared" si="255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48"/>
        <v>1</v>
      </c>
      <c r="P1991" s="8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6">
        <f t="shared" si="252"/>
        <v>42685.472314814811</v>
      </c>
      <c r="T1991" s="16">
        <f t="shared" si="253"/>
        <v>42715.472314814811</v>
      </c>
      <c r="U1991">
        <f t="shared" si="254"/>
        <v>2016</v>
      </c>
      <c r="V1991">
        <f t="shared" si="255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48"/>
        <v>16.966666666666665</v>
      </c>
      <c r="P1992" s="8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6">
        <f t="shared" si="252"/>
        <v>42397.987638888888</v>
      </c>
      <c r="T1992" s="16">
        <f t="shared" si="253"/>
        <v>42412.987638888888</v>
      </c>
      <c r="U1992">
        <f t="shared" si="254"/>
        <v>2016</v>
      </c>
      <c r="V1992">
        <f t="shared" si="255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48"/>
        <v>7.0000000000000009</v>
      </c>
      <c r="P1993" s="8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6">
        <f t="shared" si="252"/>
        <v>42167.685023148144</v>
      </c>
      <c r="T1993" s="16">
        <f t="shared" si="253"/>
        <v>42188.685023148144</v>
      </c>
      <c r="U1993">
        <f t="shared" si="254"/>
        <v>2015</v>
      </c>
      <c r="V1993">
        <f t="shared" si="255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48"/>
        <v>0.13333333333333333</v>
      </c>
      <c r="P1994" s="8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6">
        <f t="shared" si="252"/>
        <v>42022.935081018521</v>
      </c>
      <c r="T1994" s="16">
        <f t="shared" si="253"/>
        <v>42052.935081018521</v>
      </c>
      <c r="U1994">
        <f t="shared" si="254"/>
        <v>2015</v>
      </c>
      <c r="V1994">
        <f t="shared" si="255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48"/>
        <v>0</v>
      </c>
      <c r="P1995" s="8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6">
        <f t="shared" si="252"/>
        <v>42329.380057870367</v>
      </c>
      <c r="T1995" s="16">
        <f t="shared" si="253"/>
        <v>42359.380057870367</v>
      </c>
      <c r="U1995">
        <f t="shared" si="254"/>
        <v>2015</v>
      </c>
      <c r="V1995">
        <f t="shared" si="255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48"/>
        <v>0</v>
      </c>
      <c r="P1996" s="8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6">
        <f t="shared" si="252"/>
        <v>42650.797939814809</v>
      </c>
      <c r="T1996" s="16">
        <f t="shared" si="253"/>
        <v>42710.839606481481</v>
      </c>
      <c r="U1996">
        <f t="shared" si="254"/>
        <v>2016</v>
      </c>
      <c r="V1996">
        <f t="shared" si="255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48"/>
        <v>7.8</v>
      </c>
      <c r="P1997" s="8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6">
        <f t="shared" si="252"/>
        <v>42181.693703703706</v>
      </c>
      <c r="T1997" s="16">
        <f t="shared" si="253"/>
        <v>42201.693703703706</v>
      </c>
      <c r="U1997">
        <f t="shared" si="254"/>
        <v>2015</v>
      </c>
      <c r="V1997">
        <f t="shared" si="255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48"/>
        <v>0</v>
      </c>
      <c r="P1998" s="8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6">
        <f t="shared" si="252"/>
        <v>41800.611238425925</v>
      </c>
      <c r="T1998" s="16">
        <f t="shared" si="253"/>
        <v>41830.611238425925</v>
      </c>
      <c r="U1998">
        <f t="shared" si="254"/>
        <v>2014</v>
      </c>
      <c r="V1998">
        <f t="shared" si="255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48"/>
        <v>0</v>
      </c>
      <c r="P1999" s="8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6">
        <f t="shared" si="252"/>
        <v>41847.722361111111</v>
      </c>
      <c r="T1999" s="16">
        <f t="shared" si="253"/>
        <v>41877.722361111111</v>
      </c>
      <c r="U1999">
        <f t="shared" si="254"/>
        <v>2014</v>
      </c>
      <c r="V1999">
        <f t="shared" si="255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48"/>
        <v>26.200000000000003</v>
      </c>
      <c r="P2000" s="8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6">
        <f t="shared" si="252"/>
        <v>41806.910162037035</v>
      </c>
      <c r="T2000" s="16">
        <f t="shared" si="253"/>
        <v>41851.910162037035</v>
      </c>
      <c r="U2000">
        <f t="shared" si="254"/>
        <v>2014</v>
      </c>
      <c r="V2000">
        <f t="shared" si="255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48"/>
        <v>0.76129032258064511</v>
      </c>
      <c r="P2001" s="8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6">
        <f t="shared" si="252"/>
        <v>41926.274398148147</v>
      </c>
      <c r="T2001" s="16">
        <f t="shared" si="253"/>
        <v>41956.316064814811</v>
      </c>
      <c r="U2001">
        <f t="shared" si="254"/>
        <v>2014</v>
      </c>
      <c r="V2001">
        <f t="shared" si="255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48"/>
        <v>12.5</v>
      </c>
      <c r="P2002" s="8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6">
        <f t="shared" si="252"/>
        <v>42345.743206018517</v>
      </c>
      <c r="T2002" s="16">
        <f t="shared" si="253"/>
        <v>42375.743206018517</v>
      </c>
      <c r="U2002">
        <f t="shared" si="254"/>
        <v>2015</v>
      </c>
      <c r="V2002">
        <f t="shared" si="255"/>
        <v>2016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48"/>
        <v>382.12909090909091</v>
      </c>
      <c r="P2003" s="8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6">
        <f t="shared" si="252"/>
        <v>42136.001342592594</v>
      </c>
      <c r="T2003" s="16">
        <f t="shared" si="253"/>
        <v>42167.624999999993</v>
      </c>
      <c r="U2003">
        <f t="shared" si="254"/>
        <v>2015</v>
      </c>
      <c r="V2003">
        <f t="shared" si="255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48"/>
        <v>216.79422000000002</v>
      </c>
      <c r="P2004" s="8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6">
        <f t="shared" si="252"/>
        <v>42728.503969907404</v>
      </c>
      <c r="T2004" s="16">
        <f t="shared" si="253"/>
        <v>42758.503969907404</v>
      </c>
      <c r="U2004">
        <f t="shared" si="254"/>
        <v>2016</v>
      </c>
      <c r="V2004">
        <f t="shared" si="255"/>
        <v>2017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48"/>
        <v>312</v>
      </c>
      <c r="P2005" s="8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6">
        <f t="shared" si="252"/>
        <v>40346.917268518519</v>
      </c>
      <c r="T2005" s="16">
        <f t="shared" si="253"/>
        <v>40361.75</v>
      </c>
      <c r="U2005">
        <f t="shared" si="254"/>
        <v>2010</v>
      </c>
      <c r="V2005">
        <f t="shared" si="255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48"/>
        <v>234.42048</v>
      </c>
      <c r="P2006" s="8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6">
        <f t="shared" si="252"/>
        <v>41800.396562499998</v>
      </c>
      <c r="T2006" s="16">
        <f t="shared" si="253"/>
        <v>41830.396562499998</v>
      </c>
      <c r="U2006">
        <f t="shared" si="254"/>
        <v>2014</v>
      </c>
      <c r="V2006">
        <f t="shared" si="255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48"/>
        <v>123.68010000000001</v>
      </c>
      <c r="P2007" s="8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6">
        <f t="shared" si="252"/>
        <v>41535.604374999995</v>
      </c>
      <c r="T2007" s="16">
        <f t="shared" si="253"/>
        <v>41562.957638888889</v>
      </c>
      <c r="U2007">
        <f t="shared" si="254"/>
        <v>2013</v>
      </c>
      <c r="V2007">
        <f t="shared" si="255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48"/>
        <v>247.84</v>
      </c>
      <c r="P2008" s="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6">
        <f t="shared" si="252"/>
        <v>41941.292187499996</v>
      </c>
      <c r="T2008" s="16">
        <f t="shared" si="253"/>
        <v>41976.333854166667</v>
      </c>
      <c r="U2008">
        <f t="shared" si="254"/>
        <v>2014</v>
      </c>
      <c r="V2008">
        <f t="shared" si="255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48"/>
        <v>115.7092</v>
      </c>
      <c r="P2009" s="8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6">
        <f t="shared" si="252"/>
        <v>40347.629467592589</v>
      </c>
      <c r="T2009" s="16">
        <f t="shared" si="253"/>
        <v>40413.958333333328</v>
      </c>
      <c r="U2009">
        <f t="shared" si="254"/>
        <v>2010</v>
      </c>
      <c r="V2009">
        <f t="shared" si="255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48"/>
        <v>117.07484768810599</v>
      </c>
      <c r="P2010" s="8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6">
        <f t="shared" si="252"/>
        <v>40761.396087962959</v>
      </c>
      <c r="T2010" s="16">
        <f t="shared" si="253"/>
        <v>40805.396087962959</v>
      </c>
      <c r="U2010">
        <f t="shared" si="254"/>
        <v>2011</v>
      </c>
      <c r="V2010">
        <f t="shared" si="255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48"/>
        <v>305.15800000000002</v>
      </c>
      <c r="P2011" s="8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6">
        <f t="shared" si="252"/>
        <v>42661.115081018514</v>
      </c>
      <c r="T2011" s="16">
        <f t="shared" si="253"/>
        <v>42697.156747685185</v>
      </c>
      <c r="U2011">
        <f t="shared" si="254"/>
        <v>2016</v>
      </c>
      <c r="V2011">
        <f t="shared" si="255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48"/>
        <v>320.05299999999994</v>
      </c>
      <c r="P2012" s="8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6">
        <f t="shared" si="252"/>
        <v>42570.788090277776</v>
      </c>
      <c r="T2012" s="16">
        <f t="shared" si="253"/>
        <v>42600.788090277776</v>
      </c>
      <c r="U2012">
        <f t="shared" si="254"/>
        <v>2016</v>
      </c>
      <c r="V2012">
        <f t="shared" si="255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48"/>
        <v>819.56399999999996</v>
      </c>
      <c r="P2013" s="8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6">
        <f t="shared" si="252"/>
        <v>42347.150150462963</v>
      </c>
      <c r="T2013" s="16">
        <f t="shared" si="253"/>
        <v>42380.749999999993</v>
      </c>
      <c r="U2013">
        <f t="shared" si="254"/>
        <v>2015</v>
      </c>
      <c r="V2013">
        <f t="shared" si="255"/>
        <v>2016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48"/>
        <v>234.90000000000003</v>
      </c>
      <c r="P2014" s="8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6">
        <f t="shared" si="252"/>
        <v>42010.613900462959</v>
      </c>
      <c r="T2014" s="16">
        <f t="shared" si="253"/>
        <v>42040.613900462959</v>
      </c>
      <c r="U2014">
        <f t="shared" si="254"/>
        <v>2015</v>
      </c>
      <c r="V2014">
        <f t="shared" si="255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48"/>
        <v>494.91374999999999</v>
      </c>
      <c r="P2015" s="8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6">
        <f t="shared" si="252"/>
        <v>42499.752476851849</v>
      </c>
      <c r="T2015" s="16">
        <f t="shared" si="253"/>
        <v>42559.752476851849</v>
      </c>
      <c r="U2015">
        <f t="shared" si="254"/>
        <v>2016</v>
      </c>
      <c r="V2015">
        <f t="shared" si="255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48"/>
        <v>7813.7822333333334</v>
      </c>
      <c r="P2016" s="8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6">
        <f t="shared" si="252"/>
        <v>41324.006238425922</v>
      </c>
      <c r="T2016" s="16">
        <f t="shared" si="253"/>
        <v>41357.964571759258</v>
      </c>
      <c r="U2016">
        <f t="shared" si="254"/>
        <v>2013</v>
      </c>
      <c r="V2016">
        <f t="shared" si="255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48"/>
        <v>113.00013888888888</v>
      </c>
      <c r="P2017" s="8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6">
        <f t="shared" si="252"/>
        <v>40765.668553240735</v>
      </c>
      <c r="T2017" s="16">
        <f t="shared" si="253"/>
        <v>40795.668553240735</v>
      </c>
      <c r="U2017">
        <f t="shared" si="254"/>
        <v>2011</v>
      </c>
      <c r="V2017">
        <f t="shared" si="255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48"/>
        <v>921.54219999999998</v>
      </c>
      <c r="P2018" s="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6">
        <f t="shared" si="252"/>
        <v>41312.672442129631</v>
      </c>
      <c r="T2018" s="16">
        <f t="shared" si="253"/>
        <v>41342.672442129631</v>
      </c>
      <c r="U2018">
        <f t="shared" si="254"/>
        <v>2013</v>
      </c>
      <c r="V2018">
        <f t="shared" si="255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48"/>
        <v>125.10239999999999</v>
      </c>
      <c r="P2019" s="8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6">
        <f t="shared" si="252"/>
        <v>40960.849016203698</v>
      </c>
      <c r="T2019" s="16">
        <f t="shared" si="253"/>
        <v>40991.958333333328</v>
      </c>
      <c r="U2019">
        <f t="shared" si="254"/>
        <v>2012</v>
      </c>
      <c r="V2019">
        <f t="shared" si="255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48"/>
        <v>102.24343076923077</v>
      </c>
      <c r="P2020" s="8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6">
        <f t="shared" si="252"/>
        <v>42199.157511574071</v>
      </c>
      <c r="T2020" s="16">
        <f t="shared" si="253"/>
        <v>42229.157511574071</v>
      </c>
      <c r="U2020">
        <f t="shared" si="254"/>
        <v>2015</v>
      </c>
      <c r="V2020">
        <f t="shared" si="255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48"/>
        <v>484.90975000000003</v>
      </c>
      <c r="P2021" s="8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6">
        <f t="shared" si="252"/>
        <v>42605.500243055554</v>
      </c>
      <c r="T2021" s="16">
        <f t="shared" si="253"/>
        <v>42635.500243055554</v>
      </c>
      <c r="U2021">
        <f t="shared" si="254"/>
        <v>2016</v>
      </c>
      <c r="V2021">
        <f t="shared" si="255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48"/>
        <v>192.33333333333334</v>
      </c>
      <c r="P2022" s="8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6">
        <f t="shared" si="252"/>
        <v>41736.889166666668</v>
      </c>
      <c r="T2022" s="16">
        <f t="shared" si="253"/>
        <v>41773.75277777778</v>
      </c>
      <c r="U2022">
        <f t="shared" si="254"/>
        <v>2014</v>
      </c>
      <c r="V2022">
        <f t="shared" si="255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48"/>
        <v>281.10000000000002</v>
      </c>
      <c r="P2023" s="8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6">
        <f t="shared" si="252"/>
        <v>41860.862233796295</v>
      </c>
      <c r="T2023" s="16">
        <f t="shared" si="253"/>
        <v>41905.862233796295</v>
      </c>
      <c r="U2023">
        <f t="shared" si="254"/>
        <v>2014</v>
      </c>
      <c r="V2023">
        <f t="shared" si="255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48"/>
        <v>125.13700000000001</v>
      </c>
      <c r="P2024" s="8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6">
        <f t="shared" si="252"/>
        <v>42502.36078703704</v>
      </c>
      <c r="T2024" s="16">
        <f t="shared" si="253"/>
        <v>42532.36078703704</v>
      </c>
      <c r="U2024">
        <f t="shared" si="254"/>
        <v>2016</v>
      </c>
      <c r="V2024">
        <f t="shared" si="255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48"/>
        <v>161.459</v>
      </c>
      <c r="P2025" s="8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6">
        <f t="shared" si="252"/>
        <v>42136.212418981479</v>
      </c>
      <c r="T2025" s="16">
        <f t="shared" si="253"/>
        <v>42166.212418981479</v>
      </c>
      <c r="U2025">
        <f t="shared" si="254"/>
        <v>2015</v>
      </c>
      <c r="V2025">
        <f t="shared" si="255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48"/>
        <v>585.35</v>
      </c>
      <c r="P2026" s="8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6">
        <f t="shared" si="252"/>
        <v>41099.758611111109</v>
      </c>
      <c r="T2026" s="16">
        <f t="shared" si="253"/>
        <v>41133.916666666664</v>
      </c>
      <c r="U2026">
        <f t="shared" si="254"/>
        <v>2012</v>
      </c>
      <c r="V2026">
        <f t="shared" si="255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48"/>
        <v>201.14999999999998</v>
      </c>
      <c r="P2027" s="8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6">
        <f t="shared" si="252"/>
        <v>42135.976226851846</v>
      </c>
      <c r="T2027" s="16">
        <f t="shared" si="253"/>
        <v>42165.976226851846</v>
      </c>
      <c r="U2027">
        <f t="shared" si="254"/>
        <v>2015</v>
      </c>
      <c r="V2027">
        <f t="shared" si="255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48"/>
        <v>133.48307999999997</v>
      </c>
      <c r="P2028" s="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6">
        <f t="shared" si="252"/>
        <v>41704.527604166666</v>
      </c>
      <c r="T2028" s="16">
        <f t="shared" si="253"/>
        <v>41749.957638888889</v>
      </c>
      <c r="U2028">
        <f t="shared" si="254"/>
        <v>2014</v>
      </c>
      <c r="V2028">
        <f t="shared" si="255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48"/>
        <v>120.24900000000001</v>
      </c>
      <c r="P2029" s="8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6">
        <f t="shared" si="252"/>
        <v>42048.605543981474</v>
      </c>
      <c r="T2029" s="16">
        <f t="shared" si="253"/>
        <v>42093.563877314817</v>
      </c>
      <c r="U2029">
        <f t="shared" si="254"/>
        <v>2015</v>
      </c>
      <c r="V2029">
        <f t="shared" si="255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48"/>
        <v>126.16666666666667</v>
      </c>
      <c r="P2030" s="8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6">
        <f t="shared" si="252"/>
        <v>40215.710717592592</v>
      </c>
      <c r="T2030" s="16">
        <f t="shared" si="253"/>
        <v>40252.704861111109</v>
      </c>
      <c r="U2030">
        <f t="shared" si="254"/>
        <v>2010</v>
      </c>
      <c r="V2030">
        <f t="shared" si="255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48"/>
        <v>361.2</v>
      </c>
      <c r="P2031" s="8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6">
        <f t="shared" si="252"/>
        <v>41847.813437500001</v>
      </c>
      <c r="T2031" s="16">
        <f t="shared" si="253"/>
        <v>41877.813437500001</v>
      </c>
      <c r="U2031">
        <f t="shared" si="254"/>
        <v>2014</v>
      </c>
      <c r="V2031">
        <f t="shared" si="255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48"/>
        <v>226.239013671875</v>
      </c>
      <c r="P2032" s="8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6">
        <f t="shared" si="252"/>
        <v>41212.788148148145</v>
      </c>
      <c r="T2032" s="16">
        <f t="shared" si="253"/>
        <v>41242.788148148145</v>
      </c>
      <c r="U2032">
        <f t="shared" si="254"/>
        <v>2012</v>
      </c>
      <c r="V2032">
        <f t="shared" si="255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48"/>
        <v>120.35</v>
      </c>
      <c r="P2033" s="8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6">
        <f t="shared" si="252"/>
        <v>41975.120983796289</v>
      </c>
      <c r="T2033" s="16">
        <f t="shared" si="253"/>
        <v>42012.833333333336</v>
      </c>
      <c r="U2033">
        <f t="shared" si="254"/>
        <v>2014</v>
      </c>
      <c r="V2033">
        <f t="shared" si="255"/>
        <v>2015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48"/>
        <v>304.18799999999999</v>
      </c>
      <c r="P2034" s="8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6">
        <f t="shared" si="252"/>
        <v>42689.35733796296</v>
      </c>
      <c r="T2034" s="16">
        <f t="shared" si="253"/>
        <v>42718.999999999993</v>
      </c>
      <c r="U2034">
        <f t="shared" si="254"/>
        <v>2016</v>
      </c>
      <c r="V2034">
        <f t="shared" si="255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48"/>
        <v>178.67599999999999</v>
      </c>
      <c r="P2035" s="8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6">
        <f t="shared" si="252"/>
        <v>41724.874050925922</v>
      </c>
      <c r="T2035" s="16">
        <f t="shared" si="253"/>
        <v>41754.874050925922</v>
      </c>
      <c r="U2035">
        <f t="shared" si="254"/>
        <v>2014</v>
      </c>
      <c r="V2035">
        <f t="shared" si="255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48"/>
        <v>386.81998717948721</v>
      </c>
      <c r="P2036" s="8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6">
        <f t="shared" si="252"/>
        <v>42075.921678240738</v>
      </c>
      <c r="T2036" s="16">
        <f t="shared" si="253"/>
        <v>42131.081944444442</v>
      </c>
      <c r="U2036">
        <f t="shared" si="254"/>
        <v>2015</v>
      </c>
      <c r="V2036">
        <f t="shared" si="255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48"/>
        <v>211.03642500000004</v>
      </c>
      <c r="P2037" s="8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6">
        <f t="shared" si="252"/>
        <v>42311.41674768518</v>
      </c>
      <c r="T2037" s="16">
        <f t="shared" si="253"/>
        <v>42356.833333333336</v>
      </c>
      <c r="U2037">
        <f t="shared" si="254"/>
        <v>2015</v>
      </c>
      <c r="V2037">
        <f t="shared" si="255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48"/>
        <v>131.66833333333335</v>
      </c>
      <c r="P2038" s="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6">
        <f t="shared" si="252"/>
        <v>41738.656469907401</v>
      </c>
      <c r="T2038" s="16">
        <f t="shared" si="253"/>
        <v>41768.656469907401</v>
      </c>
      <c r="U2038">
        <f t="shared" si="254"/>
        <v>2014</v>
      </c>
      <c r="V2038">
        <f t="shared" si="255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48"/>
        <v>300.47639999999996</v>
      </c>
      <c r="P2039" s="8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6">
        <f t="shared" si="252"/>
        <v>41578.001770833333</v>
      </c>
      <c r="T2039" s="16">
        <f t="shared" si="253"/>
        <v>41638.043437499997</v>
      </c>
      <c r="U2039">
        <f t="shared" si="254"/>
        <v>2013</v>
      </c>
      <c r="V2039">
        <f t="shared" si="255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48"/>
        <v>420.51249999999999</v>
      </c>
      <c r="P2040" s="8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6">
        <f t="shared" si="252"/>
        <v>41424.062743055554</v>
      </c>
      <c r="T2040" s="16">
        <f t="shared" si="253"/>
        <v>41456.541666666664</v>
      </c>
      <c r="U2040">
        <f t="shared" si="254"/>
        <v>2013</v>
      </c>
      <c r="V2040">
        <f t="shared" si="255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48"/>
        <v>136.21680000000001</v>
      </c>
      <c r="P2041" s="8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6">
        <f t="shared" si="252"/>
        <v>42675.23061342592</v>
      </c>
      <c r="T2041" s="16">
        <f t="shared" si="253"/>
        <v>42704.999305555553</v>
      </c>
      <c r="U2041">
        <f t="shared" si="254"/>
        <v>2016</v>
      </c>
      <c r="V2041">
        <f t="shared" si="255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48"/>
        <v>248.17133333333334</v>
      </c>
      <c r="P2042" s="8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6">
        <f t="shared" si="252"/>
        <v>41578.718784722216</v>
      </c>
      <c r="T2042" s="16">
        <f t="shared" si="253"/>
        <v>41593.760451388887</v>
      </c>
      <c r="U2042">
        <f t="shared" si="254"/>
        <v>2013</v>
      </c>
      <c r="V2042">
        <f t="shared" si="255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48"/>
        <v>181.86315789473684</v>
      </c>
      <c r="P2043" s="8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6">
        <f t="shared" si="252"/>
        <v>42654.317442129628</v>
      </c>
      <c r="T2043" s="16">
        <f t="shared" si="253"/>
        <v>42684.359108796292</v>
      </c>
      <c r="U2043">
        <f t="shared" si="254"/>
        <v>2016</v>
      </c>
      <c r="V2043">
        <f t="shared" si="255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48"/>
        <v>123.53</v>
      </c>
      <c r="P2044" s="8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6">
        <f t="shared" si="252"/>
        <v>42331.499699074069</v>
      </c>
      <c r="T2044" s="16">
        <f t="shared" si="253"/>
        <v>42391.499699074069</v>
      </c>
      <c r="U2044">
        <f t="shared" si="254"/>
        <v>2015</v>
      </c>
      <c r="V2044">
        <f t="shared" si="255"/>
        <v>2016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48"/>
        <v>506.20938628158842</v>
      </c>
      <c r="P2045" s="8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6">
        <f t="shared" si="252"/>
        <v>42660.968483796292</v>
      </c>
      <c r="T2045" s="16">
        <f t="shared" si="253"/>
        <v>42714.999305555553</v>
      </c>
      <c r="U2045">
        <f t="shared" si="254"/>
        <v>2016</v>
      </c>
      <c r="V2045">
        <f t="shared" si="255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48"/>
        <v>108.21333333333334</v>
      </c>
      <c r="P2046" s="8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6">
        <f t="shared" si="252"/>
        <v>42138.475856481477</v>
      </c>
      <c r="T2046" s="16">
        <f t="shared" si="253"/>
        <v>42168.475856481477</v>
      </c>
      <c r="U2046">
        <f t="shared" si="254"/>
        <v>2015</v>
      </c>
      <c r="V2046">
        <f t="shared" si="255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48"/>
        <v>819.18387755102037</v>
      </c>
      <c r="P2047" s="8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6">
        <f t="shared" si="252"/>
        <v>41068.880173611113</v>
      </c>
      <c r="T2047" s="16">
        <f t="shared" si="253"/>
        <v>41098.880173611113</v>
      </c>
      <c r="U2047">
        <f t="shared" si="254"/>
        <v>2012</v>
      </c>
      <c r="V2047">
        <f t="shared" si="255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48"/>
        <v>121.10000000000001</v>
      </c>
      <c r="P2048" s="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6">
        <f t="shared" si="252"/>
        <v>41386.963472222218</v>
      </c>
      <c r="T2048" s="16">
        <f t="shared" si="253"/>
        <v>41416.963472222218</v>
      </c>
      <c r="U2048">
        <f t="shared" si="254"/>
        <v>2013</v>
      </c>
      <c r="V2048">
        <f t="shared" si="255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48"/>
        <v>102.99897959183673</v>
      </c>
      <c r="P2049" s="8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6">
        <f t="shared" si="252"/>
        <v>42081.695254629631</v>
      </c>
      <c r="T2049" s="16">
        <f t="shared" si="253"/>
        <v>42110.791666666664</v>
      </c>
      <c r="U2049">
        <f t="shared" si="254"/>
        <v>2015</v>
      </c>
      <c r="V2049">
        <f t="shared" si="255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48"/>
        <v>148.33229411764705</v>
      </c>
      <c r="P2050" s="8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6">
        <f t="shared" si="252"/>
        <v>41387.443182870367</v>
      </c>
      <c r="T2050" s="16">
        <f t="shared" si="253"/>
        <v>41417.443182870367</v>
      </c>
      <c r="U2050">
        <f t="shared" si="254"/>
        <v>2013</v>
      </c>
      <c r="V2050">
        <f t="shared" si="255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56">E2051/D2051*100</f>
        <v>120.19070000000001</v>
      </c>
      <c r="P2051" s="8">
        <f t="shared" ref="P2051:P2114" si="257">IFERROR(E2051/L2051,0)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RIGHT(N2051,LEN(N2051)-SEARCH("/",N2051))</f>
        <v>hardware</v>
      </c>
      <c r="S2051" s="16">
        <f t="shared" ref="S2051:S2114" si="260">(J2051/86400)+25569+(-5/24)</f>
        <v>41575.319016203699</v>
      </c>
      <c r="T2051" s="16">
        <f t="shared" ref="T2051:T2114" si="261">(I2051/86400)+25569+(-5/24)</f>
        <v>41610.749305555553</v>
      </c>
      <c r="U2051">
        <f t="shared" ref="U2051:U2114" si="262">YEAR(S2051)</f>
        <v>2013</v>
      </c>
      <c r="V2051">
        <f t="shared" ref="V2051:V2114" si="263">YEAR(T2051)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56"/>
        <v>473.27000000000004</v>
      </c>
      <c r="P2052" s="8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6">
        <f t="shared" si="260"/>
        <v>42114.863171296289</v>
      </c>
      <c r="T2052" s="16">
        <f t="shared" si="261"/>
        <v>42154.863171296289</v>
      </c>
      <c r="U2052">
        <f t="shared" si="262"/>
        <v>2015</v>
      </c>
      <c r="V2052">
        <f t="shared" si="263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56"/>
        <v>130.36250000000001</v>
      </c>
      <c r="P2053" s="8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6">
        <f t="shared" si="260"/>
        <v>41603.814085648148</v>
      </c>
      <c r="T2053" s="16">
        <f t="shared" si="261"/>
        <v>41633.814085648148</v>
      </c>
      <c r="U2053">
        <f t="shared" si="262"/>
        <v>2013</v>
      </c>
      <c r="V2053">
        <f t="shared" si="263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56"/>
        <v>353.048</v>
      </c>
      <c r="P2054" s="8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6">
        <f t="shared" si="260"/>
        <v>42374.875613425924</v>
      </c>
      <c r="T2054" s="16">
        <f t="shared" si="261"/>
        <v>42419.875613425924</v>
      </c>
      <c r="U2054">
        <f t="shared" si="262"/>
        <v>2016</v>
      </c>
      <c r="V2054">
        <f t="shared" si="263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56"/>
        <v>101.02</v>
      </c>
      <c r="P2055" s="8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6">
        <f t="shared" si="260"/>
        <v>42303.409155092588</v>
      </c>
      <c r="T2055" s="16">
        <f t="shared" si="261"/>
        <v>42333.450821759259</v>
      </c>
      <c r="U2055">
        <f t="shared" si="262"/>
        <v>2015</v>
      </c>
      <c r="V2055">
        <f t="shared" si="263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56"/>
        <v>113.59142857142857</v>
      </c>
      <c r="P2056" s="8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6">
        <f t="shared" si="260"/>
        <v>41731.312615740739</v>
      </c>
      <c r="T2056" s="16">
        <f t="shared" si="261"/>
        <v>41761.312615740739</v>
      </c>
      <c r="U2056">
        <f t="shared" si="262"/>
        <v>2014</v>
      </c>
      <c r="V2056">
        <f t="shared" si="263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56"/>
        <v>167.41666666666666</v>
      </c>
      <c r="P2057" s="8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6">
        <f t="shared" si="260"/>
        <v>41946.465775462959</v>
      </c>
      <c r="T2057" s="16">
        <f t="shared" si="261"/>
        <v>41975.958333333336</v>
      </c>
      <c r="U2057">
        <f t="shared" si="262"/>
        <v>2014</v>
      </c>
      <c r="V2057">
        <f t="shared" si="263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56"/>
        <v>153.452</v>
      </c>
      <c r="P2058" s="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6">
        <f t="shared" si="260"/>
        <v>41351.552569444444</v>
      </c>
      <c r="T2058" s="16">
        <f t="shared" si="261"/>
        <v>41381.552569444444</v>
      </c>
      <c r="U2058">
        <f t="shared" si="262"/>
        <v>2013</v>
      </c>
      <c r="V2058">
        <f t="shared" si="263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56"/>
        <v>202.23220000000001</v>
      </c>
      <c r="P2059" s="8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6">
        <f t="shared" si="260"/>
        <v>42396.286249999997</v>
      </c>
      <c r="T2059" s="16">
        <f t="shared" si="261"/>
        <v>42426.286249999997</v>
      </c>
      <c r="U2059">
        <f t="shared" si="262"/>
        <v>2016</v>
      </c>
      <c r="V2059">
        <f t="shared" si="263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56"/>
        <v>168.28125</v>
      </c>
      <c r="P2060" s="8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6">
        <f t="shared" si="260"/>
        <v>42026.16238425926</v>
      </c>
      <c r="T2060" s="16">
        <f t="shared" si="261"/>
        <v>42065.624999999993</v>
      </c>
      <c r="U2060">
        <f t="shared" si="262"/>
        <v>2015</v>
      </c>
      <c r="V2060">
        <f t="shared" si="263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56"/>
        <v>143.45666666666668</v>
      </c>
      <c r="P2061" s="8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6">
        <f t="shared" si="260"/>
        <v>42361.394143518519</v>
      </c>
      <c r="T2061" s="16">
        <f t="shared" si="261"/>
        <v>42400.707638888889</v>
      </c>
      <c r="U2061">
        <f t="shared" si="262"/>
        <v>2015</v>
      </c>
      <c r="V2061">
        <f t="shared" si="263"/>
        <v>2016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56"/>
        <v>196.4</v>
      </c>
      <c r="P2062" s="8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6">
        <f t="shared" si="260"/>
        <v>41783.434606481482</v>
      </c>
      <c r="T2062" s="16">
        <f t="shared" si="261"/>
        <v>41843.434606481482</v>
      </c>
      <c r="U2062">
        <f t="shared" si="262"/>
        <v>2014</v>
      </c>
      <c r="V2062">
        <f t="shared" si="263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56"/>
        <v>107.91999999999999</v>
      </c>
      <c r="P2063" s="8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6">
        <f t="shared" si="260"/>
        <v>42705.556180555555</v>
      </c>
      <c r="T2063" s="16">
        <f t="shared" si="261"/>
        <v>42735.556180555555</v>
      </c>
      <c r="U2063">
        <f t="shared" si="262"/>
        <v>2016</v>
      </c>
      <c r="V2063">
        <f t="shared" si="263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56"/>
        <v>114.97699999999999</v>
      </c>
      <c r="P2064" s="8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6">
        <f t="shared" si="260"/>
        <v>42423.174745370365</v>
      </c>
      <c r="T2064" s="16">
        <f t="shared" si="261"/>
        <v>42453.1330787037</v>
      </c>
      <c r="U2064">
        <f t="shared" si="262"/>
        <v>2016</v>
      </c>
      <c r="V2064">
        <f t="shared" si="263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56"/>
        <v>148.04999999999998</v>
      </c>
      <c r="P2065" s="8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6">
        <f t="shared" si="260"/>
        <v>42472.524317129624</v>
      </c>
      <c r="T2065" s="16">
        <f t="shared" si="261"/>
        <v>42505.524317129624</v>
      </c>
      <c r="U2065">
        <f t="shared" si="262"/>
        <v>2016</v>
      </c>
      <c r="V2065">
        <f t="shared" si="263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56"/>
        <v>191.16676082790633</v>
      </c>
      <c r="P2066" s="8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6">
        <f t="shared" si="260"/>
        <v>41389.1565162037</v>
      </c>
      <c r="T2066" s="16">
        <f t="shared" si="261"/>
        <v>41425.291666666664</v>
      </c>
      <c r="U2066">
        <f t="shared" si="262"/>
        <v>2013</v>
      </c>
      <c r="V2066">
        <f t="shared" si="263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56"/>
        <v>199.215125</v>
      </c>
      <c r="P2067" s="8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6">
        <f t="shared" si="260"/>
        <v>41603.125335648147</v>
      </c>
      <c r="T2067" s="16">
        <f t="shared" si="261"/>
        <v>41633.125335648147</v>
      </c>
      <c r="U2067">
        <f t="shared" si="262"/>
        <v>2013</v>
      </c>
      <c r="V2067">
        <f t="shared" si="263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56"/>
        <v>218.6</v>
      </c>
      <c r="P2068" s="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6">
        <f t="shared" si="260"/>
        <v>41844.563460648147</v>
      </c>
      <c r="T2068" s="16">
        <f t="shared" si="261"/>
        <v>41874.563460648147</v>
      </c>
      <c r="U2068">
        <f t="shared" si="262"/>
        <v>2014</v>
      </c>
      <c r="V2068">
        <f t="shared" si="263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56"/>
        <v>126.86868686868686</v>
      </c>
      <c r="P2069" s="8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6">
        <f t="shared" si="260"/>
        <v>42115.645555555551</v>
      </c>
      <c r="T2069" s="16">
        <f t="shared" si="261"/>
        <v>42148.645555555551</v>
      </c>
      <c r="U2069">
        <f t="shared" si="262"/>
        <v>2015</v>
      </c>
      <c r="V2069">
        <f t="shared" si="263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56"/>
        <v>105.22388000000001</v>
      </c>
      <c r="P2070" s="8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6">
        <f t="shared" si="260"/>
        <v>42633.633275462962</v>
      </c>
      <c r="T2070" s="16">
        <f t="shared" si="261"/>
        <v>42663.633275462962</v>
      </c>
      <c r="U2070">
        <f t="shared" si="262"/>
        <v>2016</v>
      </c>
      <c r="V2070">
        <f t="shared" si="263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56"/>
        <v>128.40666000000002</v>
      </c>
      <c r="P2071" s="8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6">
        <f t="shared" si="260"/>
        <v>42340.763784722221</v>
      </c>
      <c r="T2071" s="16">
        <f t="shared" si="261"/>
        <v>42371.763784722221</v>
      </c>
      <c r="U2071">
        <f t="shared" si="262"/>
        <v>2015</v>
      </c>
      <c r="V2071">
        <f t="shared" si="263"/>
        <v>2016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56"/>
        <v>317.3272</v>
      </c>
      <c r="P2072" s="8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6">
        <f t="shared" si="260"/>
        <v>42519.448182870365</v>
      </c>
      <c r="T2072" s="16">
        <f t="shared" si="261"/>
        <v>42549.448182870365</v>
      </c>
      <c r="U2072">
        <f t="shared" si="262"/>
        <v>2016</v>
      </c>
      <c r="V2072">
        <f t="shared" si="263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56"/>
        <v>280.73</v>
      </c>
      <c r="P2073" s="8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6">
        <f t="shared" si="260"/>
        <v>42600.070416666662</v>
      </c>
      <c r="T2073" s="16">
        <f t="shared" si="261"/>
        <v>42645.070416666662</v>
      </c>
      <c r="U2073">
        <f t="shared" si="262"/>
        <v>2016</v>
      </c>
      <c r="V2073">
        <f t="shared" si="263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56"/>
        <v>110.73146853146854</v>
      </c>
      <c r="P2074" s="8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6">
        <f t="shared" si="260"/>
        <v>42467.373055555552</v>
      </c>
      <c r="T2074" s="16">
        <f t="shared" si="261"/>
        <v>42497.373055555552</v>
      </c>
      <c r="U2074">
        <f t="shared" si="262"/>
        <v>2016</v>
      </c>
      <c r="V2074">
        <f t="shared" si="263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56"/>
        <v>152.60429999999999</v>
      </c>
      <c r="P2075" s="8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6">
        <f t="shared" si="260"/>
        <v>42087.459699074076</v>
      </c>
      <c r="T2075" s="16">
        <f t="shared" si="261"/>
        <v>42132.459699074076</v>
      </c>
      <c r="U2075">
        <f t="shared" si="262"/>
        <v>2015</v>
      </c>
      <c r="V2075">
        <f t="shared" si="263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56"/>
        <v>102.49999999999999</v>
      </c>
      <c r="P2076" s="8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6">
        <f t="shared" si="260"/>
        <v>42466.617847222216</v>
      </c>
      <c r="T2076" s="16">
        <f t="shared" si="261"/>
        <v>42496.617847222216</v>
      </c>
      <c r="U2076">
        <f t="shared" si="262"/>
        <v>2016</v>
      </c>
      <c r="V2076">
        <f t="shared" si="263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56"/>
        <v>1678.3738373837384</v>
      </c>
      <c r="P2077" s="8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6">
        <f t="shared" si="260"/>
        <v>41450.473240740735</v>
      </c>
      <c r="T2077" s="16">
        <f t="shared" si="261"/>
        <v>41480.473240740735</v>
      </c>
      <c r="U2077">
        <f t="shared" si="262"/>
        <v>2013</v>
      </c>
      <c r="V2077">
        <f t="shared" si="263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56"/>
        <v>543.349156424581</v>
      </c>
      <c r="P2078" s="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6">
        <f t="shared" si="260"/>
        <v>41803.672326388885</v>
      </c>
      <c r="T2078" s="16">
        <f t="shared" si="261"/>
        <v>41843.672326388885</v>
      </c>
      <c r="U2078">
        <f t="shared" si="262"/>
        <v>2014</v>
      </c>
      <c r="V2078">
        <f t="shared" si="263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56"/>
        <v>115.50800000000001</v>
      </c>
      <c r="P2079" s="8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6">
        <f t="shared" si="260"/>
        <v>42102.83421296296</v>
      </c>
      <c r="T2079" s="16">
        <f t="shared" si="261"/>
        <v>42160.666666666664</v>
      </c>
      <c r="U2079">
        <f t="shared" si="262"/>
        <v>2015</v>
      </c>
      <c r="V2079">
        <f t="shared" si="263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56"/>
        <v>131.20499999999998</v>
      </c>
      <c r="P2080" s="8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6">
        <f t="shared" si="260"/>
        <v>42692.563159722216</v>
      </c>
      <c r="T2080" s="16">
        <f t="shared" si="261"/>
        <v>42722.563159722216</v>
      </c>
      <c r="U2080">
        <f t="shared" si="262"/>
        <v>2016</v>
      </c>
      <c r="V2080">
        <f t="shared" si="263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56"/>
        <v>288.17</v>
      </c>
      <c r="P2081" s="8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6">
        <f t="shared" si="260"/>
        <v>42150.502233796295</v>
      </c>
      <c r="T2081" s="16">
        <f t="shared" si="261"/>
        <v>42180.583333333336</v>
      </c>
      <c r="U2081">
        <f t="shared" si="262"/>
        <v>2015</v>
      </c>
      <c r="V2081">
        <f t="shared" si="263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56"/>
        <v>507.8</v>
      </c>
      <c r="P2082" s="8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6">
        <f t="shared" si="260"/>
        <v>42289.748842592591</v>
      </c>
      <c r="T2082" s="16">
        <f t="shared" si="261"/>
        <v>42319.790509259255</v>
      </c>
      <c r="U2082">
        <f t="shared" si="262"/>
        <v>2015</v>
      </c>
      <c r="V2082">
        <f t="shared" si="263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56"/>
        <v>114.57142857142857</v>
      </c>
      <c r="P2083" s="8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6">
        <f t="shared" si="260"/>
        <v>41003.948553240734</v>
      </c>
      <c r="T2083" s="16">
        <f t="shared" si="261"/>
        <v>41044.999305555553</v>
      </c>
      <c r="U2083">
        <f t="shared" si="262"/>
        <v>2012</v>
      </c>
      <c r="V2083">
        <f t="shared" si="263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56"/>
        <v>110.73333333333333</v>
      </c>
      <c r="P2084" s="8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6">
        <f t="shared" si="260"/>
        <v>40810.911990740737</v>
      </c>
      <c r="T2084" s="16">
        <f t="shared" si="261"/>
        <v>40870.953657407408</v>
      </c>
      <c r="U2084">
        <f t="shared" si="262"/>
        <v>2011</v>
      </c>
      <c r="V2084">
        <f t="shared" si="263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56"/>
        <v>113.33333333333333</v>
      </c>
      <c r="P2085" s="8">
        <f t="shared" si="257"/>
        <v>34</v>
      </c>
      <c r="Q2085" t="str">
        <f t="shared" si="258"/>
        <v>music</v>
      </c>
      <c r="R2085" t="str">
        <f t="shared" si="259"/>
        <v>indie rock</v>
      </c>
      <c r="S2085" s="16">
        <f t="shared" si="260"/>
        <v>41034.513831018514</v>
      </c>
      <c r="T2085" s="16">
        <f t="shared" si="261"/>
        <v>41064.513831018514</v>
      </c>
      <c r="U2085">
        <f t="shared" si="262"/>
        <v>2012</v>
      </c>
      <c r="V2085">
        <f t="shared" si="263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56"/>
        <v>108.33333333333333</v>
      </c>
      <c r="P2086" s="8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6">
        <f t="shared" si="260"/>
        <v>41731.624791666662</v>
      </c>
      <c r="T2086" s="16">
        <f t="shared" si="261"/>
        <v>41763.082638888889</v>
      </c>
      <c r="U2086">
        <f t="shared" si="262"/>
        <v>2014</v>
      </c>
      <c r="V2086">
        <f t="shared" si="263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56"/>
        <v>123.53333333333335</v>
      </c>
      <c r="P2087" s="8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6">
        <f t="shared" si="260"/>
        <v>41075.627164351848</v>
      </c>
      <c r="T2087" s="16">
        <f t="shared" si="261"/>
        <v>41105.627164351848</v>
      </c>
      <c r="U2087">
        <f t="shared" si="262"/>
        <v>2012</v>
      </c>
      <c r="V2087">
        <f t="shared" si="263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56"/>
        <v>100.69999999999999</v>
      </c>
      <c r="P2088" s="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6">
        <f t="shared" si="260"/>
        <v>40860.462175925924</v>
      </c>
      <c r="T2088" s="16">
        <f t="shared" si="261"/>
        <v>40890.999305555553</v>
      </c>
      <c r="U2088">
        <f t="shared" si="262"/>
        <v>2011</v>
      </c>
      <c r="V2088">
        <f t="shared" si="263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56"/>
        <v>103.53333333333335</v>
      </c>
      <c r="P2089" s="8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6">
        <f t="shared" si="260"/>
        <v>40763.996041666665</v>
      </c>
      <c r="T2089" s="16">
        <f t="shared" si="261"/>
        <v>40793.996041666665</v>
      </c>
      <c r="U2089">
        <f t="shared" si="262"/>
        <v>2011</v>
      </c>
      <c r="V2089">
        <f t="shared" si="263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56"/>
        <v>115.51066666666668</v>
      </c>
      <c r="P2090" s="8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6">
        <f t="shared" si="260"/>
        <v>40395.506388888891</v>
      </c>
      <c r="T2090" s="16">
        <f t="shared" si="261"/>
        <v>40431.957638888889</v>
      </c>
      <c r="U2090">
        <f t="shared" si="262"/>
        <v>2010</v>
      </c>
      <c r="V2090">
        <f t="shared" si="263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56"/>
        <v>120.4004</v>
      </c>
      <c r="P2091" s="8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6">
        <f t="shared" si="260"/>
        <v>41452.867986111109</v>
      </c>
      <c r="T2091" s="16">
        <f t="shared" si="261"/>
        <v>41487.867986111109</v>
      </c>
      <c r="U2091">
        <f t="shared" si="262"/>
        <v>2013</v>
      </c>
      <c r="V2091">
        <f t="shared" si="263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56"/>
        <v>115.040375</v>
      </c>
      <c r="P2092" s="8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6">
        <f t="shared" si="260"/>
        <v>41299.173090277771</v>
      </c>
      <c r="T2092" s="16">
        <f t="shared" si="261"/>
        <v>41329.173090277771</v>
      </c>
      <c r="U2092">
        <f t="shared" si="262"/>
        <v>2013</v>
      </c>
      <c r="V2092">
        <f t="shared" si="263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56"/>
        <v>120.46777777777777</v>
      </c>
      <c r="P2093" s="8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6">
        <f t="shared" si="260"/>
        <v>40555.114328703705</v>
      </c>
      <c r="T2093" s="16">
        <f t="shared" si="261"/>
        <v>40603.625</v>
      </c>
      <c r="U2093">
        <f t="shared" si="262"/>
        <v>2011</v>
      </c>
      <c r="V2093">
        <f t="shared" si="263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56"/>
        <v>101.28333333333333</v>
      </c>
      <c r="P2094" s="8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6">
        <f t="shared" si="260"/>
        <v>40763.499212962961</v>
      </c>
      <c r="T2094" s="16">
        <f t="shared" si="261"/>
        <v>40823.499212962961</v>
      </c>
      <c r="U2094">
        <f t="shared" si="262"/>
        <v>2011</v>
      </c>
      <c r="V2094">
        <f t="shared" si="263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56"/>
        <v>102.46666666666667</v>
      </c>
      <c r="P2095" s="8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6">
        <f t="shared" si="260"/>
        <v>41205.646203703705</v>
      </c>
      <c r="T2095" s="16">
        <f t="shared" si="261"/>
        <v>41265.68787037037</v>
      </c>
      <c r="U2095">
        <f t="shared" si="262"/>
        <v>2012</v>
      </c>
      <c r="V2095">
        <f t="shared" si="263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56"/>
        <v>120.54285714285714</v>
      </c>
      <c r="P2096" s="8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6">
        <f t="shared" si="260"/>
        <v>40938.811689814815</v>
      </c>
      <c r="T2096" s="16">
        <f t="shared" si="261"/>
        <v>40972.916666666664</v>
      </c>
      <c r="U2096">
        <f t="shared" si="262"/>
        <v>2012</v>
      </c>
      <c r="V2096">
        <f t="shared" si="263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56"/>
        <v>100</v>
      </c>
      <c r="P2097" s="8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6">
        <f t="shared" si="260"/>
        <v>40758.525150462963</v>
      </c>
      <c r="T2097" s="16">
        <f t="shared" si="261"/>
        <v>40818.525150462963</v>
      </c>
      <c r="U2097">
        <f t="shared" si="262"/>
        <v>2011</v>
      </c>
      <c r="V2097">
        <f t="shared" si="263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56"/>
        <v>101.66666666666666</v>
      </c>
      <c r="P2098" s="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6">
        <f t="shared" si="260"/>
        <v>41192.550173611111</v>
      </c>
      <c r="T2098" s="16">
        <f t="shared" si="261"/>
        <v>41207.957638888889</v>
      </c>
      <c r="U2098">
        <f t="shared" si="262"/>
        <v>2012</v>
      </c>
      <c r="V2098">
        <f t="shared" si="263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56"/>
        <v>100</v>
      </c>
      <c r="P2099" s="8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6">
        <f t="shared" si="260"/>
        <v>40818.376562500001</v>
      </c>
      <c r="T2099" s="16">
        <f t="shared" si="261"/>
        <v>40878.418229166666</v>
      </c>
      <c r="U2099">
        <f t="shared" si="262"/>
        <v>2011</v>
      </c>
      <c r="V2099">
        <f t="shared" si="263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56"/>
        <v>100.33333333333334</v>
      </c>
      <c r="P2100" s="8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6">
        <f t="shared" si="260"/>
        <v>40945.905497685184</v>
      </c>
      <c r="T2100" s="16">
        <f t="shared" si="261"/>
        <v>40975.905497685184</v>
      </c>
      <c r="U2100">
        <f t="shared" si="262"/>
        <v>2012</v>
      </c>
      <c r="V2100">
        <f t="shared" si="263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56"/>
        <v>132.36666666666667</v>
      </c>
      <c r="P2101" s="8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6">
        <f t="shared" si="260"/>
        <v>42173.53800925926</v>
      </c>
      <c r="T2101" s="16">
        <f t="shared" si="261"/>
        <v>42186.944444444445</v>
      </c>
      <c r="U2101">
        <f t="shared" si="262"/>
        <v>2015</v>
      </c>
      <c r="V2101">
        <f t="shared" si="263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56"/>
        <v>136.66666666666666</v>
      </c>
      <c r="P2102" s="8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6">
        <f t="shared" si="260"/>
        <v>41074.62663194444</v>
      </c>
      <c r="T2102" s="16">
        <f t="shared" si="261"/>
        <v>41089.957638888889</v>
      </c>
      <c r="U2102">
        <f t="shared" si="262"/>
        <v>2012</v>
      </c>
      <c r="V2102">
        <f t="shared" si="263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56"/>
        <v>113.25</v>
      </c>
      <c r="P2103" s="8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6">
        <f t="shared" si="260"/>
        <v>40891.941134259258</v>
      </c>
      <c r="T2103" s="16">
        <f t="shared" si="261"/>
        <v>40951.941134259258</v>
      </c>
      <c r="U2103">
        <f t="shared" si="262"/>
        <v>2011</v>
      </c>
      <c r="V2103">
        <f t="shared" si="263"/>
        <v>2012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56"/>
        <v>136</v>
      </c>
      <c r="P2104" s="8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6">
        <f t="shared" si="260"/>
        <v>40638.660277777773</v>
      </c>
      <c r="T2104" s="16">
        <f t="shared" si="261"/>
        <v>40668.660277777773</v>
      </c>
      <c r="U2104">
        <f t="shared" si="262"/>
        <v>2011</v>
      </c>
      <c r="V2104">
        <f t="shared" si="263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56"/>
        <v>146.12318374694613</v>
      </c>
      <c r="P2105" s="8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6">
        <f t="shared" si="260"/>
        <v>41192.546608796292</v>
      </c>
      <c r="T2105" s="16">
        <f t="shared" si="261"/>
        <v>41222.588275462964</v>
      </c>
      <c r="U2105">
        <f t="shared" si="262"/>
        <v>2012</v>
      </c>
      <c r="V2105">
        <f t="shared" si="263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56"/>
        <v>129.5</v>
      </c>
      <c r="P2106" s="8">
        <f t="shared" si="257"/>
        <v>28</v>
      </c>
      <c r="Q2106" t="str">
        <f t="shared" si="258"/>
        <v>music</v>
      </c>
      <c r="R2106" t="str">
        <f t="shared" si="259"/>
        <v>indie rock</v>
      </c>
      <c r="S2106" s="16">
        <f t="shared" si="260"/>
        <v>41393.86613425926</v>
      </c>
      <c r="T2106" s="16">
        <f t="shared" si="261"/>
        <v>41424.791666666664</v>
      </c>
      <c r="U2106">
        <f t="shared" si="262"/>
        <v>2013</v>
      </c>
      <c r="V2106">
        <f t="shared" si="263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56"/>
        <v>254</v>
      </c>
      <c r="P2107" s="8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6">
        <f t="shared" si="260"/>
        <v>41951.580474537033</v>
      </c>
      <c r="T2107" s="16">
        <f t="shared" si="261"/>
        <v>41963.958333333336</v>
      </c>
      <c r="U2107">
        <f t="shared" si="262"/>
        <v>2014</v>
      </c>
      <c r="V2107">
        <f t="shared" si="263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56"/>
        <v>107.04545454545456</v>
      </c>
      <c r="P2108" s="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6">
        <f t="shared" si="260"/>
        <v>41270.006643518514</v>
      </c>
      <c r="T2108" s="16">
        <f t="shared" si="261"/>
        <v>41300.006643518514</v>
      </c>
      <c r="U2108">
        <f t="shared" si="262"/>
        <v>2012</v>
      </c>
      <c r="V2108">
        <f t="shared" si="263"/>
        <v>2013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56"/>
        <v>107.73299999999999</v>
      </c>
      <c r="P2109" s="8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6">
        <f t="shared" si="260"/>
        <v>41934.502233796295</v>
      </c>
      <c r="T2109" s="16">
        <f t="shared" si="261"/>
        <v>41955.543900462959</v>
      </c>
      <c r="U2109">
        <f t="shared" si="262"/>
        <v>2014</v>
      </c>
      <c r="V2109">
        <f t="shared" si="263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56"/>
        <v>107.31250000000001</v>
      </c>
      <c r="P2110" s="8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6">
        <f t="shared" si="260"/>
        <v>41134.967361111107</v>
      </c>
      <c r="T2110" s="16">
        <f t="shared" si="261"/>
        <v>41161.954861111109</v>
      </c>
      <c r="U2110">
        <f t="shared" si="262"/>
        <v>2012</v>
      </c>
      <c r="V2110">
        <f t="shared" si="263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56"/>
        <v>106.52500000000001</v>
      </c>
      <c r="P2111" s="8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6">
        <f t="shared" si="260"/>
        <v>42160.500196759262</v>
      </c>
      <c r="T2111" s="16">
        <f t="shared" si="261"/>
        <v>42190.500196759262</v>
      </c>
      <c r="U2111">
        <f t="shared" si="262"/>
        <v>2015</v>
      </c>
      <c r="V2111">
        <f t="shared" si="263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56"/>
        <v>100.35000000000001</v>
      </c>
      <c r="P2112" s="8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6">
        <f t="shared" si="260"/>
        <v>41759.462604166663</v>
      </c>
      <c r="T2112" s="16">
        <f t="shared" si="261"/>
        <v>41786.999305555553</v>
      </c>
      <c r="U2112">
        <f t="shared" si="262"/>
        <v>2014</v>
      </c>
      <c r="V2112">
        <f t="shared" si="263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56"/>
        <v>106.5</v>
      </c>
      <c r="P2113" s="8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6">
        <f t="shared" si="260"/>
        <v>40702.988715277774</v>
      </c>
      <c r="T2113" s="16">
        <f t="shared" si="261"/>
        <v>40769.833333333328</v>
      </c>
      <c r="U2113">
        <f t="shared" si="262"/>
        <v>2011</v>
      </c>
      <c r="V2113">
        <f t="shared" si="263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56"/>
        <v>100</v>
      </c>
      <c r="P2114" s="8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6">
        <f t="shared" si="260"/>
        <v>41365.719826388886</v>
      </c>
      <c r="T2114" s="16">
        <f t="shared" si="261"/>
        <v>41379.719826388886</v>
      </c>
      <c r="U2114">
        <f t="shared" si="262"/>
        <v>2013</v>
      </c>
      <c r="V2114">
        <f t="shared" si="263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64">E2115/D2115*100</f>
        <v>104.85714285714285</v>
      </c>
      <c r="P2115" s="8">
        <f t="shared" ref="P2115:P2178" si="265">IFERROR(E2115/L2115,0)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RIGHT(N2115,LEN(N2115)-SEARCH("/",N2115))</f>
        <v>indie rock</v>
      </c>
      <c r="S2115" s="16">
        <f t="shared" ref="S2115:S2178" si="268">(J2115/86400)+25569+(-5/24)</f>
        <v>41870.657129629624</v>
      </c>
      <c r="T2115" s="16">
        <f t="shared" ref="T2115:T2178" si="269">(I2115/86400)+25569+(-5/24)</f>
        <v>41905.657129629624</v>
      </c>
      <c r="U2115">
        <f t="shared" ref="U2115:U2178" si="270">YEAR(S2115)</f>
        <v>2014</v>
      </c>
      <c r="V2115">
        <f t="shared" ref="V2115:V2178" si="271">YEAR(T2115)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64"/>
        <v>104.69999999999999</v>
      </c>
      <c r="P2116" s="8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6">
        <f t="shared" si="268"/>
        <v>40458.607291666667</v>
      </c>
      <c r="T2116" s="16">
        <f t="shared" si="269"/>
        <v>40520.999305555553</v>
      </c>
      <c r="U2116">
        <f t="shared" si="270"/>
        <v>2010</v>
      </c>
      <c r="V2116">
        <f t="shared" si="271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64"/>
        <v>225.66666666666669</v>
      </c>
      <c r="P2117" s="8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6">
        <f t="shared" si="268"/>
        <v>40563.872696759259</v>
      </c>
      <c r="T2117" s="16">
        <f t="shared" si="269"/>
        <v>40593.872696759259</v>
      </c>
      <c r="U2117">
        <f t="shared" si="270"/>
        <v>2011</v>
      </c>
      <c r="V2117">
        <f t="shared" si="271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64"/>
        <v>100.90416666666667</v>
      </c>
      <c r="P2118" s="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6">
        <f t="shared" si="268"/>
        <v>41136.569479166668</v>
      </c>
      <c r="T2118" s="16">
        <f t="shared" si="269"/>
        <v>41184.569479166668</v>
      </c>
      <c r="U2118">
        <f t="shared" si="270"/>
        <v>2012</v>
      </c>
      <c r="V2118">
        <f t="shared" si="271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64"/>
        <v>147.75</v>
      </c>
      <c r="P2119" s="8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6">
        <f t="shared" si="268"/>
        <v>42289.851261574069</v>
      </c>
      <c r="T2119" s="16">
        <f t="shared" si="269"/>
        <v>42303.999305555553</v>
      </c>
      <c r="U2119">
        <f t="shared" si="270"/>
        <v>2015</v>
      </c>
      <c r="V2119">
        <f t="shared" si="271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64"/>
        <v>134.61099999999999</v>
      </c>
      <c r="P2120" s="8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6">
        <f t="shared" si="268"/>
        <v>40718.631203703699</v>
      </c>
      <c r="T2120" s="16">
        <f t="shared" si="269"/>
        <v>40748.631203703699</v>
      </c>
      <c r="U2120">
        <f t="shared" si="270"/>
        <v>2011</v>
      </c>
      <c r="V2120">
        <f t="shared" si="271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64"/>
        <v>100.75</v>
      </c>
      <c r="P2121" s="8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6">
        <f t="shared" si="268"/>
        <v>41106.921817129631</v>
      </c>
      <c r="T2121" s="16">
        <f t="shared" si="269"/>
        <v>41136.921817129631</v>
      </c>
      <c r="U2121">
        <f t="shared" si="270"/>
        <v>2012</v>
      </c>
      <c r="V2121">
        <f t="shared" si="271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64"/>
        <v>100.880375</v>
      </c>
      <c r="P2122" s="8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6">
        <f t="shared" si="268"/>
        <v>41591.756203703699</v>
      </c>
      <c r="T2122" s="16">
        <f t="shared" si="269"/>
        <v>41640.756203703699</v>
      </c>
      <c r="U2122">
        <f t="shared" si="270"/>
        <v>2013</v>
      </c>
      <c r="V2122">
        <f t="shared" si="271"/>
        <v>2014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64"/>
        <v>0.56800000000000006</v>
      </c>
      <c r="P2123" s="8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6">
        <f t="shared" si="268"/>
        <v>42716.534120370365</v>
      </c>
      <c r="T2123" s="16">
        <f t="shared" si="269"/>
        <v>42746.534120370365</v>
      </c>
      <c r="U2123">
        <f t="shared" si="270"/>
        <v>2016</v>
      </c>
      <c r="V2123">
        <f t="shared" si="271"/>
        <v>2017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64"/>
        <v>0.38750000000000001</v>
      </c>
      <c r="P2124" s="8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6">
        <f t="shared" si="268"/>
        <v>42712.092233796291</v>
      </c>
      <c r="T2124" s="16">
        <f t="shared" si="269"/>
        <v>42742.092233796291</v>
      </c>
      <c r="U2124">
        <f t="shared" si="270"/>
        <v>2016</v>
      </c>
      <c r="V2124">
        <f t="shared" si="271"/>
        <v>2017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64"/>
        <v>10</v>
      </c>
      <c r="P2125" s="8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6">
        <f t="shared" si="268"/>
        <v>40198.216516203705</v>
      </c>
      <c r="T2125" s="16">
        <f t="shared" si="269"/>
        <v>40252.082638888889</v>
      </c>
      <c r="U2125">
        <f t="shared" si="270"/>
        <v>2010</v>
      </c>
      <c r="V2125">
        <f t="shared" si="271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64"/>
        <v>10.454545454545453</v>
      </c>
      <c r="P2126" s="8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6">
        <f t="shared" si="268"/>
        <v>40463.819849537038</v>
      </c>
      <c r="T2126" s="16">
        <f t="shared" si="269"/>
        <v>40512</v>
      </c>
      <c r="U2126">
        <f t="shared" si="270"/>
        <v>2010</v>
      </c>
      <c r="V2126">
        <f t="shared" si="271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64"/>
        <v>1.4200000000000002</v>
      </c>
      <c r="P2127" s="8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6">
        <f t="shared" si="268"/>
        <v>42190.815196759257</v>
      </c>
      <c r="T2127" s="16">
        <f t="shared" si="269"/>
        <v>42220.815196759257</v>
      </c>
      <c r="U2127">
        <f t="shared" si="270"/>
        <v>2015</v>
      </c>
      <c r="V2127">
        <f t="shared" si="271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64"/>
        <v>0.05</v>
      </c>
      <c r="P2128" s="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6">
        <f t="shared" si="268"/>
        <v>41951.76489583333</v>
      </c>
      <c r="T2128" s="16">
        <f t="shared" si="269"/>
        <v>41981.76489583333</v>
      </c>
      <c r="U2128">
        <f t="shared" si="270"/>
        <v>2014</v>
      </c>
      <c r="V2128">
        <f t="shared" si="271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64"/>
        <v>28.842857142857142</v>
      </c>
      <c r="P2129" s="8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6">
        <f t="shared" si="268"/>
        <v>42045.297025462962</v>
      </c>
      <c r="T2129" s="16">
        <f t="shared" si="269"/>
        <v>42075.255358796298</v>
      </c>
      <c r="U2129">
        <f t="shared" si="270"/>
        <v>2015</v>
      </c>
      <c r="V2129">
        <f t="shared" si="271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64"/>
        <v>0.16666666666666669</v>
      </c>
      <c r="P2130" s="8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6">
        <f t="shared" si="268"/>
        <v>41843.564456018517</v>
      </c>
      <c r="T2130" s="16">
        <f t="shared" si="269"/>
        <v>41903.564456018517</v>
      </c>
      <c r="U2130">
        <f t="shared" si="270"/>
        <v>2014</v>
      </c>
      <c r="V2130">
        <f t="shared" si="271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64"/>
        <v>11.799999999999999</v>
      </c>
      <c r="P2131" s="8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6">
        <f t="shared" si="268"/>
        <v>42408.815972222219</v>
      </c>
      <c r="T2131" s="16">
        <f t="shared" si="269"/>
        <v>42438.815972222219</v>
      </c>
      <c r="U2131">
        <f t="shared" si="270"/>
        <v>2016</v>
      </c>
      <c r="V2131">
        <f t="shared" si="271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64"/>
        <v>0.20238095238095236</v>
      </c>
      <c r="P2132" s="8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6">
        <f t="shared" si="268"/>
        <v>41831.87804398148</v>
      </c>
      <c r="T2132" s="16">
        <f t="shared" si="269"/>
        <v>41866.87804398148</v>
      </c>
      <c r="U2132">
        <f t="shared" si="270"/>
        <v>2014</v>
      </c>
      <c r="V2132">
        <f t="shared" si="271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64"/>
        <v>5</v>
      </c>
      <c r="P2133" s="8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6">
        <f t="shared" si="268"/>
        <v>42166.998738425922</v>
      </c>
      <c r="T2133" s="16">
        <f t="shared" si="269"/>
        <v>42196.998738425922</v>
      </c>
      <c r="U2133">
        <f t="shared" si="270"/>
        <v>2015</v>
      </c>
      <c r="V2133">
        <f t="shared" si="271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64"/>
        <v>2.1129899999999995</v>
      </c>
      <c r="P2134" s="8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6">
        <f t="shared" si="268"/>
        <v>41643.27884259259</v>
      </c>
      <c r="T2134" s="16">
        <f t="shared" si="269"/>
        <v>41673.27884259259</v>
      </c>
      <c r="U2134">
        <f t="shared" si="270"/>
        <v>2014</v>
      </c>
      <c r="V2134">
        <f t="shared" si="271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64"/>
        <v>1.6</v>
      </c>
      <c r="P2135" s="8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6">
        <f t="shared" si="268"/>
        <v>40618.888877314814</v>
      </c>
      <c r="T2135" s="16">
        <f t="shared" si="269"/>
        <v>40657.082638888889</v>
      </c>
      <c r="U2135">
        <f t="shared" si="270"/>
        <v>2011</v>
      </c>
      <c r="V2135">
        <f t="shared" si="271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64"/>
        <v>1.7333333333333332</v>
      </c>
      <c r="P2136" s="8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6">
        <f t="shared" si="268"/>
        <v>41361.678136574068</v>
      </c>
      <c r="T2136" s="16">
        <f t="shared" si="269"/>
        <v>41391.678136574068</v>
      </c>
      <c r="U2136">
        <f t="shared" si="270"/>
        <v>2013</v>
      </c>
      <c r="V2136">
        <f t="shared" si="271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64"/>
        <v>9.56</v>
      </c>
      <c r="P2137" s="8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6">
        <f t="shared" si="268"/>
        <v>41156.755011574074</v>
      </c>
      <c r="T2137" s="16">
        <f t="shared" si="269"/>
        <v>41186.755011574074</v>
      </c>
      <c r="U2137">
        <f t="shared" si="270"/>
        <v>2012</v>
      </c>
      <c r="V2137">
        <f t="shared" si="271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64"/>
        <v>5.9612499999999999E-2</v>
      </c>
      <c r="P2138" s="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6">
        <f t="shared" si="268"/>
        <v>41536.300763888888</v>
      </c>
      <c r="T2138" s="16">
        <f t="shared" si="269"/>
        <v>41566.300763888888</v>
      </c>
      <c r="U2138">
        <f t="shared" si="270"/>
        <v>2013</v>
      </c>
      <c r="V2138">
        <f t="shared" si="271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64"/>
        <v>28.405999999999999</v>
      </c>
      <c r="P2139" s="8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6">
        <f t="shared" si="268"/>
        <v>41948.562835648147</v>
      </c>
      <c r="T2139" s="16">
        <f t="shared" si="269"/>
        <v>41978.562835648147</v>
      </c>
      <c r="U2139">
        <f t="shared" si="270"/>
        <v>2014</v>
      </c>
      <c r="V2139">
        <f t="shared" si="271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64"/>
        <v>12.8</v>
      </c>
      <c r="P2140" s="8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6">
        <f t="shared" si="268"/>
        <v>41556.804849537039</v>
      </c>
      <c r="T2140" s="16">
        <f t="shared" si="269"/>
        <v>41586.846516203703</v>
      </c>
      <c r="U2140">
        <f t="shared" si="270"/>
        <v>2013</v>
      </c>
      <c r="V2140">
        <f t="shared" si="271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64"/>
        <v>5.42</v>
      </c>
      <c r="P2141" s="8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6">
        <f t="shared" si="268"/>
        <v>42647.541759259257</v>
      </c>
      <c r="T2141" s="16">
        <f t="shared" si="269"/>
        <v>42677.541759259257</v>
      </c>
      <c r="U2141">
        <f t="shared" si="270"/>
        <v>2016</v>
      </c>
      <c r="V2141">
        <f t="shared" si="271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64"/>
        <v>0.11199999999999999</v>
      </c>
      <c r="P2142" s="8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6">
        <f t="shared" si="268"/>
        <v>41255.625277777777</v>
      </c>
      <c r="T2142" s="16">
        <f t="shared" si="269"/>
        <v>41285.625277777777</v>
      </c>
      <c r="U2142">
        <f t="shared" si="270"/>
        <v>2012</v>
      </c>
      <c r="V2142">
        <f t="shared" si="271"/>
        <v>2013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64"/>
        <v>0</v>
      </c>
      <c r="P2143" s="8">
        <f t="shared" si="265"/>
        <v>0</v>
      </c>
      <c r="Q2143" t="str">
        <f t="shared" si="266"/>
        <v>games</v>
      </c>
      <c r="R2143" t="str">
        <f t="shared" si="267"/>
        <v>video games</v>
      </c>
      <c r="S2143" s="16">
        <f t="shared" si="268"/>
        <v>41927.027303240735</v>
      </c>
      <c r="T2143" s="16">
        <f t="shared" si="269"/>
        <v>41957.068969907406</v>
      </c>
      <c r="U2143">
        <f t="shared" si="270"/>
        <v>2014</v>
      </c>
      <c r="V2143">
        <f t="shared" si="271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64"/>
        <v>5.7238095238095239</v>
      </c>
      <c r="P2144" s="8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6">
        <f t="shared" si="268"/>
        <v>42340.493171296293</v>
      </c>
      <c r="T2144" s="16">
        <f t="shared" si="269"/>
        <v>42368.493171296293</v>
      </c>
      <c r="U2144">
        <f t="shared" si="270"/>
        <v>2015</v>
      </c>
      <c r="V2144">
        <f t="shared" si="271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64"/>
        <v>11.25</v>
      </c>
      <c r="P2145" s="8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6">
        <f t="shared" si="268"/>
        <v>40332.678379629629</v>
      </c>
      <c r="T2145" s="16">
        <f t="shared" si="269"/>
        <v>40380.583333333328</v>
      </c>
      <c r="U2145">
        <f t="shared" si="270"/>
        <v>2010</v>
      </c>
      <c r="V2145">
        <f t="shared" si="271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64"/>
        <v>1.7098591549295776</v>
      </c>
      <c r="P2146" s="8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6">
        <f t="shared" si="268"/>
        <v>41499.338425925926</v>
      </c>
      <c r="T2146" s="16">
        <f t="shared" si="269"/>
        <v>41531.338425925926</v>
      </c>
      <c r="U2146">
        <f t="shared" si="270"/>
        <v>2013</v>
      </c>
      <c r="V2146">
        <f t="shared" si="271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64"/>
        <v>30.433333333333334</v>
      </c>
      <c r="P2147" s="8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6">
        <f t="shared" si="268"/>
        <v>41575.029097222221</v>
      </c>
      <c r="T2147" s="16">
        <f t="shared" si="269"/>
        <v>41605.070763888885</v>
      </c>
      <c r="U2147">
        <f t="shared" si="270"/>
        <v>2013</v>
      </c>
      <c r="V2147">
        <f t="shared" si="271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64"/>
        <v>0.02</v>
      </c>
      <c r="P2148" s="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6">
        <f t="shared" si="268"/>
        <v>42397.471180555549</v>
      </c>
      <c r="T2148" s="16">
        <f t="shared" si="269"/>
        <v>42411.471180555549</v>
      </c>
      <c r="U2148">
        <f t="shared" si="270"/>
        <v>2016</v>
      </c>
      <c r="V2148">
        <f t="shared" si="271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64"/>
        <v>0.69641025641025645</v>
      </c>
      <c r="P2149" s="8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6">
        <f t="shared" si="268"/>
        <v>41927.087361111109</v>
      </c>
      <c r="T2149" s="16">
        <f t="shared" si="269"/>
        <v>41959.129027777781</v>
      </c>
      <c r="U2149">
        <f t="shared" si="270"/>
        <v>2014</v>
      </c>
      <c r="V2149">
        <f t="shared" si="271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64"/>
        <v>2</v>
      </c>
      <c r="P2150" s="8">
        <f t="shared" si="265"/>
        <v>1</v>
      </c>
      <c r="Q2150" t="str">
        <f t="shared" si="266"/>
        <v>games</v>
      </c>
      <c r="R2150" t="str">
        <f t="shared" si="267"/>
        <v>video games</v>
      </c>
      <c r="S2150" s="16">
        <f t="shared" si="268"/>
        <v>42066.525254629632</v>
      </c>
      <c r="T2150" s="16">
        <f t="shared" si="269"/>
        <v>42096.483587962961</v>
      </c>
      <c r="U2150">
        <f t="shared" si="270"/>
        <v>2015</v>
      </c>
      <c r="V2150">
        <f t="shared" si="271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64"/>
        <v>0</v>
      </c>
      <c r="P2151" s="8">
        <f t="shared" si="265"/>
        <v>0</v>
      </c>
      <c r="Q2151" t="str">
        <f t="shared" si="266"/>
        <v>games</v>
      </c>
      <c r="R2151" t="str">
        <f t="shared" si="267"/>
        <v>video games</v>
      </c>
      <c r="S2151" s="16">
        <f t="shared" si="268"/>
        <v>40354.816620370366</v>
      </c>
      <c r="T2151" s="16">
        <f t="shared" si="269"/>
        <v>40389.791666666664</v>
      </c>
      <c r="U2151">
        <f t="shared" si="270"/>
        <v>2010</v>
      </c>
      <c r="V2151">
        <f t="shared" si="271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64"/>
        <v>0.80999999999999994</v>
      </c>
      <c r="P2152" s="8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6">
        <f t="shared" si="268"/>
        <v>42534.076377314814</v>
      </c>
      <c r="T2152" s="16">
        <f t="shared" si="269"/>
        <v>42564.076377314814</v>
      </c>
      <c r="U2152">
        <f t="shared" si="270"/>
        <v>2016</v>
      </c>
      <c r="V2152">
        <f t="shared" si="271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64"/>
        <v>0.26222222222222225</v>
      </c>
      <c r="P2153" s="8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6">
        <f t="shared" si="268"/>
        <v>42520.639050925922</v>
      </c>
      <c r="T2153" s="16">
        <f t="shared" si="269"/>
        <v>42550.639050925922</v>
      </c>
      <c r="U2153">
        <f t="shared" si="270"/>
        <v>2016</v>
      </c>
      <c r="V2153">
        <f t="shared" si="271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64"/>
        <v>0.16666666666666669</v>
      </c>
      <c r="P2154" s="8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6">
        <f t="shared" si="268"/>
        <v>41683.62394675926</v>
      </c>
      <c r="T2154" s="16">
        <f t="shared" si="269"/>
        <v>41713.582280092589</v>
      </c>
      <c r="U2154">
        <f t="shared" si="270"/>
        <v>2014</v>
      </c>
      <c r="V2154">
        <f t="shared" si="271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64"/>
        <v>9.124454880912446E-3</v>
      </c>
      <c r="P2155" s="8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6">
        <f t="shared" si="268"/>
        <v>41974.702754629623</v>
      </c>
      <c r="T2155" s="16">
        <f t="shared" si="269"/>
        <v>42014.124305555553</v>
      </c>
      <c r="U2155">
        <f t="shared" si="270"/>
        <v>2014</v>
      </c>
      <c r="V2155">
        <f t="shared" si="271"/>
        <v>2015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64"/>
        <v>0.8</v>
      </c>
      <c r="P2156" s="8">
        <f t="shared" si="265"/>
        <v>1</v>
      </c>
      <c r="Q2156" t="str">
        <f t="shared" si="266"/>
        <v>games</v>
      </c>
      <c r="R2156" t="str">
        <f t="shared" si="267"/>
        <v>video games</v>
      </c>
      <c r="S2156" s="16">
        <f t="shared" si="268"/>
        <v>41647.42392361111</v>
      </c>
      <c r="T2156" s="16">
        <f t="shared" si="269"/>
        <v>41667.42392361111</v>
      </c>
      <c r="U2156">
        <f t="shared" si="270"/>
        <v>2014</v>
      </c>
      <c r="V2156">
        <f t="shared" si="271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64"/>
        <v>2.2999999999999998</v>
      </c>
      <c r="P2157" s="8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6">
        <f t="shared" si="268"/>
        <v>42430.539178240739</v>
      </c>
      <c r="T2157" s="16">
        <f t="shared" si="269"/>
        <v>42460.497511574074</v>
      </c>
      <c r="U2157">
        <f t="shared" si="270"/>
        <v>2016</v>
      </c>
      <c r="V2157">
        <f t="shared" si="271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64"/>
        <v>2.6660714285714282</v>
      </c>
      <c r="P2158" s="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6">
        <f t="shared" si="268"/>
        <v>41488.645902777775</v>
      </c>
      <c r="T2158" s="16">
        <f t="shared" si="269"/>
        <v>41533.645902777775</v>
      </c>
      <c r="U2158">
        <f t="shared" si="270"/>
        <v>2013</v>
      </c>
      <c r="V2158">
        <f t="shared" si="271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64"/>
        <v>28.192</v>
      </c>
      <c r="P2159" s="8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6">
        <f t="shared" si="268"/>
        <v>42694.772951388884</v>
      </c>
      <c r="T2159" s="16">
        <f t="shared" si="269"/>
        <v>42727.124305555553</v>
      </c>
      <c r="U2159">
        <f t="shared" si="270"/>
        <v>2016</v>
      </c>
      <c r="V2159">
        <f t="shared" si="271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64"/>
        <v>6.5900366666666672</v>
      </c>
      <c r="P2160" s="8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6">
        <f t="shared" si="268"/>
        <v>41264.645532407405</v>
      </c>
      <c r="T2160" s="16">
        <f t="shared" si="269"/>
        <v>41309.645532407405</v>
      </c>
      <c r="U2160">
        <f t="shared" si="270"/>
        <v>2012</v>
      </c>
      <c r="V2160">
        <f t="shared" si="271"/>
        <v>2013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64"/>
        <v>0.72222222222222221</v>
      </c>
      <c r="P2161" s="8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6">
        <f t="shared" si="268"/>
        <v>40710.522847222222</v>
      </c>
      <c r="T2161" s="16">
        <f t="shared" si="269"/>
        <v>40740.522847222222</v>
      </c>
      <c r="U2161">
        <f t="shared" si="270"/>
        <v>2011</v>
      </c>
      <c r="V2161">
        <f t="shared" si="271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64"/>
        <v>0.85000000000000009</v>
      </c>
      <c r="P2162" s="8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6">
        <f t="shared" si="268"/>
        <v>41018.503530092588</v>
      </c>
      <c r="T2162" s="16">
        <f t="shared" si="269"/>
        <v>41048.503530092588</v>
      </c>
      <c r="U2162">
        <f t="shared" si="270"/>
        <v>2012</v>
      </c>
      <c r="V2162">
        <f t="shared" si="271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64"/>
        <v>115.75</v>
      </c>
      <c r="P2163" s="8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6">
        <f t="shared" si="268"/>
        <v>42240.644201388888</v>
      </c>
      <c r="T2163" s="16">
        <f t="shared" si="269"/>
        <v>42270.644201388888</v>
      </c>
      <c r="U2163">
        <f t="shared" si="270"/>
        <v>2015</v>
      </c>
      <c r="V2163">
        <f t="shared" si="271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64"/>
        <v>112.26666666666667</v>
      </c>
      <c r="P2164" s="8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6">
        <f t="shared" si="268"/>
        <v>41813.557766203703</v>
      </c>
      <c r="T2164" s="16">
        <f t="shared" si="269"/>
        <v>41844.557766203703</v>
      </c>
      <c r="U2164">
        <f t="shared" si="270"/>
        <v>2014</v>
      </c>
      <c r="V2164">
        <f t="shared" si="271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64"/>
        <v>132.20000000000002</v>
      </c>
      <c r="P2165" s="8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6">
        <f t="shared" si="268"/>
        <v>42111.691203703704</v>
      </c>
      <c r="T2165" s="16">
        <f t="shared" si="269"/>
        <v>42162.951388888883</v>
      </c>
      <c r="U2165">
        <f t="shared" si="270"/>
        <v>2015</v>
      </c>
      <c r="V2165">
        <f t="shared" si="271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64"/>
        <v>102.63636363636364</v>
      </c>
      <c r="P2166" s="8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6">
        <f t="shared" si="268"/>
        <v>42515.509421296294</v>
      </c>
      <c r="T2166" s="16">
        <f t="shared" si="269"/>
        <v>42545.957638888889</v>
      </c>
      <c r="U2166">
        <f t="shared" si="270"/>
        <v>2016</v>
      </c>
      <c r="V2166">
        <f t="shared" si="271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64"/>
        <v>138.64000000000001</v>
      </c>
      <c r="P2167" s="8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6">
        <f t="shared" si="268"/>
        <v>42438.458738425928</v>
      </c>
      <c r="T2167" s="16">
        <f t="shared" si="269"/>
        <v>42468.417071759257</v>
      </c>
      <c r="U2167">
        <f t="shared" si="270"/>
        <v>2016</v>
      </c>
      <c r="V2167">
        <f t="shared" si="271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64"/>
        <v>146.6</v>
      </c>
      <c r="P2168" s="8">
        <f t="shared" si="265"/>
        <v>91.625</v>
      </c>
      <c r="Q2168" t="str">
        <f t="shared" si="266"/>
        <v>music</v>
      </c>
      <c r="R2168" t="str">
        <f t="shared" si="267"/>
        <v>rock</v>
      </c>
      <c r="S2168" s="16">
        <f t="shared" si="268"/>
        <v>41933.629837962959</v>
      </c>
      <c r="T2168" s="16">
        <f t="shared" si="269"/>
        <v>41978.671504629623</v>
      </c>
      <c r="U2168">
        <f t="shared" si="270"/>
        <v>2014</v>
      </c>
      <c r="V2168">
        <f t="shared" si="271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64"/>
        <v>120</v>
      </c>
      <c r="P2169" s="8">
        <f t="shared" si="265"/>
        <v>22.5</v>
      </c>
      <c r="Q2169" t="str">
        <f t="shared" si="266"/>
        <v>music</v>
      </c>
      <c r="R2169" t="str">
        <f t="shared" si="267"/>
        <v>rock</v>
      </c>
      <c r="S2169" s="16">
        <f t="shared" si="268"/>
        <v>41152.858067129629</v>
      </c>
      <c r="T2169" s="16">
        <f t="shared" si="269"/>
        <v>41166.858067129629</v>
      </c>
      <c r="U2169">
        <f t="shared" si="270"/>
        <v>2012</v>
      </c>
      <c r="V2169">
        <f t="shared" si="271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64"/>
        <v>121.5816111111111</v>
      </c>
      <c r="P2170" s="8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6">
        <f t="shared" si="268"/>
        <v>42745.391909722217</v>
      </c>
      <c r="T2170" s="16">
        <f t="shared" si="269"/>
        <v>42775.999999999993</v>
      </c>
      <c r="U2170">
        <f t="shared" si="270"/>
        <v>2017</v>
      </c>
      <c r="V2170">
        <f t="shared" si="271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64"/>
        <v>100</v>
      </c>
      <c r="P2171" s="8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6">
        <f t="shared" si="268"/>
        <v>42793.492488425924</v>
      </c>
      <c r="T2171" s="16">
        <f t="shared" si="269"/>
        <v>42796.492488425924</v>
      </c>
      <c r="U2171">
        <f t="shared" si="270"/>
        <v>2017</v>
      </c>
      <c r="V2171">
        <f t="shared" si="271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64"/>
        <v>180.85714285714286</v>
      </c>
      <c r="P2172" s="8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6">
        <f t="shared" si="268"/>
        <v>42198.541921296295</v>
      </c>
      <c r="T2172" s="16">
        <f t="shared" si="269"/>
        <v>42238.541921296295</v>
      </c>
      <c r="U2172">
        <f t="shared" si="270"/>
        <v>2015</v>
      </c>
      <c r="V2172">
        <f t="shared" si="271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64"/>
        <v>106.075</v>
      </c>
      <c r="P2173" s="8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6">
        <f t="shared" si="268"/>
        <v>42141.748784722215</v>
      </c>
      <c r="T2173" s="16">
        <f t="shared" si="269"/>
        <v>42176.999999999993</v>
      </c>
      <c r="U2173">
        <f t="shared" si="270"/>
        <v>2015</v>
      </c>
      <c r="V2173">
        <f t="shared" si="271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64"/>
        <v>100</v>
      </c>
      <c r="P2174" s="8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6">
        <f t="shared" si="268"/>
        <v>42082.371759259258</v>
      </c>
      <c r="T2174" s="16">
        <f t="shared" si="269"/>
        <v>42112.371759259258</v>
      </c>
      <c r="U2174">
        <f t="shared" si="270"/>
        <v>2015</v>
      </c>
      <c r="V2174">
        <f t="shared" si="271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64"/>
        <v>126.92857142857143</v>
      </c>
      <c r="P2175" s="8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6">
        <f t="shared" si="268"/>
        <v>41495.484293981477</v>
      </c>
      <c r="T2175" s="16">
        <f t="shared" si="269"/>
        <v>41526.957638888889</v>
      </c>
      <c r="U2175">
        <f t="shared" si="270"/>
        <v>2013</v>
      </c>
      <c r="V2175">
        <f t="shared" si="271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64"/>
        <v>102.97499999999999</v>
      </c>
      <c r="P2176" s="8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6">
        <f t="shared" si="268"/>
        <v>42465.334571759253</v>
      </c>
      <c r="T2176" s="16">
        <f t="shared" si="269"/>
        <v>42495.334571759253</v>
      </c>
      <c r="U2176">
        <f t="shared" si="270"/>
        <v>2016</v>
      </c>
      <c r="V2176">
        <f t="shared" si="271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64"/>
        <v>250</v>
      </c>
      <c r="P2177" s="8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6">
        <f t="shared" si="268"/>
        <v>42564.800763888888</v>
      </c>
      <c r="T2177" s="16">
        <f t="shared" si="269"/>
        <v>42571.800763888888</v>
      </c>
      <c r="U2177">
        <f t="shared" si="270"/>
        <v>2016</v>
      </c>
      <c r="V2177">
        <f t="shared" si="271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64"/>
        <v>126.02</v>
      </c>
      <c r="P2178" s="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6">
        <f t="shared" si="268"/>
        <v>42096.424872685187</v>
      </c>
      <c r="T2178" s="16">
        <f t="shared" si="269"/>
        <v>42126.424872685187</v>
      </c>
      <c r="U2178">
        <f t="shared" si="270"/>
        <v>2015</v>
      </c>
      <c r="V2178">
        <f t="shared" si="271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72">E2179/D2179*100</f>
        <v>100.12</v>
      </c>
      <c r="P2179" s="8">
        <f t="shared" ref="P2179:P2242" si="273">IFERROR(E2179/L2179,0)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RIGHT(N2179,LEN(N2179)-SEARCH("/",N2179))</f>
        <v>rock</v>
      </c>
      <c r="S2179" s="16">
        <f t="shared" ref="S2179:S2242" si="276">(J2179/86400)+25569+(-5/24)</f>
        <v>42502.042442129627</v>
      </c>
      <c r="T2179" s="16">
        <f t="shared" ref="T2179:T2242" si="277">(I2179/86400)+25569+(-5/24)</f>
        <v>42527.042442129627</v>
      </c>
      <c r="U2179">
        <f t="shared" ref="U2179:U2242" si="278">YEAR(S2179)</f>
        <v>2016</v>
      </c>
      <c r="V2179">
        <f t="shared" ref="V2179:V2242" si="279">YEAR(T2179)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72"/>
        <v>138.64000000000001</v>
      </c>
      <c r="P2180" s="8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6">
        <f t="shared" si="276"/>
        <v>42723.428206018514</v>
      </c>
      <c r="T2180" s="16">
        <f t="shared" si="277"/>
        <v>42753.428206018514</v>
      </c>
      <c r="U2180">
        <f t="shared" si="278"/>
        <v>2016</v>
      </c>
      <c r="V2180">
        <f t="shared" si="279"/>
        <v>2017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72"/>
        <v>161.4</v>
      </c>
      <c r="P2181" s="8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6">
        <f t="shared" si="276"/>
        <v>42074.962870370371</v>
      </c>
      <c r="T2181" s="16">
        <f t="shared" si="277"/>
        <v>42104.962870370371</v>
      </c>
      <c r="U2181">
        <f t="shared" si="278"/>
        <v>2015</v>
      </c>
      <c r="V2181">
        <f t="shared" si="279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72"/>
        <v>107.18419999999999</v>
      </c>
      <c r="P2182" s="8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6">
        <f t="shared" si="276"/>
        <v>42279.461435185185</v>
      </c>
      <c r="T2182" s="16">
        <f t="shared" si="277"/>
        <v>42321.503101851849</v>
      </c>
      <c r="U2182">
        <f t="shared" si="278"/>
        <v>2015</v>
      </c>
      <c r="V2182">
        <f t="shared" si="279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72"/>
        <v>153.1</v>
      </c>
      <c r="P2183" s="8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6">
        <f t="shared" si="276"/>
        <v>42772.796909722216</v>
      </c>
      <c r="T2183" s="16">
        <f t="shared" si="277"/>
        <v>42786.796909722216</v>
      </c>
      <c r="U2183">
        <f t="shared" si="278"/>
        <v>2017</v>
      </c>
      <c r="V2183">
        <f t="shared" si="279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72"/>
        <v>524.16666666666663</v>
      </c>
      <c r="P2184" s="8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6">
        <f t="shared" si="276"/>
        <v>41879.692418981482</v>
      </c>
      <c r="T2184" s="16">
        <f t="shared" si="277"/>
        <v>41914.692418981482</v>
      </c>
      <c r="U2184">
        <f t="shared" si="278"/>
        <v>2014</v>
      </c>
      <c r="V2184">
        <f t="shared" si="279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72"/>
        <v>489.27777777777777</v>
      </c>
      <c r="P2185" s="8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6">
        <f t="shared" si="276"/>
        <v>42745.157141203701</v>
      </c>
      <c r="T2185" s="16">
        <f t="shared" si="277"/>
        <v>42774.999999999993</v>
      </c>
      <c r="U2185">
        <f t="shared" si="278"/>
        <v>2017</v>
      </c>
      <c r="V2185">
        <f t="shared" si="279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72"/>
        <v>284.74</v>
      </c>
      <c r="P2186" s="8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6">
        <f t="shared" si="276"/>
        <v>42380.481956018521</v>
      </c>
      <c r="T2186" s="16">
        <f t="shared" si="277"/>
        <v>42394.458333333336</v>
      </c>
      <c r="U2186">
        <f t="shared" si="278"/>
        <v>2016</v>
      </c>
      <c r="V2186">
        <f t="shared" si="279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72"/>
        <v>1856.97</v>
      </c>
      <c r="P2187" s="8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6">
        <f t="shared" si="276"/>
        <v>41319.141655092586</v>
      </c>
      <c r="T2187" s="16">
        <f t="shared" si="277"/>
        <v>41359.141655092586</v>
      </c>
      <c r="U2187">
        <f t="shared" si="278"/>
        <v>2013</v>
      </c>
      <c r="V2187">
        <f t="shared" si="279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72"/>
        <v>109.67499999999998</v>
      </c>
      <c r="P2188" s="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6">
        <f t="shared" si="276"/>
        <v>42583.406747685185</v>
      </c>
      <c r="T2188" s="16">
        <f t="shared" si="277"/>
        <v>42619.874999999993</v>
      </c>
      <c r="U2188">
        <f t="shared" si="278"/>
        <v>2016</v>
      </c>
      <c r="V2188">
        <f t="shared" si="279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72"/>
        <v>1014.6425</v>
      </c>
      <c r="P2189" s="8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6">
        <f t="shared" si="276"/>
        <v>42068.000763888886</v>
      </c>
      <c r="T2189" s="16">
        <f t="shared" si="277"/>
        <v>42096.957638888889</v>
      </c>
      <c r="U2189">
        <f t="shared" si="278"/>
        <v>2015</v>
      </c>
      <c r="V2189">
        <f t="shared" si="279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72"/>
        <v>412.17692027666544</v>
      </c>
      <c r="P2190" s="8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6">
        <f t="shared" si="276"/>
        <v>42633.377789351849</v>
      </c>
      <c r="T2190" s="16">
        <f t="shared" si="277"/>
        <v>42668.499999999993</v>
      </c>
      <c r="U2190">
        <f t="shared" si="278"/>
        <v>2016</v>
      </c>
      <c r="V2190">
        <f t="shared" si="279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72"/>
        <v>503.25</v>
      </c>
      <c r="P2191" s="8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6">
        <f t="shared" si="276"/>
        <v>42467.579861111109</v>
      </c>
      <c r="T2191" s="16">
        <f t="shared" si="277"/>
        <v>42481.708333333336</v>
      </c>
      <c r="U2191">
        <f t="shared" si="278"/>
        <v>2016</v>
      </c>
      <c r="V2191">
        <f t="shared" si="279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72"/>
        <v>184.61052631578946</v>
      </c>
      <c r="P2192" s="8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6">
        <f t="shared" si="276"/>
        <v>42417.416712962957</v>
      </c>
      <c r="T2192" s="16">
        <f t="shared" si="277"/>
        <v>42452.082638888889</v>
      </c>
      <c r="U2192">
        <f t="shared" si="278"/>
        <v>2016</v>
      </c>
      <c r="V2192">
        <f t="shared" si="279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72"/>
        <v>119.73333333333333</v>
      </c>
      <c r="P2193" s="8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6">
        <f t="shared" si="276"/>
        <v>42768.6253125</v>
      </c>
      <c r="T2193" s="16">
        <f t="shared" si="277"/>
        <v>42780.6253125</v>
      </c>
      <c r="U2193">
        <f t="shared" si="278"/>
        <v>2017</v>
      </c>
      <c r="V2193">
        <f t="shared" si="279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72"/>
        <v>1081.2401666666667</v>
      </c>
      <c r="P2194" s="8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6">
        <f t="shared" si="276"/>
        <v>42691.642870370364</v>
      </c>
      <c r="T2194" s="16">
        <f t="shared" si="277"/>
        <v>42719.749999999993</v>
      </c>
      <c r="U2194">
        <f t="shared" si="278"/>
        <v>2016</v>
      </c>
      <c r="V2194">
        <f t="shared" si="279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72"/>
        <v>452.37333333333333</v>
      </c>
      <c r="P2195" s="8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6">
        <f t="shared" si="276"/>
        <v>42664.197592592587</v>
      </c>
      <c r="T2195" s="16">
        <f t="shared" si="277"/>
        <v>42694.999305555553</v>
      </c>
      <c r="U2195">
        <f t="shared" si="278"/>
        <v>2016</v>
      </c>
      <c r="V2195">
        <f t="shared" si="279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72"/>
        <v>537.37</v>
      </c>
      <c r="P2196" s="8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6">
        <f t="shared" si="276"/>
        <v>42425.54965277778</v>
      </c>
      <c r="T2196" s="16">
        <f t="shared" si="277"/>
        <v>42455.507986111108</v>
      </c>
      <c r="U2196">
        <f t="shared" si="278"/>
        <v>2016</v>
      </c>
      <c r="V2196">
        <f t="shared" si="279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72"/>
        <v>120.32608695652173</v>
      </c>
      <c r="P2197" s="8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6">
        <f t="shared" si="276"/>
        <v>42197.563657407409</v>
      </c>
      <c r="T2197" s="16">
        <f t="shared" si="277"/>
        <v>42227.563657407409</v>
      </c>
      <c r="U2197">
        <f t="shared" si="278"/>
        <v>2015</v>
      </c>
      <c r="V2197">
        <f t="shared" si="279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72"/>
        <v>113.83571428571429</v>
      </c>
      <c r="P2198" s="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6">
        <f t="shared" si="276"/>
        <v>42675.278958333329</v>
      </c>
      <c r="T2198" s="16">
        <f t="shared" si="277"/>
        <v>42706.083333333336</v>
      </c>
      <c r="U2198">
        <f t="shared" si="278"/>
        <v>2016</v>
      </c>
      <c r="V2198">
        <f t="shared" si="279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72"/>
        <v>951.03109999999992</v>
      </c>
      <c r="P2199" s="8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6">
        <f t="shared" si="276"/>
        <v>42033.37568287037</v>
      </c>
      <c r="T2199" s="16">
        <f t="shared" si="277"/>
        <v>42063.37568287037</v>
      </c>
      <c r="U2199">
        <f t="shared" si="278"/>
        <v>2015</v>
      </c>
      <c r="V2199">
        <f t="shared" si="279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72"/>
        <v>132.89249999999998</v>
      </c>
      <c r="P2200" s="8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6">
        <f t="shared" si="276"/>
        <v>42292.305555555555</v>
      </c>
      <c r="T2200" s="16">
        <f t="shared" si="277"/>
        <v>42322.347222222219</v>
      </c>
      <c r="U2200">
        <f t="shared" si="278"/>
        <v>2015</v>
      </c>
      <c r="V2200">
        <f t="shared" si="279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72"/>
        <v>146.97777777777779</v>
      </c>
      <c r="P2201" s="8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6">
        <f t="shared" si="276"/>
        <v>42262.208310185182</v>
      </c>
      <c r="T2201" s="16">
        <f t="shared" si="277"/>
        <v>42292.208310185182</v>
      </c>
      <c r="U2201">
        <f t="shared" si="278"/>
        <v>2015</v>
      </c>
      <c r="V2201">
        <f t="shared" si="279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72"/>
        <v>542.15</v>
      </c>
      <c r="P2202" s="8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6">
        <f t="shared" si="276"/>
        <v>42163.417453703696</v>
      </c>
      <c r="T2202" s="16">
        <f t="shared" si="277"/>
        <v>42190.916666666664</v>
      </c>
      <c r="U2202">
        <f t="shared" si="278"/>
        <v>2015</v>
      </c>
      <c r="V2202">
        <f t="shared" si="279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72"/>
        <v>382.71818181818185</v>
      </c>
      <c r="P2203" s="8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6">
        <f t="shared" si="276"/>
        <v>41276.638483796291</v>
      </c>
      <c r="T2203" s="16">
        <f t="shared" si="277"/>
        <v>41290.638483796291</v>
      </c>
      <c r="U2203">
        <f t="shared" si="278"/>
        <v>2013</v>
      </c>
      <c r="V2203">
        <f t="shared" si="279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72"/>
        <v>704.18124999999998</v>
      </c>
      <c r="P2204" s="8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6">
        <f t="shared" si="276"/>
        <v>41184.640833333331</v>
      </c>
      <c r="T2204" s="16">
        <f t="shared" si="277"/>
        <v>41214.640833333331</v>
      </c>
      <c r="U2204">
        <f t="shared" si="278"/>
        <v>2012</v>
      </c>
      <c r="V2204">
        <f t="shared" si="279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72"/>
        <v>109.55</v>
      </c>
      <c r="P2205" s="8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6">
        <f t="shared" si="276"/>
        <v>42241.651412037034</v>
      </c>
      <c r="T2205" s="16">
        <f t="shared" si="277"/>
        <v>42271.651412037034</v>
      </c>
      <c r="U2205">
        <f t="shared" si="278"/>
        <v>2015</v>
      </c>
      <c r="V2205">
        <f t="shared" si="279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72"/>
        <v>132.86666666666667</v>
      </c>
      <c r="P2206" s="8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6">
        <f t="shared" si="276"/>
        <v>41312.103229166663</v>
      </c>
      <c r="T2206" s="16">
        <f t="shared" si="277"/>
        <v>41342.103229166663</v>
      </c>
      <c r="U2206">
        <f t="shared" si="278"/>
        <v>2013</v>
      </c>
      <c r="V2206">
        <f t="shared" si="279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72"/>
        <v>152</v>
      </c>
      <c r="P2207" s="8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6">
        <f t="shared" si="276"/>
        <v>41031.613298611112</v>
      </c>
      <c r="T2207" s="16">
        <f t="shared" si="277"/>
        <v>41061.613298611112</v>
      </c>
      <c r="U2207">
        <f t="shared" si="278"/>
        <v>2012</v>
      </c>
      <c r="V2207">
        <f t="shared" si="279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72"/>
        <v>102.72727272727273</v>
      </c>
      <c r="P2208" s="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6">
        <f t="shared" si="276"/>
        <v>40997.048888888887</v>
      </c>
      <c r="T2208" s="16">
        <f t="shared" si="277"/>
        <v>41015.048888888887</v>
      </c>
      <c r="U2208">
        <f t="shared" si="278"/>
        <v>2012</v>
      </c>
      <c r="V2208">
        <f t="shared" si="279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72"/>
        <v>100</v>
      </c>
      <c r="P2209" s="8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6">
        <f t="shared" si="276"/>
        <v>41563.985798611109</v>
      </c>
      <c r="T2209" s="16">
        <f t="shared" si="277"/>
        <v>41594.027465277773</v>
      </c>
      <c r="U2209">
        <f t="shared" si="278"/>
        <v>2013</v>
      </c>
      <c r="V2209">
        <f t="shared" si="279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72"/>
        <v>101.6</v>
      </c>
      <c r="P2210" s="8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6">
        <f t="shared" si="276"/>
        <v>40946.673912037033</v>
      </c>
      <c r="T2210" s="16">
        <f t="shared" si="277"/>
        <v>41005.958333333328</v>
      </c>
      <c r="U2210">
        <f t="shared" si="278"/>
        <v>2012</v>
      </c>
      <c r="V2210">
        <f t="shared" si="279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72"/>
        <v>150.80000000000001</v>
      </c>
      <c r="P2211" s="8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6">
        <f t="shared" si="276"/>
        <v>41732.27134259259</v>
      </c>
      <c r="T2211" s="16">
        <f t="shared" si="277"/>
        <v>41743.75</v>
      </c>
      <c r="U2211">
        <f t="shared" si="278"/>
        <v>2014</v>
      </c>
      <c r="V2211">
        <f t="shared" si="279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72"/>
        <v>111.425</v>
      </c>
      <c r="P2212" s="8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6">
        <f t="shared" si="276"/>
        <v>40955.857754629629</v>
      </c>
      <c r="T2212" s="16">
        <f t="shared" si="277"/>
        <v>41013.525000000001</v>
      </c>
      <c r="U2212">
        <f t="shared" si="278"/>
        <v>2012</v>
      </c>
      <c r="V2212">
        <f t="shared" si="279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72"/>
        <v>195.6</v>
      </c>
      <c r="P2213" s="8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6">
        <f t="shared" si="276"/>
        <v>41716.576678240737</v>
      </c>
      <c r="T2213" s="16">
        <f t="shared" si="277"/>
        <v>41739.082638888889</v>
      </c>
      <c r="U2213">
        <f t="shared" si="278"/>
        <v>2014</v>
      </c>
      <c r="V2213">
        <f t="shared" si="279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72"/>
        <v>114.38333333333333</v>
      </c>
      <c r="P2214" s="8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6">
        <f t="shared" si="276"/>
        <v>41548.539085648146</v>
      </c>
      <c r="T2214" s="16">
        <f t="shared" si="277"/>
        <v>41581.833333333328</v>
      </c>
      <c r="U2214">
        <f t="shared" si="278"/>
        <v>2013</v>
      </c>
      <c r="V2214">
        <f t="shared" si="279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72"/>
        <v>200</v>
      </c>
      <c r="P2215" s="8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6">
        <f t="shared" si="276"/>
        <v>42109.617812499993</v>
      </c>
      <c r="T2215" s="16">
        <f t="shared" si="277"/>
        <v>42139.617812499993</v>
      </c>
      <c r="U2215">
        <f t="shared" si="278"/>
        <v>2015</v>
      </c>
      <c r="V2215">
        <f t="shared" si="279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72"/>
        <v>292.50166666666667</v>
      </c>
      <c r="P2216" s="8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6">
        <f t="shared" si="276"/>
        <v>41646.58388888889</v>
      </c>
      <c r="T2216" s="16">
        <f t="shared" si="277"/>
        <v>41676.58388888889</v>
      </c>
      <c r="U2216">
        <f t="shared" si="278"/>
        <v>2014</v>
      </c>
      <c r="V2216">
        <f t="shared" si="279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72"/>
        <v>156.36363636363637</v>
      </c>
      <c r="P2217" s="8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6">
        <f t="shared" si="276"/>
        <v>40958.508935185186</v>
      </c>
      <c r="T2217" s="16">
        <f t="shared" si="277"/>
        <v>40981.082638888889</v>
      </c>
      <c r="U2217">
        <f t="shared" si="278"/>
        <v>2012</v>
      </c>
      <c r="V2217">
        <f t="shared" si="279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72"/>
        <v>105.66666666666666</v>
      </c>
      <c r="P2218" s="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6">
        <f t="shared" si="276"/>
        <v>42194.543344907404</v>
      </c>
      <c r="T2218" s="16">
        <f t="shared" si="277"/>
        <v>42208.543344907404</v>
      </c>
      <c r="U2218">
        <f t="shared" si="278"/>
        <v>2015</v>
      </c>
      <c r="V2218">
        <f t="shared" si="279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72"/>
        <v>101.19047619047619</v>
      </c>
      <c r="P2219" s="8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6">
        <f t="shared" si="276"/>
        <v>42299.568437499998</v>
      </c>
      <c r="T2219" s="16">
        <f t="shared" si="277"/>
        <v>42310.124999999993</v>
      </c>
      <c r="U2219">
        <f t="shared" si="278"/>
        <v>2015</v>
      </c>
      <c r="V2219">
        <f t="shared" si="279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72"/>
        <v>122.833</v>
      </c>
      <c r="P2220" s="8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6">
        <f t="shared" si="276"/>
        <v>41127.603969907403</v>
      </c>
      <c r="T2220" s="16">
        <f t="shared" si="277"/>
        <v>41149.791666666664</v>
      </c>
      <c r="U2220">
        <f t="shared" si="278"/>
        <v>2012</v>
      </c>
      <c r="V2220">
        <f t="shared" si="279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72"/>
        <v>101.49999999999999</v>
      </c>
      <c r="P2221" s="8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6">
        <f t="shared" si="276"/>
        <v>42205.510555555556</v>
      </c>
      <c r="T2221" s="16">
        <f t="shared" si="277"/>
        <v>42235.510555555556</v>
      </c>
      <c r="U2221">
        <f t="shared" si="278"/>
        <v>2015</v>
      </c>
      <c r="V2221">
        <f t="shared" si="279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72"/>
        <v>101.14285714285714</v>
      </c>
      <c r="P2222" s="8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6">
        <f t="shared" si="276"/>
        <v>41451.852268518516</v>
      </c>
      <c r="T2222" s="16">
        <f t="shared" si="277"/>
        <v>41481.852268518516</v>
      </c>
      <c r="U2222">
        <f t="shared" si="278"/>
        <v>2013</v>
      </c>
      <c r="V2222">
        <f t="shared" si="279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72"/>
        <v>108.11999999999999</v>
      </c>
      <c r="P2223" s="8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6">
        <f t="shared" si="276"/>
        <v>42452.458437499998</v>
      </c>
      <c r="T2223" s="16">
        <f t="shared" si="277"/>
        <v>42482.791666666664</v>
      </c>
      <c r="U2223">
        <f t="shared" si="278"/>
        <v>2016</v>
      </c>
      <c r="V2223">
        <f t="shared" si="279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72"/>
        <v>162.6</v>
      </c>
      <c r="P2224" s="8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6">
        <f t="shared" si="276"/>
        <v>40906.579247685186</v>
      </c>
      <c r="T2224" s="16">
        <f t="shared" si="277"/>
        <v>40936.579247685186</v>
      </c>
      <c r="U2224">
        <f t="shared" si="278"/>
        <v>2011</v>
      </c>
      <c r="V2224">
        <f t="shared" si="279"/>
        <v>2012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72"/>
        <v>105.80000000000001</v>
      </c>
      <c r="P2225" s="8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6">
        <f t="shared" si="276"/>
        <v>42152.432500000003</v>
      </c>
      <c r="T2225" s="16">
        <f t="shared" si="277"/>
        <v>42182.432500000003</v>
      </c>
      <c r="U2225">
        <f t="shared" si="278"/>
        <v>2015</v>
      </c>
      <c r="V2225">
        <f t="shared" si="279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72"/>
        <v>243.15000000000003</v>
      </c>
      <c r="P2226" s="8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6">
        <f t="shared" si="276"/>
        <v>42644.459201388883</v>
      </c>
      <c r="T2226" s="16">
        <f t="shared" si="277"/>
        <v>42672.583333333336</v>
      </c>
      <c r="U2226">
        <f t="shared" si="278"/>
        <v>2016</v>
      </c>
      <c r="V2226">
        <f t="shared" si="279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72"/>
        <v>944.83338095238094</v>
      </c>
      <c r="P2227" s="8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6">
        <f t="shared" si="276"/>
        <v>41873.583506944444</v>
      </c>
      <c r="T2227" s="16">
        <f t="shared" si="277"/>
        <v>41903.583506944444</v>
      </c>
      <c r="U2227">
        <f t="shared" si="278"/>
        <v>2014</v>
      </c>
      <c r="V2227">
        <f t="shared" si="279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72"/>
        <v>108.46283333333334</v>
      </c>
      <c r="P2228" s="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6">
        <f t="shared" si="276"/>
        <v>42381.590532407405</v>
      </c>
      <c r="T2228" s="16">
        <f t="shared" si="277"/>
        <v>42411.999305555553</v>
      </c>
      <c r="U2228">
        <f t="shared" si="278"/>
        <v>2016</v>
      </c>
      <c r="V2228">
        <f t="shared" si="279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72"/>
        <v>157.37692307692308</v>
      </c>
      <c r="P2229" s="8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6">
        <f t="shared" si="276"/>
        <v>41561.599016203698</v>
      </c>
      <c r="T2229" s="16">
        <f t="shared" si="277"/>
        <v>41591.640682870369</v>
      </c>
      <c r="U2229">
        <f t="shared" si="278"/>
        <v>2013</v>
      </c>
      <c r="V2229">
        <f t="shared" si="279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72"/>
        <v>1174.49</v>
      </c>
      <c r="P2230" s="8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6">
        <f t="shared" si="276"/>
        <v>42202.069861111107</v>
      </c>
      <c r="T2230" s="16">
        <f t="shared" si="277"/>
        <v>42232.069861111107</v>
      </c>
      <c r="U2230">
        <f t="shared" si="278"/>
        <v>2015</v>
      </c>
      <c r="V2230">
        <f t="shared" si="279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72"/>
        <v>171.04755366949576</v>
      </c>
      <c r="P2231" s="8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6">
        <f t="shared" si="276"/>
        <v>41484.455914351849</v>
      </c>
      <c r="T2231" s="16">
        <f t="shared" si="277"/>
        <v>41519.958333333328</v>
      </c>
      <c r="U2231">
        <f t="shared" si="278"/>
        <v>2013</v>
      </c>
      <c r="V2231">
        <f t="shared" si="279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72"/>
        <v>125.95294117647057</v>
      </c>
      <c r="P2232" s="8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6">
        <f t="shared" si="276"/>
        <v>41724.672766203701</v>
      </c>
      <c r="T2232" s="16">
        <f t="shared" si="277"/>
        <v>41754.672766203701</v>
      </c>
      <c r="U2232">
        <f t="shared" si="278"/>
        <v>2014</v>
      </c>
      <c r="V2232">
        <f t="shared" si="279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72"/>
        <v>1212.1296000000002</v>
      </c>
      <c r="P2233" s="8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6">
        <f t="shared" si="276"/>
        <v>41423.702557870369</v>
      </c>
      <c r="T2233" s="16">
        <f t="shared" si="277"/>
        <v>41450</v>
      </c>
      <c r="U2233">
        <f t="shared" si="278"/>
        <v>2013</v>
      </c>
      <c r="V2233">
        <f t="shared" si="279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72"/>
        <v>495.8</v>
      </c>
      <c r="P2234" s="8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6">
        <f t="shared" si="276"/>
        <v>41806.585740740738</v>
      </c>
      <c r="T2234" s="16">
        <f t="shared" si="277"/>
        <v>41838.916666666664</v>
      </c>
      <c r="U2234">
        <f t="shared" si="278"/>
        <v>2014</v>
      </c>
      <c r="V2234">
        <f t="shared" si="279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72"/>
        <v>332.03999999999996</v>
      </c>
      <c r="P2235" s="8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6">
        <f t="shared" si="276"/>
        <v>42331.170590277776</v>
      </c>
      <c r="T2235" s="16">
        <f t="shared" si="277"/>
        <v>42351.791666666664</v>
      </c>
      <c r="U2235">
        <f t="shared" si="278"/>
        <v>2015</v>
      </c>
      <c r="V2235">
        <f t="shared" si="279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72"/>
        <v>1165</v>
      </c>
      <c r="P2236" s="8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6">
        <f t="shared" si="276"/>
        <v>42710.616284722222</v>
      </c>
      <c r="T2236" s="16">
        <f t="shared" si="277"/>
        <v>42740.616284722222</v>
      </c>
      <c r="U2236">
        <f t="shared" si="278"/>
        <v>2016</v>
      </c>
      <c r="V2236">
        <f t="shared" si="279"/>
        <v>2017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72"/>
        <v>153.3153846153846</v>
      </c>
      <c r="P2237" s="8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6">
        <f t="shared" si="276"/>
        <v>42061.813784722217</v>
      </c>
      <c r="T2237" s="16">
        <f t="shared" si="277"/>
        <v>42091.772118055553</v>
      </c>
      <c r="U2237">
        <f t="shared" si="278"/>
        <v>2015</v>
      </c>
      <c r="V2237">
        <f t="shared" si="279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72"/>
        <v>537.10714285714289</v>
      </c>
      <c r="P2238" s="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6">
        <f t="shared" si="276"/>
        <v>42371.408831018511</v>
      </c>
      <c r="T2238" s="16">
        <f t="shared" si="277"/>
        <v>42401.408831018511</v>
      </c>
      <c r="U2238">
        <f t="shared" si="278"/>
        <v>2016</v>
      </c>
      <c r="V2238">
        <f t="shared" si="279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72"/>
        <v>352.92777777777775</v>
      </c>
      <c r="P2239" s="8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6">
        <f t="shared" si="276"/>
        <v>41914.794942129629</v>
      </c>
      <c r="T2239" s="16">
        <f t="shared" si="277"/>
        <v>41955.124305555553</v>
      </c>
      <c r="U2239">
        <f t="shared" si="278"/>
        <v>2014</v>
      </c>
      <c r="V2239">
        <f t="shared" si="279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72"/>
        <v>137.4</v>
      </c>
      <c r="P2240" s="8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6">
        <f t="shared" si="276"/>
        <v>42774.41337962963</v>
      </c>
      <c r="T2240" s="16">
        <f t="shared" si="277"/>
        <v>42804.41337962963</v>
      </c>
      <c r="U2240">
        <f t="shared" si="278"/>
        <v>2017</v>
      </c>
      <c r="V2240">
        <f t="shared" si="279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72"/>
        <v>128.02668</v>
      </c>
      <c r="P2241" s="8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6">
        <f t="shared" si="276"/>
        <v>41572.750162037039</v>
      </c>
      <c r="T2241" s="16">
        <f t="shared" si="277"/>
        <v>41608.959722222222</v>
      </c>
      <c r="U2241">
        <f t="shared" si="278"/>
        <v>2013</v>
      </c>
      <c r="V2241">
        <f t="shared" si="279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72"/>
        <v>270.68</v>
      </c>
      <c r="P2242" s="8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6">
        <f t="shared" si="276"/>
        <v>42452.617407407401</v>
      </c>
      <c r="T2242" s="16">
        <f t="shared" si="277"/>
        <v>42482.617407407401</v>
      </c>
      <c r="U2242">
        <f t="shared" si="278"/>
        <v>2016</v>
      </c>
      <c r="V2242">
        <f t="shared" si="279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80">E2243/D2243*100</f>
        <v>806.4</v>
      </c>
      <c r="P2243" s="8">
        <f t="shared" ref="P2243:P2306" si="281">IFERROR(E2243/L2243,0)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RIGHT(N2243,LEN(N2243)-SEARCH("/",N2243))</f>
        <v>tabletop games</v>
      </c>
      <c r="S2243" s="16">
        <f t="shared" ref="S2243:S2306" si="284">(J2243/86400)+25569+(-5/24)</f>
        <v>42766.619212962956</v>
      </c>
      <c r="T2243" s="16">
        <f t="shared" ref="T2243:T2306" si="285">(I2243/86400)+25569+(-5/24)</f>
        <v>42796.619212962956</v>
      </c>
      <c r="U2243">
        <f t="shared" ref="U2243:U2306" si="286">YEAR(S2243)</f>
        <v>2017</v>
      </c>
      <c r="V2243">
        <f t="shared" ref="V2243:V2306" si="287">YEAR(T2243)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80"/>
        <v>1360.0976000000001</v>
      </c>
      <c r="P2244" s="8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6">
        <f t="shared" si="284"/>
        <v>41569.367280092592</v>
      </c>
      <c r="T2244" s="16">
        <f t="shared" si="285"/>
        <v>41604.918055555558</v>
      </c>
      <c r="U2244">
        <f t="shared" si="286"/>
        <v>2013</v>
      </c>
      <c r="V2244">
        <f t="shared" si="287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80"/>
        <v>930250</v>
      </c>
      <c r="P2245" s="8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6">
        <f t="shared" si="284"/>
        <v>42800.542708333327</v>
      </c>
      <c r="T2245" s="16">
        <f t="shared" si="285"/>
        <v>42806.916666666664</v>
      </c>
      <c r="U2245">
        <f t="shared" si="286"/>
        <v>2017</v>
      </c>
      <c r="V2245">
        <f t="shared" si="287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80"/>
        <v>377.02</v>
      </c>
      <c r="P2246" s="8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6">
        <f t="shared" si="284"/>
        <v>42647.610486111109</v>
      </c>
      <c r="T2246" s="16">
        <f t="shared" si="285"/>
        <v>42659.645833333336</v>
      </c>
      <c r="U2246">
        <f t="shared" si="286"/>
        <v>2016</v>
      </c>
      <c r="V2246">
        <f t="shared" si="287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80"/>
        <v>2647.0250000000001</v>
      </c>
      <c r="P2247" s="8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6">
        <f t="shared" si="284"/>
        <v>41660.500196759254</v>
      </c>
      <c r="T2247" s="16">
        <f t="shared" si="285"/>
        <v>41691.541666666664</v>
      </c>
      <c r="U2247">
        <f t="shared" si="286"/>
        <v>2014</v>
      </c>
      <c r="V2247">
        <f t="shared" si="287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80"/>
        <v>100.12</v>
      </c>
      <c r="P2248" s="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6">
        <f t="shared" si="284"/>
        <v>42221.583449074074</v>
      </c>
      <c r="T2248" s="16">
        <f t="shared" si="285"/>
        <v>42251.583449074074</v>
      </c>
      <c r="U2248">
        <f t="shared" si="286"/>
        <v>2015</v>
      </c>
      <c r="V2248">
        <f t="shared" si="287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80"/>
        <v>104.45405405405405</v>
      </c>
      <c r="P2249" s="8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6">
        <f t="shared" si="284"/>
        <v>42200.457928240743</v>
      </c>
      <c r="T2249" s="16">
        <f t="shared" si="285"/>
        <v>42214.457928240743</v>
      </c>
      <c r="U2249">
        <f t="shared" si="286"/>
        <v>2015</v>
      </c>
      <c r="V2249">
        <f t="shared" si="287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80"/>
        <v>107.21428571428571</v>
      </c>
      <c r="P2250" s="8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6">
        <f t="shared" si="284"/>
        <v>42688.667569444442</v>
      </c>
      <c r="T2250" s="16">
        <f t="shared" si="285"/>
        <v>42718.667569444442</v>
      </c>
      <c r="U2250">
        <f t="shared" si="286"/>
        <v>2016</v>
      </c>
      <c r="V2250">
        <f t="shared" si="287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80"/>
        <v>168.77142857142857</v>
      </c>
      <c r="P2251" s="8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6">
        <f t="shared" si="284"/>
        <v>41336.49496527778</v>
      </c>
      <c r="T2251" s="16">
        <f t="shared" si="285"/>
        <v>41366.453298611108</v>
      </c>
      <c r="U2251">
        <f t="shared" si="286"/>
        <v>2013</v>
      </c>
      <c r="V2251">
        <f t="shared" si="287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80"/>
        <v>975.11200000000008</v>
      </c>
      <c r="P2252" s="8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6">
        <f t="shared" si="284"/>
        <v>42676.7971412037</v>
      </c>
      <c r="T2252" s="16">
        <f t="shared" si="285"/>
        <v>42706.838807870365</v>
      </c>
      <c r="U2252">
        <f t="shared" si="286"/>
        <v>2016</v>
      </c>
      <c r="V2252">
        <f t="shared" si="287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80"/>
        <v>134.44929411764704</v>
      </c>
      <c r="P2253" s="8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6">
        <f t="shared" si="284"/>
        <v>41846.137465277774</v>
      </c>
      <c r="T2253" s="16">
        <f t="shared" si="285"/>
        <v>41867.137465277774</v>
      </c>
      <c r="U2253">
        <f t="shared" si="286"/>
        <v>2014</v>
      </c>
      <c r="V2253">
        <f t="shared" si="287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80"/>
        <v>272.27777777777777</v>
      </c>
      <c r="P2254" s="8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6">
        <f t="shared" si="284"/>
        <v>42573.119652777772</v>
      </c>
      <c r="T2254" s="16">
        <f t="shared" si="285"/>
        <v>42588.119652777772</v>
      </c>
      <c r="U2254">
        <f t="shared" si="286"/>
        <v>2016</v>
      </c>
      <c r="V2254">
        <f t="shared" si="287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80"/>
        <v>112.6875</v>
      </c>
      <c r="P2255" s="8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6">
        <f t="shared" si="284"/>
        <v>42296.422997685186</v>
      </c>
      <c r="T2255" s="16">
        <f t="shared" si="285"/>
        <v>42326.46466435185</v>
      </c>
      <c r="U2255">
        <f t="shared" si="286"/>
        <v>2015</v>
      </c>
      <c r="V2255">
        <f t="shared" si="287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80"/>
        <v>459.8</v>
      </c>
      <c r="P2256" s="8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6">
        <f t="shared" si="284"/>
        <v>42752.439444444441</v>
      </c>
      <c r="T2256" s="16">
        <f t="shared" si="285"/>
        <v>42759.439444444441</v>
      </c>
      <c r="U2256">
        <f t="shared" si="286"/>
        <v>2017</v>
      </c>
      <c r="V2256">
        <f t="shared" si="287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80"/>
        <v>286.65822784810126</v>
      </c>
      <c r="P2257" s="8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6">
        <f t="shared" si="284"/>
        <v>42467.743645833332</v>
      </c>
      <c r="T2257" s="16">
        <f t="shared" si="285"/>
        <v>42497.743645833332</v>
      </c>
      <c r="U2257">
        <f t="shared" si="286"/>
        <v>2016</v>
      </c>
      <c r="V2257">
        <f t="shared" si="287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80"/>
        <v>222.70833333333334</v>
      </c>
      <c r="P2258" s="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6">
        <f t="shared" si="284"/>
        <v>42682.243587962956</v>
      </c>
      <c r="T2258" s="16">
        <f t="shared" si="285"/>
        <v>42696.243587962956</v>
      </c>
      <c r="U2258">
        <f t="shared" si="286"/>
        <v>2016</v>
      </c>
      <c r="V2258">
        <f t="shared" si="287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80"/>
        <v>636.14</v>
      </c>
      <c r="P2259" s="8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6">
        <f t="shared" si="284"/>
        <v>42505.728344907409</v>
      </c>
      <c r="T2259" s="16">
        <f t="shared" si="285"/>
        <v>42540.749999999993</v>
      </c>
      <c r="U2259">
        <f t="shared" si="286"/>
        <v>2016</v>
      </c>
      <c r="V2259">
        <f t="shared" si="287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80"/>
        <v>146.5</v>
      </c>
      <c r="P2260" s="8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6">
        <f t="shared" si="284"/>
        <v>42136.542673611104</v>
      </c>
      <c r="T2260" s="16">
        <f t="shared" si="285"/>
        <v>42166.542673611104</v>
      </c>
      <c r="U2260">
        <f t="shared" si="286"/>
        <v>2015</v>
      </c>
      <c r="V2260">
        <f t="shared" si="287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80"/>
        <v>1867.1</v>
      </c>
      <c r="P2261" s="8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6">
        <f t="shared" si="284"/>
        <v>42702.59648148148</v>
      </c>
      <c r="T2261" s="16">
        <f t="shared" si="285"/>
        <v>42712.59648148148</v>
      </c>
      <c r="U2261">
        <f t="shared" si="286"/>
        <v>2016</v>
      </c>
      <c r="V2261">
        <f t="shared" si="287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80"/>
        <v>326.92</v>
      </c>
      <c r="P2262" s="8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6">
        <f t="shared" si="284"/>
        <v>41694.808449074073</v>
      </c>
      <c r="T2262" s="16">
        <f t="shared" si="285"/>
        <v>41724.766782407409</v>
      </c>
      <c r="U2262">
        <f t="shared" si="286"/>
        <v>2014</v>
      </c>
      <c r="V2262">
        <f t="shared" si="287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80"/>
        <v>779.5</v>
      </c>
      <c r="P2263" s="8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6">
        <f t="shared" si="284"/>
        <v>42759.516435185178</v>
      </c>
      <c r="T2263" s="16">
        <f t="shared" si="285"/>
        <v>42780.516435185178</v>
      </c>
      <c r="U2263">
        <f t="shared" si="286"/>
        <v>2017</v>
      </c>
      <c r="V2263">
        <f t="shared" si="287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80"/>
        <v>154.15151515151516</v>
      </c>
      <c r="P2264" s="8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6">
        <f t="shared" si="284"/>
        <v>41926.376828703702</v>
      </c>
      <c r="T2264" s="16">
        <f t="shared" si="285"/>
        <v>41960.791666666664</v>
      </c>
      <c r="U2264">
        <f t="shared" si="286"/>
        <v>2014</v>
      </c>
      <c r="V2264">
        <f t="shared" si="287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80"/>
        <v>115.54666666666667</v>
      </c>
      <c r="P2265" s="8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6">
        <f t="shared" si="284"/>
        <v>42014.623993055553</v>
      </c>
      <c r="T2265" s="16">
        <f t="shared" si="285"/>
        <v>42035.623993055553</v>
      </c>
      <c r="U2265">
        <f t="shared" si="286"/>
        <v>2015</v>
      </c>
      <c r="V2265">
        <f t="shared" si="287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80"/>
        <v>180.03333333333333</v>
      </c>
      <c r="P2266" s="8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6">
        <f t="shared" si="284"/>
        <v>42496.374004629623</v>
      </c>
      <c r="T2266" s="16">
        <f t="shared" si="285"/>
        <v>42512.916666666664</v>
      </c>
      <c r="U2266">
        <f t="shared" si="286"/>
        <v>2016</v>
      </c>
      <c r="V2266">
        <f t="shared" si="287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80"/>
        <v>298.5</v>
      </c>
      <c r="P2267" s="8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6">
        <f t="shared" si="284"/>
        <v>42689.644756944443</v>
      </c>
      <c r="T2267" s="16">
        <f t="shared" si="285"/>
        <v>42696.644756944443</v>
      </c>
      <c r="U2267">
        <f t="shared" si="286"/>
        <v>2016</v>
      </c>
      <c r="V2267">
        <f t="shared" si="287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80"/>
        <v>320.26666666666665</v>
      </c>
      <c r="P2268" s="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6">
        <f t="shared" si="284"/>
        <v>42469.666574074072</v>
      </c>
      <c r="T2268" s="16">
        <f t="shared" si="285"/>
        <v>42486.874999999993</v>
      </c>
      <c r="U2268">
        <f t="shared" si="286"/>
        <v>2016</v>
      </c>
      <c r="V2268">
        <f t="shared" si="287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80"/>
        <v>380.52499999999998</v>
      </c>
      <c r="P2269" s="8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6">
        <f t="shared" si="284"/>
        <v>41968.621493055551</v>
      </c>
      <c r="T2269" s="16">
        <f t="shared" si="285"/>
        <v>41993.833333333336</v>
      </c>
      <c r="U2269">
        <f t="shared" si="286"/>
        <v>2014</v>
      </c>
      <c r="V2269">
        <f t="shared" si="287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80"/>
        <v>102.60000000000001</v>
      </c>
      <c r="P2270" s="8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6">
        <f t="shared" si="284"/>
        <v>42775.874016203707</v>
      </c>
      <c r="T2270" s="16">
        <f t="shared" si="285"/>
        <v>42805.874016203707</v>
      </c>
      <c r="U2270">
        <f t="shared" si="286"/>
        <v>2017</v>
      </c>
      <c r="V2270">
        <f t="shared" si="287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80"/>
        <v>1801.64</v>
      </c>
      <c r="P2271" s="8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6">
        <f t="shared" si="284"/>
        <v>42776.496099537035</v>
      </c>
      <c r="T2271" s="16">
        <f t="shared" si="285"/>
        <v>42800.999999999993</v>
      </c>
      <c r="U2271">
        <f t="shared" si="286"/>
        <v>2017</v>
      </c>
      <c r="V2271">
        <f t="shared" si="287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80"/>
        <v>720.24800000000005</v>
      </c>
      <c r="P2272" s="8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6">
        <f t="shared" si="284"/>
        <v>42725.661030092589</v>
      </c>
      <c r="T2272" s="16">
        <f t="shared" si="285"/>
        <v>42745.707638888889</v>
      </c>
      <c r="U2272">
        <f t="shared" si="286"/>
        <v>2016</v>
      </c>
      <c r="V2272">
        <f t="shared" si="287"/>
        <v>2017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80"/>
        <v>283.09000000000003</v>
      </c>
      <c r="P2273" s="8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6">
        <f t="shared" si="284"/>
        <v>42683.791712962957</v>
      </c>
      <c r="T2273" s="16">
        <f t="shared" si="285"/>
        <v>42713.791712962957</v>
      </c>
      <c r="U2273">
        <f t="shared" si="286"/>
        <v>2016</v>
      </c>
      <c r="V2273">
        <f t="shared" si="287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80"/>
        <v>1356.6000000000001</v>
      </c>
      <c r="P2274" s="8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6">
        <f t="shared" si="284"/>
        <v>42315.491157407407</v>
      </c>
      <c r="T2274" s="16">
        <f t="shared" si="285"/>
        <v>42345.491157407407</v>
      </c>
      <c r="U2274">
        <f t="shared" si="286"/>
        <v>2015</v>
      </c>
      <c r="V2274">
        <f t="shared" si="287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80"/>
        <v>220.35999999999999</v>
      </c>
      <c r="P2275" s="8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6">
        <f t="shared" si="284"/>
        <v>42781.340763888882</v>
      </c>
      <c r="T2275" s="16">
        <f t="shared" si="285"/>
        <v>42806.299097222225</v>
      </c>
      <c r="U2275">
        <f t="shared" si="286"/>
        <v>2017</v>
      </c>
      <c r="V2275">
        <f t="shared" si="287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80"/>
        <v>119.6</v>
      </c>
      <c r="P2276" s="8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6">
        <f t="shared" si="284"/>
        <v>41663.292326388888</v>
      </c>
      <c r="T2276" s="16">
        <f t="shared" si="285"/>
        <v>41693.292326388888</v>
      </c>
      <c r="U2276">
        <f t="shared" si="286"/>
        <v>2014</v>
      </c>
      <c r="V2276">
        <f t="shared" si="287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80"/>
        <v>407.76923076923077</v>
      </c>
      <c r="P2277" s="8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6">
        <f t="shared" si="284"/>
        <v>41965.408321759256</v>
      </c>
      <c r="T2277" s="16">
        <f t="shared" si="285"/>
        <v>41995.408321759256</v>
      </c>
      <c r="U2277">
        <f t="shared" si="286"/>
        <v>2014</v>
      </c>
      <c r="V2277">
        <f t="shared" si="287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80"/>
        <v>105.81826105905425</v>
      </c>
      <c r="P2278" s="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6">
        <f t="shared" si="284"/>
        <v>41614.443159722221</v>
      </c>
      <c r="T2278" s="16">
        <f t="shared" si="285"/>
        <v>41644.443159722221</v>
      </c>
      <c r="U2278">
        <f t="shared" si="286"/>
        <v>2013</v>
      </c>
      <c r="V2278">
        <f t="shared" si="287"/>
        <v>2014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80"/>
        <v>141.08235294117648</v>
      </c>
      <c r="P2279" s="8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6">
        <f t="shared" si="284"/>
        <v>40936.470173611109</v>
      </c>
      <c r="T2279" s="16">
        <f t="shared" si="285"/>
        <v>40966.470173611109</v>
      </c>
      <c r="U2279">
        <f t="shared" si="286"/>
        <v>2012</v>
      </c>
      <c r="V2279">
        <f t="shared" si="287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80"/>
        <v>270.7</v>
      </c>
      <c r="P2280" s="8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6">
        <f t="shared" si="284"/>
        <v>42338.500775462962</v>
      </c>
      <c r="T2280" s="16">
        <f t="shared" si="285"/>
        <v>42372.749305555553</v>
      </c>
      <c r="U2280">
        <f t="shared" si="286"/>
        <v>2015</v>
      </c>
      <c r="V2280">
        <f t="shared" si="287"/>
        <v>2016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80"/>
        <v>153.80000000000001</v>
      </c>
      <c r="P2281" s="8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6">
        <f t="shared" si="284"/>
        <v>42020.598368055558</v>
      </c>
      <c r="T2281" s="16">
        <f t="shared" si="285"/>
        <v>42038.958333333336</v>
      </c>
      <c r="U2281">
        <f t="shared" si="286"/>
        <v>2015</v>
      </c>
      <c r="V2281">
        <f t="shared" si="287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80"/>
        <v>403.57653061224488</v>
      </c>
      <c r="P2282" s="8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6">
        <f t="shared" si="284"/>
        <v>42234.416562499995</v>
      </c>
      <c r="T2282" s="16">
        <f t="shared" si="285"/>
        <v>42264.416562499995</v>
      </c>
      <c r="U2282">
        <f t="shared" si="286"/>
        <v>2015</v>
      </c>
      <c r="V2282">
        <f t="shared" si="287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80"/>
        <v>185</v>
      </c>
      <c r="P2283" s="8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6">
        <f t="shared" si="284"/>
        <v>40687.077511574069</v>
      </c>
      <c r="T2283" s="16">
        <f t="shared" si="285"/>
        <v>40749.076388888883</v>
      </c>
      <c r="U2283">
        <f t="shared" si="286"/>
        <v>2011</v>
      </c>
      <c r="V2283">
        <f t="shared" si="287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80"/>
        <v>185.33333333333331</v>
      </c>
      <c r="P2284" s="8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6">
        <f t="shared" si="284"/>
        <v>42322.966273148144</v>
      </c>
      <c r="T2284" s="16">
        <f t="shared" si="285"/>
        <v>42382.966273148144</v>
      </c>
      <c r="U2284">
        <f t="shared" si="286"/>
        <v>2015</v>
      </c>
      <c r="V2284">
        <f t="shared" si="287"/>
        <v>2016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80"/>
        <v>100.85533333333332</v>
      </c>
      <c r="P2285" s="8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6">
        <f t="shared" si="284"/>
        <v>40977.916712962957</v>
      </c>
      <c r="T2285" s="16">
        <f t="shared" si="285"/>
        <v>41037.875046296293</v>
      </c>
      <c r="U2285">
        <f t="shared" si="286"/>
        <v>2012</v>
      </c>
      <c r="V2285">
        <f t="shared" si="287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80"/>
        <v>106.22116666666668</v>
      </c>
      <c r="P2286" s="8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6">
        <f t="shared" si="284"/>
        <v>40585.588483796295</v>
      </c>
      <c r="T2286" s="16">
        <f t="shared" si="285"/>
        <v>40613.958333333328</v>
      </c>
      <c r="U2286">
        <f t="shared" si="286"/>
        <v>2011</v>
      </c>
      <c r="V2286">
        <f t="shared" si="287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80"/>
        <v>121.36666666666667</v>
      </c>
      <c r="P2287" s="8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6">
        <f t="shared" si="284"/>
        <v>41058.977349537039</v>
      </c>
      <c r="T2287" s="16">
        <f t="shared" si="285"/>
        <v>41088.977349537039</v>
      </c>
      <c r="U2287">
        <f t="shared" si="286"/>
        <v>2012</v>
      </c>
      <c r="V2287">
        <f t="shared" si="287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80"/>
        <v>100.06666666666666</v>
      </c>
      <c r="P2288" s="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6">
        <f t="shared" si="284"/>
        <v>41494.755254629628</v>
      </c>
      <c r="T2288" s="16">
        <f t="shared" si="285"/>
        <v>41522.957638888889</v>
      </c>
      <c r="U2288">
        <f t="shared" si="286"/>
        <v>2013</v>
      </c>
      <c r="V2288">
        <f t="shared" si="287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80"/>
        <v>119.97755555555555</v>
      </c>
      <c r="P2289" s="8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6">
        <f t="shared" si="284"/>
        <v>41792.459027777775</v>
      </c>
      <c r="T2289" s="16">
        <f t="shared" si="285"/>
        <v>41813.459027777775</v>
      </c>
      <c r="U2289">
        <f t="shared" si="286"/>
        <v>2014</v>
      </c>
      <c r="V2289">
        <f t="shared" si="287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80"/>
        <v>100.1</v>
      </c>
      <c r="P2290" s="8">
        <f t="shared" si="281"/>
        <v>40.04</v>
      </c>
      <c r="Q2290" t="str">
        <f t="shared" si="282"/>
        <v>music</v>
      </c>
      <c r="R2290" t="str">
        <f t="shared" si="283"/>
        <v>rock</v>
      </c>
      <c r="S2290" s="16">
        <f t="shared" si="284"/>
        <v>41067.619085648148</v>
      </c>
      <c r="T2290" s="16">
        <f t="shared" si="285"/>
        <v>41086.541666666664</v>
      </c>
      <c r="U2290">
        <f t="shared" si="286"/>
        <v>2012</v>
      </c>
      <c r="V2290">
        <f t="shared" si="287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80"/>
        <v>107.4</v>
      </c>
      <c r="P2291" s="8">
        <f t="shared" si="281"/>
        <v>64.44</v>
      </c>
      <c r="Q2291" t="str">
        <f t="shared" si="282"/>
        <v>music</v>
      </c>
      <c r="R2291" t="str">
        <f t="shared" si="283"/>
        <v>rock</v>
      </c>
      <c r="S2291" s="16">
        <f t="shared" si="284"/>
        <v>41571.790046296293</v>
      </c>
      <c r="T2291" s="16">
        <f t="shared" si="285"/>
        <v>41614.765277777777</v>
      </c>
      <c r="U2291">
        <f t="shared" si="286"/>
        <v>2013</v>
      </c>
      <c r="V2291">
        <f t="shared" si="287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80"/>
        <v>104.06666666666666</v>
      </c>
      <c r="P2292" s="8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6">
        <f t="shared" si="284"/>
        <v>40070.045486111107</v>
      </c>
      <c r="T2292" s="16">
        <f t="shared" si="285"/>
        <v>40148.5</v>
      </c>
      <c r="U2292">
        <f t="shared" si="286"/>
        <v>2009</v>
      </c>
      <c r="V2292">
        <f t="shared" si="287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80"/>
        <v>172.8</v>
      </c>
      <c r="P2293" s="8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6">
        <f t="shared" si="284"/>
        <v>40987.768726851849</v>
      </c>
      <c r="T2293" s="16">
        <f t="shared" si="285"/>
        <v>41021.958333333328</v>
      </c>
      <c r="U2293">
        <f t="shared" si="286"/>
        <v>2012</v>
      </c>
      <c r="V2293">
        <f t="shared" si="287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80"/>
        <v>107.2505</v>
      </c>
      <c r="P2294" s="8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6">
        <f t="shared" si="284"/>
        <v>40987.489305555551</v>
      </c>
      <c r="T2294" s="16">
        <f t="shared" si="285"/>
        <v>41017.489305555551</v>
      </c>
      <c r="U2294">
        <f t="shared" si="286"/>
        <v>2012</v>
      </c>
      <c r="V2294">
        <f t="shared" si="287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80"/>
        <v>108.23529411764706</v>
      </c>
      <c r="P2295" s="8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6">
        <f t="shared" si="284"/>
        <v>41151.499988425923</v>
      </c>
      <c r="T2295" s="16">
        <f t="shared" si="285"/>
        <v>41176.957638888889</v>
      </c>
      <c r="U2295">
        <f t="shared" si="286"/>
        <v>2012</v>
      </c>
      <c r="V2295">
        <f t="shared" si="287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80"/>
        <v>146.08079999999998</v>
      </c>
      <c r="P2296" s="8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6">
        <f t="shared" si="284"/>
        <v>41264.514814814815</v>
      </c>
      <c r="T2296" s="16">
        <f t="shared" si="285"/>
        <v>41294.514814814815</v>
      </c>
      <c r="U2296">
        <f t="shared" si="286"/>
        <v>2012</v>
      </c>
      <c r="V2296">
        <f t="shared" si="287"/>
        <v>2013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80"/>
        <v>125.25</v>
      </c>
      <c r="P2297" s="8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6">
        <f t="shared" si="284"/>
        <v>41270.746018518512</v>
      </c>
      <c r="T2297" s="16">
        <f t="shared" si="285"/>
        <v>41300.746018518512</v>
      </c>
      <c r="U2297">
        <f t="shared" si="286"/>
        <v>2012</v>
      </c>
      <c r="V2297">
        <f t="shared" si="287"/>
        <v>2013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80"/>
        <v>149.07142857142856</v>
      </c>
      <c r="P2298" s="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6">
        <f t="shared" si="284"/>
        <v>40927.52344907407</v>
      </c>
      <c r="T2298" s="16">
        <f t="shared" si="285"/>
        <v>40962.52344907407</v>
      </c>
      <c r="U2298">
        <f t="shared" si="286"/>
        <v>2012</v>
      </c>
      <c r="V2298">
        <f t="shared" si="287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80"/>
        <v>100.6</v>
      </c>
      <c r="P2299" s="8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6">
        <f t="shared" si="284"/>
        <v>40947.83390046296</v>
      </c>
      <c r="T2299" s="16">
        <f t="shared" si="285"/>
        <v>40981.957638888889</v>
      </c>
      <c r="U2299">
        <f t="shared" si="286"/>
        <v>2012</v>
      </c>
      <c r="V2299">
        <f t="shared" si="287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80"/>
        <v>105.07333333333332</v>
      </c>
      <c r="P2300" s="8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6">
        <f t="shared" si="284"/>
        <v>41694.632326388884</v>
      </c>
      <c r="T2300" s="16">
        <f t="shared" si="285"/>
        <v>41724.59065972222</v>
      </c>
      <c r="U2300">
        <f t="shared" si="286"/>
        <v>2014</v>
      </c>
      <c r="V2300">
        <f t="shared" si="287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80"/>
        <v>350.16666666666663</v>
      </c>
      <c r="P2301" s="8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6">
        <f t="shared" si="284"/>
        <v>40564.824178240735</v>
      </c>
      <c r="T2301" s="16">
        <f t="shared" si="285"/>
        <v>40579.824178240735</v>
      </c>
      <c r="U2301">
        <f t="shared" si="286"/>
        <v>2011</v>
      </c>
      <c r="V2301">
        <f t="shared" si="287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80"/>
        <v>101.25</v>
      </c>
      <c r="P2302" s="8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6">
        <f t="shared" si="284"/>
        <v>41074.518703703703</v>
      </c>
      <c r="T2302" s="16">
        <f t="shared" si="285"/>
        <v>41088.518703703703</v>
      </c>
      <c r="U2302">
        <f t="shared" si="286"/>
        <v>2012</v>
      </c>
      <c r="V2302">
        <f t="shared" si="287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80"/>
        <v>133.6044</v>
      </c>
      <c r="P2303" s="8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6">
        <f t="shared" si="284"/>
        <v>41415.938611111109</v>
      </c>
      <c r="T2303" s="16">
        <f t="shared" si="285"/>
        <v>41445.938611111109</v>
      </c>
      <c r="U2303">
        <f t="shared" si="286"/>
        <v>2013</v>
      </c>
      <c r="V2303">
        <f t="shared" si="287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80"/>
        <v>170.65217391304347</v>
      </c>
      <c r="P2304" s="8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6">
        <f t="shared" si="284"/>
        <v>41605.660115740735</v>
      </c>
      <c r="T2304" s="16">
        <f t="shared" si="285"/>
        <v>41639.083333333328</v>
      </c>
      <c r="U2304">
        <f t="shared" si="286"/>
        <v>2013</v>
      </c>
      <c r="V2304">
        <f t="shared" si="287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80"/>
        <v>109.35829457364341</v>
      </c>
      <c r="P2305" s="8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6">
        <f t="shared" si="284"/>
        <v>40849.902731481481</v>
      </c>
      <c r="T2305" s="16">
        <f t="shared" si="285"/>
        <v>40889.944398148145</v>
      </c>
      <c r="U2305">
        <f t="shared" si="286"/>
        <v>2011</v>
      </c>
      <c r="V2305">
        <f t="shared" si="287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80"/>
        <v>100.70033333333335</v>
      </c>
      <c r="P2306" s="8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6">
        <f t="shared" si="284"/>
        <v>40502.607534722221</v>
      </c>
      <c r="T2306" s="16">
        <f t="shared" si="285"/>
        <v>40543.999305555553</v>
      </c>
      <c r="U2306">
        <f t="shared" si="286"/>
        <v>2010</v>
      </c>
      <c r="V2306">
        <f t="shared" si="287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88">E2307/D2307*100</f>
        <v>101.22777777777779</v>
      </c>
      <c r="P2307" s="8">
        <f t="shared" ref="P2307:P2370" si="289">IFERROR(E2307/L2307,0)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RIGHT(N2307,LEN(N2307)-SEARCH("/",N2307))</f>
        <v>indie rock</v>
      </c>
      <c r="S2307" s="16">
        <f t="shared" ref="S2307:S2370" si="292">(J2307/86400)+25569+(-5/24)</f>
        <v>41834.486944444441</v>
      </c>
      <c r="T2307" s="16">
        <f t="shared" ref="T2307:T2370" si="293">(I2307/86400)+25569+(-5/24)</f>
        <v>41859.541666666664</v>
      </c>
      <c r="U2307">
        <f t="shared" ref="U2307:U2370" si="294">YEAR(S2307)</f>
        <v>2014</v>
      </c>
      <c r="V2307">
        <f t="shared" ref="V2307:V2370" si="295">YEAR(T2307)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88"/>
        <v>106.75857142857143</v>
      </c>
      <c r="P2308" s="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6">
        <f t="shared" si="292"/>
        <v>40947.959826388884</v>
      </c>
      <c r="T2308" s="16">
        <f t="shared" si="293"/>
        <v>40977.959826388884</v>
      </c>
      <c r="U2308">
        <f t="shared" si="294"/>
        <v>2012</v>
      </c>
      <c r="V2308">
        <f t="shared" si="295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88"/>
        <v>106.65777537961894</v>
      </c>
      <c r="P2309" s="8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6">
        <f t="shared" si="292"/>
        <v>41004.594131944446</v>
      </c>
      <c r="T2309" s="16">
        <f t="shared" si="293"/>
        <v>41034.59407407407</v>
      </c>
      <c r="U2309">
        <f t="shared" si="294"/>
        <v>2012</v>
      </c>
      <c r="V2309">
        <f t="shared" si="295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88"/>
        <v>101.30622</v>
      </c>
      <c r="P2310" s="8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6">
        <f t="shared" si="292"/>
        <v>41851.754583333335</v>
      </c>
      <c r="T2310" s="16">
        <f t="shared" si="293"/>
        <v>41879.833333333328</v>
      </c>
      <c r="U2310">
        <f t="shared" si="294"/>
        <v>2014</v>
      </c>
      <c r="V2310">
        <f t="shared" si="295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88"/>
        <v>106.67450000000001</v>
      </c>
      <c r="P2311" s="8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6">
        <f t="shared" si="292"/>
        <v>41307.779363425921</v>
      </c>
      <c r="T2311" s="16">
        <f t="shared" si="293"/>
        <v>41342.779363425921</v>
      </c>
      <c r="U2311">
        <f t="shared" si="294"/>
        <v>2013</v>
      </c>
      <c r="V2311">
        <f t="shared" si="295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88"/>
        <v>428.83978378378379</v>
      </c>
      <c r="P2312" s="8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6">
        <f t="shared" si="292"/>
        <v>41324.585821759254</v>
      </c>
      <c r="T2312" s="16">
        <f t="shared" si="293"/>
        <v>41354.54415509259</v>
      </c>
      <c r="U2312">
        <f t="shared" si="294"/>
        <v>2013</v>
      </c>
      <c r="V2312">
        <f t="shared" si="295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88"/>
        <v>104.11111111111111</v>
      </c>
      <c r="P2313" s="8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6">
        <f t="shared" si="292"/>
        <v>41735.796168981477</v>
      </c>
      <c r="T2313" s="16">
        <f t="shared" si="293"/>
        <v>41765.796168981477</v>
      </c>
      <c r="U2313">
        <f t="shared" si="294"/>
        <v>2014</v>
      </c>
      <c r="V2313">
        <f t="shared" si="295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88"/>
        <v>107.86666666666666</v>
      </c>
      <c r="P2314" s="8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6">
        <f t="shared" si="292"/>
        <v>41716.424513888887</v>
      </c>
      <c r="T2314" s="16">
        <f t="shared" si="293"/>
        <v>41747.75</v>
      </c>
      <c r="U2314">
        <f t="shared" si="294"/>
        <v>2014</v>
      </c>
      <c r="V2314">
        <f t="shared" si="295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88"/>
        <v>175.84040000000002</v>
      </c>
      <c r="P2315" s="8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6">
        <f t="shared" si="292"/>
        <v>41002.750300925924</v>
      </c>
      <c r="T2315" s="16">
        <f t="shared" si="293"/>
        <v>41032.750300925924</v>
      </c>
      <c r="U2315">
        <f t="shared" si="294"/>
        <v>2012</v>
      </c>
      <c r="V2315">
        <f t="shared" si="295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88"/>
        <v>156.97</v>
      </c>
      <c r="P2316" s="8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6">
        <f t="shared" si="292"/>
        <v>41037.343252314815</v>
      </c>
      <c r="T2316" s="16">
        <f t="shared" si="293"/>
        <v>41067.343252314815</v>
      </c>
      <c r="U2316">
        <f t="shared" si="294"/>
        <v>2012</v>
      </c>
      <c r="V2316">
        <f t="shared" si="295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88"/>
        <v>102.60000000000001</v>
      </c>
      <c r="P2317" s="8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6">
        <f t="shared" si="292"/>
        <v>41004.517858796295</v>
      </c>
      <c r="T2317" s="16">
        <f t="shared" si="293"/>
        <v>41034.517858796295</v>
      </c>
      <c r="U2317">
        <f t="shared" si="294"/>
        <v>2012</v>
      </c>
      <c r="V2317">
        <f t="shared" si="295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88"/>
        <v>104.04266666666666</v>
      </c>
      <c r="P2318" s="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6">
        <f t="shared" si="292"/>
        <v>40079.516782407409</v>
      </c>
      <c r="T2318" s="16">
        <f t="shared" si="293"/>
        <v>40156.558333333327</v>
      </c>
      <c r="U2318">
        <f t="shared" si="294"/>
        <v>2009</v>
      </c>
      <c r="V2318">
        <f t="shared" si="295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88"/>
        <v>104</v>
      </c>
      <c r="P2319" s="8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6">
        <f t="shared" si="292"/>
        <v>40192.33390046296</v>
      </c>
      <c r="T2319" s="16">
        <f t="shared" si="293"/>
        <v>40224</v>
      </c>
      <c r="U2319">
        <f t="shared" si="294"/>
        <v>2010</v>
      </c>
      <c r="V2319">
        <f t="shared" si="295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88"/>
        <v>121.05999999999999</v>
      </c>
      <c r="P2320" s="8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6">
        <f t="shared" si="292"/>
        <v>40050.435347222221</v>
      </c>
      <c r="T2320" s="16">
        <f t="shared" si="293"/>
        <v>40081.957638888889</v>
      </c>
      <c r="U2320">
        <f t="shared" si="294"/>
        <v>2009</v>
      </c>
      <c r="V2320">
        <f t="shared" si="295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88"/>
        <v>107.69999999999999</v>
      </c>
      <c r="P2321" s="8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6">
        <f t="shared" si="292"/>
        <v>41592.873668981476</v>
      </c>
      <c r="T2321" s="16">
        <f t="shared" si="293"/>
        <v>41622.873668981476</v>
      </c>
      <c r="U2321">
        <f t="shared" si="294"/>
        <v>2013</v>
      </c>
      <c r="V2321">
        <f t="shared" si="295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88"/>
        <v>108.66</v>
      </c>
      <c r="P2322" s="8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6">
        <f t="shared" si="292"/>
        <v>41696.608796296292</v>
      </c>
      <c r="T2322" s="16">
        <f t="shared" si="293"/>
        <v>41731.567129629628</v>
      </c>
      <c r="U2322">
        <f t="shared" si="294"/>
        <v>2014</v>
      </c>
      <c r="V2322">
        <f t="shared" si="295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88"/>
        <v>39.120962394619681</v>
      </c>
      <c r="P2323" s="8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6">
        <f t="shared" si="292"/>
        <v>42799.052094907405</v>
      </c>
      <c r="T2323" s="16">
        <f t="shared" si="293"/>
        <v>42829.010428240734</v>
      </c>
      <c r="U2323">
        <f t="shared" si="294"/>
        <v>2017</v>
      </c>
      <c r="V2323">
        <f t="shared" si="295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88"/>
        <v>3.1481481481481479</v>
      </c>
      <c r="P2324" s="8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6">
        <f t="shared" si="292"/>
        <v>42804.6871412037</v>
      </c>
      <c r="T2324" s="16">
        <f t="shared" si="293"/>
        <v>42834.645474537036</v>
      </c>
      <c r="U2324">
        <f t="shared" si="294"/>
        <v>2017</v>
      </c>
      <c r="V2324">
        <f t="shared" si="295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88"/>
        <v>48</v>
      </c>
      <c r="P2325" s="8">
        <f t="shared" si="289"/>
        <v>30</v>
      </c>
      <c r="Q2325" t="str">
        <f t="shared" si="290"/>
        <v>food</v>
      </c>
      <c r="R2325" t="str">
        <f t="shared" si="291"/>
        <v>small batch</v>
      </c>
      <c r="S2325" s="16">
        <f t="shared" si="292"/>
        <v>42807.546840277777</v>
      </c>
      <c r="T2325" s="16">
        <f t="shared" si="293"/>
        <v>42814.546840277777</v>
      </c>
      <c r="U2325">
        <f t="shared" si="294"/>
        <v>2017</v>
      </c>
      <c r="V2325">
        <f t="shared" si="295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88"/>
        <v>20.733333333333334</v>
      </c>
      <c r="P2326" s="8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6">
        <f t="shared" si="292"/>
        <v>42790.67690972222</v>
      </c>
      <c r="T2326" s="16">
        <f t="shared" si="293"/>
        <v>42820.635243055549</v>
      </c>
      <c r="U2326">
        <f t="shared" si="294"/>
        <v>2017</v>
      </c>
      <c r="V2326">
        <f t="shared" si="295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88"/>
        <v>8</v>
      </c>
      <c r="P2327" s="8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6">
        <f t="shared" si="292"/>
        <v>42793.814016203702</v>
      </c>
      <c r="T2327" s="16">
        <f t="shared" si="293"/>
        <v>42823.772349537037</v>
      </c>
      <c r="U2327">
        <f t="shared" si="294"/>
        <v>2017</v>
      </c>
      <c r="V2327">
        <f t="shared" si="295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88"/>
        <v>0.72</v>
      </c>
      <c r="P2328" s="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6">
        <f t="shared" si="292"/>
        <v>42803.825787037036</v>
      </c>
      <c r="T2328" s="16">
        <f t="shared" si="293"/>
        <v>42855.499999999993</v>
      </c>
      <c r="U2328">
        <f t="shared" si="294"/>
        <v>2017</v>
      </c>
      <c r="V2328">
        <f t="shared" si="295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88"/>
        <v>526.09431428571429</v>
      </c>
      <c r="P2329" s="8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6">
        <f t="shared" si="292"/>
        <v>41842.708796296291</v>
      </c>
      <c r="T2329" s="16">
        <f t="shared" si="293"/>
        <v>41877.708796296291</v>
      </c>
      <c r="U2329">
        <f t="shared" si="294"/>
        <v>2014</v>
      </c>
      <c r="V2329">
        <f t="shared" si="295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88"/>
        <v>254.45000000000002</v>
      </c>
      <c r="P2330" s="8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6">
        <f t="shared" si="292"/>
        <v>42139.573344907403</v>
      </c>
      <c r="T2330" s="16">
        <f t="shared" si="293"/>
        <v>42169.573344907403</v>
      </c>
      <c r="U2330">
        <f t="shared" si="294"/>
        <v>2015</v>
      </c>
      <c r="V2330">
        <f t="shared" si="295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88"/>
        <v>105.91999999999999</v>
      </c>
      <c r="P2331" s="8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6">
        <f t="shared" si="292"/>
        <v>41807.416041666664</v>
      </c>
      <c r="T2331" s="16">
        <f t="shared" si="293"/>
        <v>41837.416041666664</v>
      </c>
      <c r="U2331">
        <f t="shared" si="294"/>
        <v>2014</v>
      </c>
      <c r="V2331">
        <f t="shared" si="295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88"/>
        <v>102.42285714285715</v>
      </c>
      <c r="P2332" s="8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6">
        <f t="shared" si="292"/>
        <v>42332.691469907404</v>
      </c>
      <c r="T2332" s="16">
        <f t="shared" si="293"/>
        <v>42362.791666666664</v>
      </c>
      <c r="U2332">
        <f t="shared" si="294"/>
        <v>2015</v>
      </c>
      <c r="V2332">
        <f t="shared" si="295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88"/>
        <v>144.31375</v>
      </c>
      <c r="P2333" s="8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6">
        <f t="shared" si="292"/>
        <v>41838.797337962962</v>
      </c>
      <c r="T2333" s="16">
        <f t="shared" si="293"/>
        <v>41868.797337962962</v>
      </c>
      <c r="U2333">
        <f t="shared" si="294"/>
        <v>2014</v>
      </c>
      <c r="V2333">
        <f t="shared" si="295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88"/>
        <v>106.30800000000001</v>
      </c>
      <c r="P2334" s="8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6">
        <f t="shared" si="292"/>
        <v>42011.419803240737</v>
      </c>
      <c r="T2334" s="16">
        <f t="shared" si="293"/>
        <v>42041.419803240737</v>
      </c>
      <c r="U2334">
        <f t="shared" si="294"/>
        <v>2015</v>
      </c>
      <c r="V2334">
        <f t="shared" si="295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88"/>
        <v>212.16666666666666</v>
      </c>
      <c r="P2335" s="8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6">
        <f t="shared" si="292"/>
        <v>41767.442013888889</v>
      </c>
      <c r="T2335" s="16">
        <f t="shared" si="293"/>
        <v>41788.534722222219</v>
      </c>
      <c r="U2335">
        <f t="shared" si="294"/>
        <v>2014</v>
      </c>
      <c r="V2335">
        <f t="shared" si="295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88"/>
        <v>101.95</v>
      </c>
      <c r="P2336" s="8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6">
        <f t="shared" si="292"/>
        <v>41918.461782407401</v>
      </c>
      <c r="T2336" s="16">
        <f t="shared" si="293"/>
        <v>41948.523611111108</v>
      </c>
      <c r="U2336">
        <f t="shared" si="294"/>
        <v>2014</v>
      </c>
      <c r="V2336">
        <f t="shared" si="295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88"/>
        <v>102.27200000000001</v>
      </c>
      <c r="P2337" s="8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6">
        <f t="shared" si="292"/>
        <v>41771.363923611112</v>
      </c>
      <c r="T2337" s="16">
        <f t="shared" si="293"/>
        <v>41801.363923611112</v>
      </c>
      <c r="U2337">
        <f t="shared" si="294"/>
        <v>2014</v>
      </c>
      <c r="V2337">
        <f t="shared" si="295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88"/>
        <v>520.73254999999995</v>
      </c>
      <c r="P2338" s="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6">
        <f t="shared" si="292"/>
        <v>41666.716377314813</v>
      </c>
      <c r="T2338" s="16">
        <f t="shared" si="293"/>
        <v>41706.716377314813</v>
      </c>
      <c r="U2338">
        <f t="shared" si="294"/>
        <v>2014</v>
      </c>
      <c r="V2338">
        <f t="shared" si="295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88"/>
        <v>110.65833333333333</v>
      </c>
      <c r="P2339" s="8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6">
        <f t="shared" si="292"/>
        <v>41786.432210648149</v>
      </c>
      <c r="T2339" s="16">
        <f t="shared" si="293"/>
        <v>41816.432210648149</v>
      </c>
      <c r="U2339">
        <f t="shared" si="294"/>
        <v>2014</v>
      </c>
      <c r="V2339">
        <f t="shared" si="295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88"/>
        <v>101.14333333333335</v>
      </c>
      <c r="P2340" s="8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6">
        <f t="shared" si="292"/>
        <v>41789.688472222224</v>
      </c>
      <c r="T2340" s="16">
        <f t="shared" si="293"/>
        <v>41819.688472222224</v>
      </c>
      <c r="U2340">
        <f t="shared" si="294"/>
        <v>2014</v>
      </c>
      <c r="V2340">
        <f t="shared" si="295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88"/>
        <v>294.20799999999997</v>
      </c>
      <c r="P2341" s="8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6">
        <f t="shared" si="292"/>
        <v>42692.591539351844</v>
      </c>
      <c r="T2341" s="16">
        <f t="shared" si="293"/>
        <v>42723.124305555553</v>
      </c>
      <c r="U2341">
        <f t="shared" si="294"/>
        <v>2016</v>
      </c>
      <c r="V2341">
        <f t="shared" si="295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88"/>
        <v>105.77749999999999</v>
      </c>
      <c r="P2342" s="8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6">
        <f t="shared" si="292"/>
        <v>42643.434467592589</v>
      </c>
      <c r="T2342" s="16">
        <f t="shared" si="293"/>
        <v>42673.434467592589</v>
      </c>
      <c r="U2342">
        <f t="shared" si="294"/>
        <v>2016</v>
      </c>
      <c r="V2342">
        <f t="shared" si="295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88"/>
        <v>0</v>
      </c>
      <c r="P2343" s="8">
        <f t="shared" si="289"/>
        <v>0</v>
      </c>
      <c r="Q2343" t="str">
        <f t="shared" si="290"/>
        <v>technology</v>
      </c>
      <c r="R2343" t="str">
        <f t="shared" si="291"/>
        <v>web</v>
      </c>
      <c r="S2343" s="16">
        <f t="shared" si="292"/>
        <v>42167.605370370373</v>
      </c>
      <c r="T2343" s="16">
        <f t="shared" si="293"/>
        <v>42197.605370370373</v>
      </c>
      <c r="U2343">
        <f t="shared" si="294"/>
        <v>2015</v>
      </c>
      <c r="V2343">
        <f t="shared" si="295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88"/>
        <v>0</v>
      </c>
      <c r="P2344" s="8">
        <f t="shared" si="289"/>
        <v>0</v>
      </c>
      <c r="Q2344" t="str">
        <f t="shared" si="290"/>
        <v>technology</v>
      </c>
      <c r="R2344" t="str">
        <f t="shared" si="291"/>
        <v>web</v>
      </c>
      <c r="S2344" s="16">
        <f t="shared" si="292"/>
        <v>41897.49386574074</v>
      </c>
      <c r="T2344" s="16">
        <f t="shared" si="293"/>
        <v>41918</v>
      </c>
      <c r="U2344">
        <f t="shared" si="294"/>
        <v>2014</v>
      </c>
      <c r="V2344">
        <f t="shared" si="295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88"/>
        <v>3</v>
      </c>
      <c r="P2345" s="8">
        <f t="shared" si="289"/>
        <v>300</v>
      </c>
      <c r="Q2345" t="str">
        <f t="shared" si="290"/>
        <v>technology</v>
      </c>
      <c r="R2345" t="str">
        <f t="shared" si="291"/>
        <v>web</v>
      </c>
      <c r="S2345" s="16">
        <f t="shared" si="292"/>
        <v>42327.616956018515</v>
      </c>
      <c r="T2345" s="16">
        <f t="shared" si="293"/>
        <v>42377.615972222215</v>
      </c>
      <c r="U2345">
        <f t="shared" si="294"/>
        <v>2015</v>
      </c>
      <c r="V2345">
        <f t="shared" si="295"/>
        <v>2016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88"/>
        <v>0.1</v>
      </c>
      <c r="P2346" s="8">
        <f t="shared" si="289"/>
        <v>1</v>
      </c>
      <c r="Q2346" t="str">
        <f t="shared" si="290"/>
        <v>technology</v>
      </c>
      <c r="R2346" t="str">
        <f t="shared" si="291"/>
        <v>web</v>
      </c>
      <c r="S2346" s="16">
        <f t="shared" si="292"/>
        <v>42515.519317129627</v>
      </c>
      <c r="T2346" s="16">
        <f t="shared" si="293"/>
        <v>42545.519317129627</v>
      </c>
      <c r="U2346">
        <f t="shared" si="294"/>
        <v>2016</v>
      </c>
      <c r="V2346">
        <f t="shared" si="295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88"/>
        <v>0</v>
      </c>
      <c r="P2347" s="8">
        <f t="shared" si="289"/>
        <v>0</v>
      </c>
      <c r="Q2347" t="str">
        <f t="shared" si="290"/>
        <v>technology</v>
      </c>
      <c r="R2347" t="str">
        <f t="shared" si="291"/>
        <v>web</v>
      </c>
      <c r="S2347" s="16">
        <f t="shared" si="292"/>
        <v>42059.79347222222</v>
      </c>
      <c r="T2347" s="16">
        <f t="shared" si="293"/>
        <v>42094.777083333327</v>
      </c>
      <c r="U2347">
        <f t="shared" si="294"/>
        <v>2015</v>
      </c>
      <c r="V2347">
        <f t="shared" si="295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88"/>
        <v>6.5000000000000002E-2</v>
      </c>
      <c r="P2348" s="8">
        <f t="shared" si="289"/>
        <v>13</v>
      </c>
      <c r="Q2348" t="str">
        <f t="shared" si="290"/>
        <v>technology</v>
      </c>
      <c r="R2348" t="str">
        <f t="shared" si="291"/>
        <v>web</v>
      </c>
      <c r="S2348" s="16">
        <f t="shared" si="292"/>
        <v>42615.590636574074</v>
      </c>
      <c r="T2348" s="16">
        <f t="shared" si="293"/>
        <v>42660.590636574074</v>
      </c>
      <c r="U2348">
        <f t="shared" si="294"/>
        <v>2016</v>
      </c>
      <c r="V2348">
        <f t="shared" si="295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88"/>
        <v>1.5</v>
      </c>
      <c r="P2349" s="8">
        <f t="shared" si="289"/>
        <v>15</v>
      </c>
      <c r="Q2349" t="str">
        <f t="shared" si="290"/>
        <v>technology</v>
      </c>
      <c r="R2349" t="str">
        <f t="shared" si="291"/>
        <v>web</v>
      </c>
      <c r="S2349" s="16">
        <f t="shared" si="292"/>
        <v>42577.39902777777</v>
      </c>
      <c r="T2349" s="16">
        <f t="shared" si="293"/>
        <v>42607.39902777777</v>
      </c>
      <c r="U2349">
        <f t="shared" si="294"/>
        <v>2016</v>
      </c>
      <c r="V2349">
        <f t="shared" si="295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88"/>
        <v>0.38571428571428573</v>
      </c>
      <c r="P2350" s="8">
        <f t="shared" si="289"/>
        <v>54</v>
      </c>
      <c r="Q2350" t="str">
        <f t="shared" si="290"/>
        <v>technology</v>
      </c>
      <c r="R2350" t="str">
        <f t="shared" si="291"/>
        <v>web</v>
      </c>
      <c r="S2350" s="16">
        <f t="shared" si="292"/>
        <v>42360.723819444444</v>
      </c>
      <c r="T2350" s="16">
        <f t="shared" si="293"/>
        <v>42420.723819444444</v>
      </c>
      <c r="U2350">
        <f t="shared" si="294"/>
        <v>2015</v>
      </c>
      <c r="V2350">
        <f t="shared" si="295"/>
        <v>2016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88"/>
        <v>0</v>
      </c>
      <c r="P2351" s="8">
        <f t="shared" si="289"/>
        <v>0</v>
      </c>
      <c r="Q2351" t="str">
        <f t="shared" si="290"/>
        <v>technology</v>
      </c>
      <c r="R2351" t="str">
        <f t="shared" si="291"/>
        <v>web</v>
      </c>
      <c r="S2351" s="16">
        <f t="shared" si="292"/>
        <v>42198.567453703705</v>
      </c>
      <c r="T2351" s="16">
        <f t="shared" si="293"/>
        <v>42227.567453703705</v>
      </c>
      <c r="U2351">
        <f t="shared" si="294"/>
        <v>2015</v>
      </c>
      <c r="V2351">
        <f t="shared" si="295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88"/>
        <v>0</v>
      </c>
      <c r="P2352" s="8">
        <f t="shared" si="289"/>
        <v>0</v>
      </c>
      <c r="Q2352" t="str">
        <f t="shared" si="290"/>
        <v>technology</v>
      </c>
      <c r="R2352" t="str">
        <f t="shared" si="291"/>
        <v>web</v>
      </c>
      <c r="S2352" s="16">
        <f t="shared" si="292"/>
        <v>42708.633912037032</v>
      </c>
      <c r="T2352" s="16">
        <f t="shared" si="293"/>
        <v>42738.633912037032</v>
      </c>
      <c r="U2352">
        <f t="shared" si="294"/>
        <v>2016</v>
      </c>
      <c r="V2352">
        <f t="shared" si="295"/>
        <v>2017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88"/>
        <v>0.5714285714285714</v>
      </c>
      <c r="P2353" s="8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6">
        <f t="shared" si="292"/>
        <v>42093.892812500002</v>
      </c>
      <c r="T2353" s="16">
        <f t="shared" si="293"/>
        <v>42123.892812500002</v>
      </c>
      <c r="U2353">
        <f t="shared" si="294"/>
        <v>2015</v>
      </c>
      <c r="V2353">
        <f t="shared" si="295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88"/>
        <v>0</v>
      </c>
      <c r="P2354" s="8">
        <f t="shared" si="289"/>
        <v>0</v>
      </c>
      <c r="Q2354" t="str">
        <f t="shared" si="290"/>
        <v>technology</v>
      </c>
      <c r="R2354" t="str">
        <f t="shared" si="291"/>
        <v>web</v>
      </c>
      <c r="S2354" s="16">
        <f t="shared" si="292"/>
        <v>42101.425370370365</v>
      </c>
      <c r="T2354" s="16">
        <f t="shared" si="293"/>
        <v>42161.425370370365</v>
      </c>
      <c r="U2354">
        <f t="shared" si="294"/>
        <v>2015</v>
      </c>
      <c r="V2354">
        <f t="shared" si="295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88"/>
        <v>0</v>
      </c>
      <c r="P2355" s="8">
        <f t="shared" si="289"/>
        <v>0</v>
      </c>
      <c r="Q2355" t="str">
        <f t="shared" si="290"/>
        <v>technology</v>
      </c>
      <c r="R2355" t="str">
        <f t="shared" si="291"/>
        <v>web</v>
      </c>
      <c r="S2355" s="16">
        <f t="shared" si="292"/>
        <v>42103.467847222222</v>
      </c>
      <c r="T2355" s="16">
        <f t="shared" si="293"/>
        <v>42115.467847222222</v>
      </c>
      <c r="U2355">
        <f t="shared" si="294"/>
        <v>2015</v>
      </c>
      <c r="V2355">
        <f t="shared" si="295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88"/>
        <v>7.1428571428571425E-2</v>
      </c>
      <c r="P2356" s="8">
        <f t="shared" si="289"/>
        <v>25</v>
      </c>
      <c r="Q2356" t="str">
        <f t="shared" si="290"/>
        <v>technology</v>
      </c>
      <c r="R2356" t="str">
        <f t="shared" si="291"/>
        <v>web</v>
      </c>
      <c r="S2356" s="16">
        <f t="shared" si="292"/>
        <v>41954.51458333333</v>
      </c>
      <c r="T2356" s="16">
        <f t="shared" si="293"/>
        <v>42014.51458333333</v>
      </c>
      <c r="U2356">
        <f t="shared" si="294"/>
        <v>2014</v>
      </c>
      <c r="V2356">
        <f t="shared" si="295"/>
        <v>2015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88"/>
        <v>0.6875</v>
      </c>
      <c r="P2357" s="8">
        <f t="shared" si="289"/>
        <v>27.5</v>
      </c>
      <c r="Q2357" t="str">
        <f t="shared" si="290"/>
        <v>technology</v>
      </c>
      <c r="R2357" t="str">
        <f t="shared" si="291"/>
        <v>web</v>
      </c>
      <c r="S2357" s="16">
        <f t="shared" si="292"/>
        <v>42096.709907407407</v>
      </c>
      <c r="T2357" s="16">
        <f t="shared" si="293"/>
        <v>42126.709907407407</v>
      </c>
      <c r="U2357">
        <f t="shared" si="294"/>
        <v>2015</v>
      </c>
      <c r="V2357">
        <f t="shared" si="295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88"/>
        <v>0</v>
      </c>
      <c r="P2358" s="8">
        <f t="shared" si="289"/>
        <v>0</v>
      </c>
      <c r="Q2358" t="str">
        <f t="shared" si="290"/>
        <v>technology</v>
      </c>
      <c r="R2358" t="str">
        <f t="shared" si="291"/>
        <v>web</v>
      </c>
      <c r="S2358" s="16">
        <f t="shared" si="292"/>
        <v>42130.575277777774</v>
      </c>
      <c r="T2358" s="16">
        <f t="shared" si="293"/>
        <v>42160.575277777774</v>
      </c>
      <c r="U2358">
        <f t="shared" si="294"/>
        <v>2015</v>
      </c>
      <c r="V2358">
        <f t="shared" si="295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88"/>
        <v>0</v>
      </c>
      <c r="P2359" s="8">
        <f t="shared" si="289"/>
        <v>0</v>
      </c>
      <c r="Q2359" t="str">
        <f t="shared" si="290"/>
        <v>technology</v>
      </c>
      <c r="R2359" t="str">
        <f t="shared" si="291"/>
        <v>web</v>
      </c>
      <c r="S2359" s="16">
        <f t="shared" si="292"/>
        <v>42264.411782407406</v>
      </c>
      <c r="T2359" s="16">
        <f t="shared" si="293"/>
        <v>42294.411782407406</v>
      </c>
      <c r="U2359">
        <f t="shared" si="294"/>
        <v>2015</v>
      </c>
      <c r="V2359">
        <f t="shared" si="295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88"/>
        <v>0</v>
      </c>
      <c r="P2360" s="8">
        <f t="shared" si="289"/>
        <v>0</v>
      </c>
      <c r="Q2360" t="str">
        <f t="shared" si="290"/>
        <v>technology</v>
      </c>
      <c r="R2360" t="str">
        <f t="shared" si="291"/>
        <v>web</v>
      </c>
      <c r="S2360" s="16">
        <f t="shared" si="292"/>
        <v>41978.722638888888</v>
      </c>
      <c r="T2360" s="16">
        <f t="shared" si="293"/>
        <v>42034.818749999999</v>
      </c>
      <c r="U2360">
        <f t="shared" si="294"/>
        <v>2014</v>
      </c>
      <c r="V2360">
        <f t="shared" si="295"/>
        <v>2015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88"/>
        <v>14.680000000000001</v>
      </c>
      <c r="P2361" s="8">
        <f t="shared" si="289"/>
        <v>367</v>
      </c>
      <c r="Q2361" t="str">
        <f t="shared" si="290"/>
        <v>technology</v>
      </c>
      <c r="R2361" t="str">
        <f t="shared" si="291"/>
        <v>web</v>
      </c>
      <c r="S2361" s="16">
        <f t="shared" si="292"/>
        <v>42159.441249999996</v>
      </c>
      <c r="T2361" s="16">
        <f t="shared" si="293"/>
        <v>42219.441249999996</v>
      </c>
      <c r="U2361">
        <f t="shared" si="294"/>
        <v>2015</v>
      </c>
      <c r="V2361">
        <f t="shared" si="295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88"/>
        <v>0.04</v>
      </c>
      <c r="P2362" s="8">
        <f t="shared" si="289"/>
        <v>2</v>
      </c>
      <c r="Q2362" t="str">
        <f t="shared" si="290"/>
        <v>technology</v>
      </c>
      <c r="R2362" t="str">
        <f t="shared" si="291"/>
        <v>web</v>
      </c>
      <c r="S2362" s="16">
        <f t="shared" si="292"/>
        <v>42377.498611111114</v>
      </c>
      <c r="T2362" s="16">
        <f t="shared" si="293"/>
        <v>42407.498611111114</v>
      </c>
      <c r="U2362">
        <f t="shared" si="294"/>
        <v>2016</v>
      </c>
      <c r="V2362">
        <f t="shared" si="295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88"/>
        <v>0</v>
      </c>
      <c r="P2363" s="8">
        <f t="shared" si="289"/>
        <v>0</v>
      </c>
      <c r="Q2363" t="str">
        <f t="shared" si="290"/>
        <v>technology</v>
      </c>
      <c r="R2363" t="str">
        <f t="shared" si="291"/>
        <v>web</v>
      </c>
      <c r="S2363" s="16">
        <f t="shared" si="292"/>
        <v>42466.650555555556</v>
      </c>
      <c r="T2363" s="16">
        <f t="shared" si="293"/>
        <v>42490.708333333336</v>
      </c>
      <c r="U2363">
        <f t="shared" si="294"/>
        <v>2016</v>
      </c>
      <c r="V2363">
        <f t="shared" si="295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88"/>
        <v>28.571428571428569</v>
      </c>
      <c r="P2364" s="8">
        <f t="shared" si="289"/>
        <v>60</v>
      </c>
      <c r="Q2364" t="str">
        <f t="shared" si="290"/>
        <v>technology</v>
      </c>
      <c r="R2364" t="str">
        <f t="shared" si="291"/>
        <v>web</v>
      </c>
      <c r="S2364" s="16">
        <f t="shared" si="292"/>
        <v>41954.47997685185</v>
      </c>
      <c r="T2364" s="16">
        <f t="shared" si="293"/>
        <v>41984.47997685185</v>
      </c>
      <c r="U2364">
        <f t="shared" si="294"/>
        <v>2014</v>
      </c>
      <c r="V2364">
        <f t="shared" si="295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88"/>
        <v>0</v>
      </c>
      <c r="P2365" s="8">
        <f t="shared" si="289"/>
        <v>0</v>
      </c>
      <c r="Q2365" t="str">
        <f t="shared" si="290"/>
        <v>technology</v>
      </c>
      <c r="R2365" t="str">
        <f t="shared" si="291"/>
        <v>web</v>
      </c>
      <c r="S2365" s="16">
        <f t="shared" si="292"/>
        <v>42321.803240740737</v>
      </c>
      <c r="T2365" s="16">
        <f t="shared" si="293"/>
        <v>42366.803240740737</v>
      </c>
      <c r="U2365">
        <f t="shared" si="294"/>
        <v>2015</v>
      </c>
      <c r="V2365">
        <f t="shared" si="295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88"/>
        <v>0</v>
      </c>
      <c r="P2366" s="8">
        <f t="shared" si="289"/>
        <v>0</v>
      </c>
      <c r="Q2366" t="str">
        <f t="shared" si="290"/>
        <v>technology</v>
      </c>
      <c r="R2366" t="str">
        <f t="shared" si="291"/>
        <v>web</v>
      </c>
      <c r="S2366" s="16">
        <f t="shared" si="292"/>
        <v>42248.726342592585</v>
      </c>
      <c r="T2366" s="16">
        <f t="shared" si="293"/>
        <v>42303.726342592585</v>
      </c>
      <c r="U2366">
        <f t="shared" si="294"/>
        <v>2015</v>
      </c>
      <c r="V2366">
        <f t="shared" si="295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88"/>
        <v>0</v>
      </c>
      <c r="P2367" s="8">
        <f t="shared" si="289"/>
        <v>0</v>
      </c>
      <c r="Q2367" t="str">
        <f t="shared" si="290"/>
        <v>technology</v>
      </c>
      <c r="R2367" t="str">
        <f t="shared" si="291"/>
        <v>web</v>
      </c>
      <c r="S2367" s="16">
        <f t="shared" si="292"/>
        <v>42346.528067129628</v>
      </c>
      <c r="T2367" s="16">
        <f t="shared" si="293"/>
        <v>42386.749999999993</v>
      </c>
      <c r="U2367">
        <f t="shared" si="294"/>
        <v>2015</v>
      </c>
      <c r="V2367">
        <f t="shared" si="295"/>
        <v>2016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88"/>
        <v>10.52</v>
      </c>
      <c r="P2368" s="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6">
        <f t="shared" si="292"/>
        <v>42268.323298611103</v>
      </c>
      <c r="T2368" s="16">
        <f t="shared" si="293"/>
        <v>42298.323298611103</v>
      </c>
      <c r="U2368">
        <f t="shared" si="294"/>
        <v>2015</v>
      </c>
      <c r="V2368">
        <f t="shared" si="295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88"/>
        <v>1.34</v>
      </c>
      <c r="P2369" s="8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6">
        <f t="shared" si="292"/>
        <v>42425.761759259258</v>
      </c>
      <c r="T2369" s="16">
        <f t="shared" si="293"/>
        <v>42485.720092592594</v>
      </c>
      <c r="U2369">
        <f t="shared" si="294"/>
        <v>2016</v>
      </c>
      <c r="V2369">
        <f t="shared" si="295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88"/>
        <v>0.25</v>
      </c>
      <c r="P2370" s="8">
        <f t="shared" si="289"/>
        <v>50</v>
      </c>
      <c r="Q2370" t="str">
        <f t="shared" si="290"/>
        <v>technology</v>
      </c>
      <c r="R2370" t="str">
        <f t="shared" si="291"/>
        <v>web</v>
      </c>
      <c r="S2370" s="16">
        <f t="shared" si="292"/>
        <v>42063.513483796291</v>
      </c>
      <c r="T2370" s="16">
        <f t="shared" si="293"/>
        <v>42108.471817129626</v>
      </c>
      <c r="U2370">
        <f t="shared" si="294"/>
        <v>2015</v>
      </c>
      <c r="V2370">
        <f t="shared" si="295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96">E2371/D2371*100</f>
        <v>0</v>
      </c>
      <c r="P2371" s="8">
        <f t="shared" ref="P2371:P2434" si="297">IFERROR(E2371/L2371,0)</f>
        <v>0</v>
      </c>
      <c r="Q2371" t="str">
        <f t="shared" ref="Q2371:Q2434" si="298">LEFT(N2371,FIND("/",N2371)-1)</f>
        <v>technology</v>
      </c>
      <c r="R2371" t="str">
        <f t="shared" ref="R2371:R2434" si="299">RIGHT(N2371,LEN(N2371)-SEARCH("/",N2371))</f>
        <v>web</v>
      </c>
      <c r="S2371" s="16">
        <f t="shared" ref="S2371:S2434" si="300">(J2371/86400)+25569+(-5/24)</f>
        <v>42380.60429398148</v>
      </c>
      <c r="T2371" s="16">
        <f t="shared" ref="T2371:T2434" si="301">(I2371/86400)+25569+(-5/24)</f>
        <v>42410.60429398148</v>
      </c>
      <c r="U2371">
        <f t="shared" ref="U2371:U2434" si="302">YEAR(S2371)</f>
        <v>2016</v>
      </c>
      <c r="V2371">
        <f t="shared" ref="V2371:V2434" si="303">YEAR(T2371)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96"/>
        <v>0.32800000000000001</v>
      </c>
      <c r="P2372" s="8">
        <f t="shared" si="297"/>
        <v>20.5</v>
      </c>
      <c r="Q2372" t="str">
        <f t="shared" si="298"/>
        <v>technology</v>
      </c>
      <c r="R2372" t="str">
        <f t="shared" si="299"/>
        <v>web</v>
      </c>
      <c r="S2372" s="16">
        <f t="shared" si="300"/>
        <v>41960.980798611105</v>
      </c>
      <c r="T2372" s="16">
        <f t="shared" si="301"/>
        <v>41990.980798611105</v>
      </c>
      <c r="U2372">
        <f t="shared" si="302"/>
        <v>2014</v>
      </c>
      <c r="V2372">
        <f t="shared" si="303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96"/>
        <v>0</v>
      </c>
      <c r="P2373" s="8">
        <f t="shared" si="297"/>
        <v>0</v>
      </c>
      <c r="Q2373" t="str">
        <f t="shared" si="298"/>
        <v>technology</v>
      </c>
      <c r="R2373" t="str">
        <f t="shared" si="299"/>
        <v>web</v>
      </c>
      <c r="S2373" s="16">
        <f t="shared" si="300"/>
        <v>42150.569398148145</v>
      </c>
      <c r="T2373" s="16">
        <f t="shared" si="301"/>
        <v>42180.569398148145</v>
      </c>
      <c r="U2373">
        <f t="shared" si="302"/>
        <v>2015</v>
      </c>
      <c r="V2373">
        <f t="shared" si="303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96"/>
        <v>3.2727272727272729</v>
      </c>
      <c r="P2374" s="8">
        <f t="shared" si="297"/>
        <v>30</v>
      </c>
      <c r="Q2374" t="str">
        <f t="shared" si="298"/>
        <v>technology</v>
      </c>
      <c r="R2374" t="str">
        <f t="shared" si="299"/>
        <v>web</v>
      </c>
      <c r="S2374" s="16">
        <f t="shared" si="300"/>
        <v>42087.860775462956</v>
      </c>
      <c r="T2374" s="16">
        <f t="shared" si="301"/>
        <v>42117.860775462956</v>
      </c>
      <c r="U2374">
        <f t="shared" si="302"/>
        <v>2015</v>
      </c>
      <c r="V2374">
        <f t="shared" si="303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96"/>
        <v>5.8823529411764705E-3</v>
      </c>
      <c r="P2375" s="8">
        <f t="shared" si="297"/>
        <v>50</v>
      </c>
      <c r="Q2375" t="str">
        <f t="shared" si="298"/>
        <v>technology</v>
      </c>
      <c r="R2375" t="str">
        <f t="shared" si="299"/>
        <v>web</v>
      </c>
      <c r="S2375" s="16">
        <f t="shared" si="300"/>
        <v>42215.453981481478</v>
      </c>
      <c r="T2375" s="16">
        <f t="shared" si="301"/>
        <v>42245.453981481478</v>
      </c>
      <c r="U2375">
        <f t="shared" si="302"/>
        <v>2015</v>
      </c>
      <c r="V2375">
        <f t="shared" si="303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96"/>
        <v>4.5454545454545456E-2</v>
      </c>
      <c r="P2376" s="8">
        <f t="shared" si="297"/>
        <v>10</v>
      </c>
      <c r="Q2376" t="str">
        <f t="shared" si="298"/>
        <v>technology</v>
      </c>
      <c r="R2376" t="str">
        <f t="shared" si="299"/>
        <v>web</v>
      </c>
      <c r="S2376" s="16">
        <f t="shared" si="300"/>
        <v>42017.634953703702</v>
      </c>
      <c r="T2376" s="16">
        <f t="shared" si="301"/>
        <v>42047.634953703702</v>
      </c>
      <c r="U2376">
        <f t="shared" si="302"/>
        <v>2015</v>
      </c>
      <c r="V2376">
        <f t="shared" si="303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96"/>
        <v>0</v>
      </c>
      <c r="P2377" s="8">
        <f t="shared" si="297"/>
        <v>0</v>
      </c>
      <c r="Q2377" t="str">
        <f t="shared" si="298"/>
        <v>technology</v>
      </c>
      <c r="R2377" t="str">
        <f t="shared" si="299"/>
        <v>web</v>
      </c>
      <c r="S2377" s="16">
        <f t="shared" si="300"/>
        <v>42592.627743055556</v>
      </c>
      <c r="T2377" s="16">
        <f t="shared" si="301"/>
        <v>42622.627743055556</v>
      </c>
      <c r="U2377">
        <f t="shared" si="302"/>
        <v>2016</v>
      </c>
      <c r="V2377">
        <f t="shared" si="303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96"/>
        <v>10.877666666666666</v>
      </c>
      <c r="P2378" s="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6">
        <f t="shared" si="300"/>
        <v>42318.717199074068</v>
      </c>
      <c r="T2378" s="16">
        <f t="shared" si="301"/>
        <v>42348.717199074068</v>
      </c>
      <c r="U2378">
        <f t="shared" si="302"/>
        <v>2015</v>
      </c>
      <c r="V2378">
        <f t="shared" si="303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96"/>
        <v>0</v>
      </c>
      <c r="P2379" s="8">
        <f t="shared" si="297"/>
        <v>0</v>
      </c>
      <c r="Q2379" t="str">
        <f t="shared" si="298"/>
        <v>technology</v>
      </c>
      <c r="R2379" t="str">
        <f t="shared" si="299"/>
        <v>web</v>
      </c>
      <c r="S2379" s="16">
        <f t="shared" si="300"/>
        <v>42669.661840277775</v>
      </c>
      <c r="T2379" s="16">
        <f t="shared" si="301"/>
        <v>42699.703506944446</v>
      </c>
      <c r="U2379">
        <f t="shared" si="302"/>
        <v>2016</v>
      </c>
      <c r="V2379">
        <f t="shared" si="303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96"/>
        <v>0</v>
      </c>
      <c r="P2380" s="8">
        <f t="shared" si="297"/>
        <v>0</v>
      </c>
      <c r="Q2380" t="str">
        <f t="shared" si="298"/>
        <v>technology</v>
      </c>
      <c r="R2380" t="str">
        <f t="shared" si="299"/>
        <v>web</v>
      </c>
      <c r="S2380" s="16">
        <f t="shared" si="300"/>
        <v>42212.804745370369</v>
      </c>
      <c r="T2380" s="16">
        <f t="shared" si="301"/>
        <v>42241.804745370369</v>
      </c>
      <c r="U2380">
        <f t="shared" si="302"/>
        <v>2015</v>
      </c>
      <c r="V2380">
        <f t="shared" si="303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96"/>
        <v>0</v>
      </c>
      <c r="P2381" s="8">
        <f t="shared" si="297"/>
        <v>0</v>
      </c>
      <c r="Q2381" t="str">
        <f t="shared" si="298"/>
        <v>technology</v>
      </c>
      <c r="R2381" t="str">
        <f t="shared" si="299"/>
        <v>web</v>
      </c>
      <c r="S2381" s="16">
        <f t="shared" si="300"/>
        <v>42236.808055555557</v>
      </c>
      <c r="T2381" s="16">
        <f t="shared" si="301"/>
        <v>42281.808055555557</v>
      </c>
      <c r="U2381">
        <f t="shared" si="302"/>
        <v>2015</v>
      </c>
      <c r="V2381">
        <f t="shared" si="303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96"/>
        <v>0.36666666666666664</v>
      </c>
      <c r="P2382" s="8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6">
        <f t="shared" si="300"/>
        <v>42248.584976851846</v>
      </c>
      <c r="T2382" s="16">
        <f t="shared" si="301"/>
        <v>42278.584976851846</v>
      </c>
      <c r="U2382">
        <f t="shared" si="302"/>
        <v>2015</v>
      </c>
      <c r="V2382">
        <f t="shared" si="303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96"/>
        <v>1.8193398957730169</v>
      </c>
      <c r="P2383" s="8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6">
        <f t="shared" si="300"/>
        <v>42074.727407407401</v>
      </c>
      <c r="T2383" s="16">
        <f t="shared" si="301"/>
        <v>42104.727407407401</v>
      </c>
      <c r="U2383">
        <f t="shared" si="302"/>
        <v>2015</v>
      </c>
      <c r="V2383">
        <f t="shared" si="303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96"/>
        <v>2.5</v>
      </c>
      <c r="P2384" s="8">
        <f t="shared" si="297"/>
        <v>37.5</v>
      </c>
      <c r="Q2384" t="str">
        <f t="shared" si="298"/>
        <v>technology</v>
      </c>
      <c r="R2384" t="str">
        <f t="shared" si="299"/>
        <v>web</v>
      </c>
      <c r="S2384" s="16">
        <f t="shared" si="300"/>
        <v>42194.979201388887</v>
      </c>
      <c r="T2384" s="16">
        <f t="shared" si="301"/>
        <v>42219.979201388887</v>
      </c>
      <c r="U2384">
        <f t="shared" si="302"/>
        <v>2015</v>
      </c>
      <c r="V2384">
        <f t="shared" si="303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96"/>
        <v>4.3499999999999996</v>
      </c>
      <c r="P2385" s="8">
        <f t="shared" si="297"/>
        <v>145</v>
      </c>
      <c r="Q2385" t="str">
        <f t="shared" si="298"/>
        <v>technology</v>
      </c>
      <c r="R2385" t="str">
        <f t="shared" si="299"/>
        <v>web</v>
      </c>
      <c r="S2385" s="16">
        <f t="shared" si="300"/>
        <v>42026.848460648143</v>
      </c>
      <c r="T2385" s="16">
        <f t="shared" si="301"/>
        <v>42056.848460648143</v>
      </c>
      <c r="U2385">
        <f t="shared" si="302"/>
        <v>2015</v>
      </c>
      <c r="V2385">
        <f t="shared" si="303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96"/>
        <v>0.8</v>
      </c>
      <c r="P2386" s="8">
        <f t="shared" si="297"/>
        <v>1</v>
      </c>
      <c r="Q2386" t="str">
        <f t="shared" si="298"/>
        <v>technology</v>
      </c>
      <c r="R2386" t="str">
        <f t="shared" si="299"/>
        <v>web</v>
      </c>
      <c r="S2386" s="16">
        <f t="shared" si="300"/>
        <v>41926.859293981477</v>
      </c>
      <c r="T2386" s="16">
        <f t="shared" si="301"/>
        <v>41956.900960648149</v>
      </c>
      <c r="U2386">
        <f t="shared" si="302"/>
        <v>2014</v>
      </c>
      <c r="V2386">
        <f t="shared" si="303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96"/>
        <v>1.2123076923076923</v>
      </c>
      <c r="P2387" s="8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6">
        <f t="shared" si="300"/>
        <v>42191.493425925924</v>
      </c>
      <c r="T2387" s="16">
        <f t="shared" si="301"/>
        <v>42221.493425925924</v>
      </c>
      <c r="U2387">
        <f t="shared" si="302"/>
        <v>2015</v>
      </c>
      <c r="V2387">
        <f t="shared" si="303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96"/>
        <v>0</v>
      </c>
      <c r="P2388" s="8">
        <f t="shared" si="297"/>
        <v>0</v>
      </c>
      <c r="Q2388" t="str">
        <f t="shared" si="298"/>
        <v>technology</v>
      </c>
      <c r="R2388" t="str">
        <f t="shared" si="299"/>
        <v>web</v>
      </c>
      <c r="S2388" s="16">
        <f t="shared" si="300"/>
        <v>41954.629907407405</v>
      </c>
      <c r="T2388" s="16">
        <f t="shared" si="301"/>
        <v>42014.629907407405</v>
      </c>
      <c r="U2388">
        <f t="shared" si="302"/>
        <v>2014</v>
      </c>
      <c r="V2388">
        <f t="shared" si="303"/>
        <v>2015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96"/>
        <v>0.68399999999999994</v>
      </c>
      <c r="P2389" s="8">
        <f t="shared" si="297"/>
        <v>342</v>
      </c>
      <c r="Q2389" t="str">
        <f t="shared" si="298"/>
        <v>technology</v>
      </c>
      <c r="R2389" t="str">
        <f t="shared" si="299"/>
        <v>web</v>
      </c>
      <c r="S2389" s="16">
        <f t="shared" si="300"/>
        <v>42528.418287037035</v>
      </c>
      <c r="T2389" s="16">
        <f t="shared" si="301"/>
        <v>42573.418287037035</v>
      </c>
      <c r="U2389">
        <f t="shared" si="302"/>
        <v>2016</v>
      </c>
      <c r="V2389">
        <f t="shared" si="303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96"/>
        <v>1.2513513513513512</v>
      </c>
      <c r="P2390" s="8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6">
        <f t="shared" si="300"/>
        <v>41989.645358796297</v>
      </c>
      <c r="T2390" s="16">
        <f t="shared" si="301"/>
        <v>42019.603472222218</v>
      </c>
      <c r="U2390">
        <f t="shared" si="302"/>
        <v>2014</v>
      </c>
      <c r="V2390">
        <f t="shared" si="303"/>
        <v>2015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96"/>
        <v>0.1875</v>
      </c>
      <c r="P2391" s="8">
        <f t="shared" si="297"/>
        <v>30</v>
      </c>
      <c r="Q2391" t="str">
        <f t="shared" si="298"/>
        <v>technology</v>
      </c>
      <c r="R2391" t="str">
        <f t="shared" si="299"/>
        <v>web</v>
      </c>
      <c r="S2391" s="16">
        <f t="shared" si="300"/>
        <v>42179.445046296292</v>
      </c>
      <c r="T2391" s="16">
        <f t="shared" si="301"/>
        <v>42210.707638888889</v>
      </c>
      <c r="U2391">
        <f t="shared" si="302"/>
        <v>2015</v>
      </c>
      <c r="V2391">
        <f t="shared" si="303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96"/>
        <v>0</v>
      </c>
      <c r="P2392" s="8">
        <f t="shared" si="297"/>
        <v>0</v>
      </c>
      <c r="Q2392" t="str">
        <f t="shared" si="298"/>
        <v>technology</v>
      </c>
      <c r="R2392" t="str">
        <f t="shared" si="299"/>
        <v>web</v>
      </c>
      <c r="S2392" s="16">
        <f t="shared" si="300"/>
        <v>41968.053981481477</v>
      </c>
      <c r="T2392" s="16">
        <f t="shared" si="301"/>
        <v>42008.053981481477</v>
      </c>
      <c r="U2392">
        <f t="shared" si="302"/>
        <v>2014</v>
      </c>
      <c r="V2392">
        <f t="shared" si="303"/>
        <v>2015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96"/>
        <v>0.125</v>
      </c>
      <c r="P2393" s="8">
        <f t="shared" si="297"/>
        <v>25</v>
      </c>
      <c r="Q2393" t="str">
        <f t="shared" si="298"/>
        <v>technology</v>
      </c>
      <c r="R2393" t="str">
        <f t="shared" si="299"/>
        <v>web</v>
      </c>
      <c r="S2393" s="16">
        <f t="shared" si="300"/>
        <v>42064.586157407401</v>
      </c>
      <c r="T2393" s="16">
        <f t="shared" si="301"/>
        <v>42094.544490740744</v>
      </c>
      <c r="U2393">
        <f t="shared" si="302"/>
        <v>2015</v>
      </c>
      <c r="V2393">
        <f t="shared" si="303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96"/>
        <v>0</v>
      </c>
      <c r="P2394" s="8">
        <f t="shared" si="297"/>
        <v>0</v>
      </c>
      <c r="Q2394" t="str">
        <f t="shared" si="298"/>
        <v>technology</v>
      </c>
      <c r="R2394" t="str">
        <f t="shared" si="299"/>
        <v>web</v>
      </c>
      <c r="S2394" s="16">
        <f t="shared" si="300"/>
        <v>42275.912303240737</v>
      </c>
      <c r="T2394" s="16">
        <f t="shared" si="301"/>
        <v>42305.912303240737</v>
      </c>
      <c r="U2394">
        <f t="shared" si="302"/>
        <v>2015</v>
      </c>
      <c r="V2394">
        <f t="shared" si="303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96"/>
        <v>0.05</v>
      </c>
      <c r="P2395" s="8">
        <f t="shared" si="297"/>
        <v>50</v>
      </c>
      <c r="Q2395" t="str">
        <f t="shared" si="298"/>
        <v>technology</v>
      </c>
      <c r="R2395" t="str">
        <f t="shared" si="299"/>
        <v>web</v>
      </c>
      <c r="S2395" s="16">
        <f t="shared" si="300"/>
        <v>42194.440011574072</v>
      </c>
      <c r="T2395" s="16">
        <f t="shared" si="301"/>
        <v>42224.440011574072</v>
      </c>
      <c r="U2395">
        <f t="shared" si="302"/>
        <v>2015</v>
      </c>
      <c r="V2395">
        <f t="shared" si="303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96"/>
        <v>0.06</v>
      </c>
      <c r="P2396" s="8">
        <f t="shared" si="297"/>
        <v>1.5</v>
      </c>
      <c r="Q2396" t="str">
        <f t="shared" si="298"/>
        <v>technology</v>
      </c>
      <c r="R2396" t="str">
        <f t="shared" si="299"/>
        <v>web</v>
      </c>
      <c r="S2396" s="16">
        <f t="shared" si="300"/>
        <v>42031.15385416666</v>
      </c>
      <c r="T2396" s="16">
        <f t="shared" si="301"/>
        <v>42061.15385416666</v>
      </c>
      <c r="U2396">
        <f t="shared" si="302"/>
        <v>2015</v>
      </c>
      <c r="V2396">
        <f t="shared" si="303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96"/>
        <v>0</v>
      </c>
      <c r="P2397" s="8">
        <f t="shared" si="297"/>
        <v>0</v>
      </c>
      <c r="Q2397" t="str">
        <f t="shared" si="298"/>
        <v>technology</v>
      </c>
      <c r="R2397" t="str">
        <f t="shared" si="299"/>
        <v>web</v>
      </c>
      <c r="S2397" s="16">
        <f t="shared" si="300"/>
        <v>42716.913043981483</v>
      </c>
      <c r="T2397" s="16">
        <f t="shared" si="301"/>
        <v>42745.164583333331</v>
      </c>
      <c r="U2397">
        <f t="shared" si="302"/>
        <v>2016</v>
      </c>
      <c r="V2397">
        <f t="shared" si="303"/>
        <v>2017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96"/>
        <v>0.2</v>
      </c>
      <c r="P2398" s="8">
        <f t="shared" si="297"/>
        <v>10</v>
      </c>
      <c r="Q2398" t="str">
        <f t="shared" si="298"/>
        <v>technology</v>
      </c>
      <c r="R2398" t="str">
        <f t="shared" si="299"/>
        <v>web</v>
      </c>
      <c r="S2398" s="16">
        <f t="shared" si="300"/>
        <v>42262.640717592592</v>
      </c>
      <c r="T2398" s="16">
        <f t="shared" si="301"/>
        <v>42292.640717592592</v>
      </c>
      <c r="U2398">
        <f t="shared" si="302"/>
        <v>2015</v>
      </c>
      <c r="V2398">
        <f t="shared" si="303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96"/>
        <v>0</v>
      </c>
      <c r="P2399" s="8">
        <f t="shared" si="297"/>
        <v>0</v>
      </c>
      <c r="Q2399" t="str">
        <f t="shared" si="298"/>
        <v>technology</v>
      </c>
      <c r="R2399" t="str">
        <f t="shared" si="299"/>
        <v>web</v>
      </c>
      <c r="S2399" s="16">
        <f t="shared" si="300"/>
        <v>41976.676574074074</v>
      </c>
      <c r="T2399" s="16">
        <f t="shared" si="301"/>
        <v>42006.676574074074</v>
      </c>
      <c r="U2399">
        <f t="shared" si="302"/>
        <v>2014</v>
      </c>
      <c r="V2399">
        <f t="shared" si="303"/>
        <v>2015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96"/>
        <v>0</v>
      </c>
      <c r="P2400" s="8">
        <f t="shared" si="297"/>
        <v>0</v>
      </c>
      <c r="Q2400" t="str">
        <f t="shared" si="298"/>
        <v>technology</v>
      </c>
      <c r="R2400" t="str">
        <f t="shared" si="299"/>
        <v>web</v>
      </c>
      <c r="S2400" s="16">
        <f t="shared" si="300"/>
        <v>42157.708148148151</v>
      </c>
      <c r="T2400" s="16">
        <f t="shared" si="301"/>
        <v>42187.708148148151</v>
      </c>
      <c r="U2400">
        <f t="shared" si="302"/>
        <v>2015</v>
      </c>
      <c r="V2400">
        <f t="shared" si="303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96"/>
        <v>0</v>
      </c>
      <c r="P2401" s="8">
        <f t="shared" si="297"/>
        <v>0</v>
      </c>
      <c r="Q2401" t="str">
        <f t="shared" si="298"/>
        <v>technology</v>
      </c>
      <c r="R2401" t="str">
        <f t="shared" si="299"/>
        <v>web</v>
      </c>
      <c r="S2401" s="16">
        <f t="shared" si="300"/>
        <v>41956.644745370366</v>
      </c>
      <c r="T2401" s="16">
        <f t="shared" si="301"/>
        <v>41991.644745370366</v>
      </c>
      <c r="U2401">
        <f t="shared" si="302"/>
        <v>2014</v>
      </c>
      <c r="V2401">
        <f t="shared" si="303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96"/>
        <v>0</v>
      </c>
      <c r="P2402" s="8">
        <f t="shared" si="297"/>
        <v>0</v>
      </c>
      <c r="Q2402" t="str">
        <f t="shared" si="298"/>
        <v>technology</v>
      </c>
      <c r="R2402" t="str">
        <f t="shared" si="299"/>
        <v>web</v>
      </c>
      <c r="S2402" s="16">
        <f t="shared" si="300"/>
        <v>42444.059768518513</v>
      </c>
      <c r="T2402" s="16">
        <f t="shared" si="301"/>
        <v>42474.059768518513</v>
      </c>
      <c r="U2402">
        <f t="shared" si="302"/>
        <v>2016</v>
      </c>
      <c r="V2402">
        <f t="shared" si="303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96"/>
        <v>0.71785714285714286</v>
      </c>
      <c r="P2403" s="8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6">
        <f t="shared" si="300"/>
        <v>42374.614537037036</v>
      </c>
      <c r="T2403" s="16">
        <f t="shared" si="301"/>
        <v>42434.614537037036</v>
      </c>
      <c r="U2403">
        <f t="shared" si="302"/>
        <v>2016</v>
      </c>
      <c r="V2403">
        <f t="shared" si="303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96"/>
        <v>0.43333333333333329</v>
      </c>
      <c r="P2404" s="8">
        <f t="shared" si="297"/>
        <v>52</v>
      </c>
      <c r="Q2404" t="str">
        <f t="shared" si="298"/>
        <v>food</v>
      </c>
      <c r="R2404" t="str">
        <f t="shared" si="299"/>
        <v>food trucks</v>
      </c>
      <c r="S2404" s="16">
        <f t="shared" si="300"/>
        <v>42107.47142361111</v>
      </c>
      <c r="T2404" s="16">
        <f t="shared" si="301"/>
        <v>42137.47142361111</v>
      </c>
      <c r="U2404">
        <f t="shared" si="302"/>
        <v>2015</v>
      </c>
      <c r="V2404">
        <f t="shared" si="303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96"/>
        <v>16.833333333333332</v>
      </c>
      <c r="P2405" s="8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6">
        <f t="shared" si="300"/>
        <v>42399.67428240741</v>
      </c>
      <c r="T2405" s="16">
        <f t="shared" si="301"/>
        <v>42459.632615740738</v>
      </c>
      <c r="U2405">
        <f t="shared" si="302"/>
        <v>2016</v>
      </c>
      <c r="V2405">
        <f t="shared" si="303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96"/>
        <v>0</v>
      </c>
      <c r="P2406" s="8">
        <f t="shared" si="297"/>
        <v>0</v>
      </c>
      <c r="Q2406" t="str">
        <f t="shared" si="298"/>
        <v>food</v>
      </c>
      <c r="R2406" t="str">
        <f t="shared" si="299"/>
        <v>food trucks</v>
      </c>
      <c r="S2406" s="16">
        <f t="shared" si="300"/>
        <v>42341.831099537034</v>
      </c>
      <c r="T2406" s="16">
        <f t="shared" si="301"/>
        <v>42371.831099537034</v>
      </c>
      <c r="U2406">
        <f t="shared" si="302"/>
        <v>2015</v>
      </c>
      <c r="V2406">
        <f t="shared" si="303"/>
        <v>2016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96"/>
        <v>22.52</v>
      </c>
      <c r="P2407" s="8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6">
        <f t="shared" si="300"/>
        <v>42595.377025462956</v>
      </c>
      <c r="T2407" s="16">
        <f t="shared" si="301"/>
        <v>42616.377025462956</v>
      </c>
      <c r="U2407">
        <f t="shared" si="302"/>
        <v>2016</v>
      </c>
      <c r="V2407">
        <f t="shared" si="303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96"/>
        <v>41.384615384615387</v>
      </c>
      <c r="P2408" s="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6">
        <f t="shared" si="300"/>
        <v>41982.902662037035</v>
      </c>
      <c r="T2408" s="16">
        <f t="shared" si="301"/>
        <v>42022.902662037035</v>
      </c>
      <c r="U2408">
        <f t="shared" si="302"/>
        <v>2014</v>
      </c>
      <c r="V2408">
        <f t="shared" si="303"/>
        <v>2015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96"/>
        <v>25.259090909090908</v>
      </c>
      <c r="P2409" s="8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6">
        <f t="shared" si="300"/>
        <v>42082.367222222216</v>
      </c>
      <c r="T2409" s="16">
        <f t="shared" si="301"/>
        <v>42105.041666666664</v>
      </c>
      <c r="U2409">
        <f t="shared" si="302"/>
        <v>2015</v>
      </c>
      <c r="V2409">
        <f t="shared" si="303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96"/>
        <v>0.2</v>
      </c>
      <c r="P2410" s="8">
        <f t="shared" si="297"/>
        <v>15</v>
      </c>
      <c r="Q2410" t="str">
        <f t="shared" si="298"/>
        <v>food</v>
      </c>
      <c r="R2410" t="str">
        <f t="shared" si="299"/>
        <v>food trucks</v>
      </c>
      <c r="S2410" s="16">
        <f t="shared" si="300"/>
        <v>41918.93237268518</v>
      </c>
      <c r="T2410" s="16">
        <f t="shared" si="301"/>
        <v>41948.974039351851</v>
      </c>
      <c r="U2410">
        <f t="shared" si="302"/>
        <v>2014</v>
      </c>
      <c r="V2410">
        <f t="shared" si="303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96"/>
        <v>1.8399999999999999</v>
      </c>
      <c r="P2411" s="8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6">
        <f t="shared" si="300"/>
        <v>42204.667534722219</v>
      </c>
      <c r="T2411" s="16">
        <f t="shared" si="301"/>
        <v>42234.667534722219</v>
      </c>
      <c r="U2411">
        <f t="shared" si="302"/>
        <v>2015</v>
      </c>
      <c r="V2411">
        <f t="shared" si="303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96"/>
        <v>0</v>
      </c>
      <c r="P2412" s="8">
        <f t="shared" si="297"/>
        <v>0</v>
      </c>
      <c r="Q2412" t="str">
        <f t="shared" si="298"/>
        <v>food</v>
      </c>
      <c r="R2412" t="str">
        <f t="shared" si="299"/>
        <v>food trucks</v>
      </c>
      <c r="S2412" s="16">
        <f t="shared" si="300"/>
        <v>42224.199942129628</v>
      </c>
      <c r="T2412" s="16">
        <f t="shared" si="301"/>
        <v>42254.199942129628</v>
      </c>
      <c r="U2412">
        <f t="shared" si="302"/>
        <v>2015</v>
      </c>
      <c r="V2412">
        <f t="shared" si="303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96"/>
        <v>0.60399999999999998</v>
      </c>
      <c r="P2413" s="8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6">
        <f t="shared" si="300"/>
        <v>42211.524097222216</v>
      </c>
      <c r="T2413" s="16">
        <f t="shared" si="301"/>
        <v>42241.524097222216</v>
      </c>
      <c r="U2413">
        <f t="shared" si="302"/>
        <v>2015</v>
      </c>
      <c r="V2413">
        <f t="shared" si="303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96"/>
        <v>0</v>
      </c>
      <c r="P2414" s="8">
        <f t="shared" si="297"/>
        <v>0</v>
      </c>
      <c r="Q2414" t="str">
        <f t="shared" si="298"/>
        <v>food</v>
      </c>
      <c r="R2414" t="str">
        <f t="shared" si="299"/>
        <v>food trucks</v>
      </c>
      <c r="S2414" s="16">
        <f t="shared" si="300"/>
        <v>42655.528622685182</v>
      </c>
      <c r="T2414" s="16">
        <f t="shared" si="301"/>
        <v>42700.570289351854</v>
      </c>
      <c r="U2414">
        <f t="shared" si="302"/>
        <v>2016</v>
      </c>
      <c r="V2414">
        <f t="shared" si="303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96"/>
        <v>0.83333333333333337</v>
      </c>
      <c r="P2415" s="8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6">
        <f t="shared" si="300"/>
        <v>41759.901412037034</v>
      </c>
      <c r="T2415" s="16">
        <f t="shared" si="301"/>
        <v>41790.770833333328</v>
      </c>
      <c r="U2415">
        <f t="shared" si="302"/>
        <v>2014</v>
      </c>
      <c r="V2415">
        <f t="shared" si="303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96"/>
        <v>3.0666666666666664</v>
      </c>
      <c r="P2416" s="8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6">
        <f t="shared" si="300"/>
        <v>42198.486805555549</v>
      </c>
      <c r="T2416" s="16">
        <f t="shared" si="301"/>
        <v>42237.957638888889</v>
      </c>
      <c r="U2416">
        <f t="shared" si="302"/>
        <v>2015</v>
      </c>
      <c r="V2416">
        <f t="shared" si="303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96"/>
        <v>0.55833333333333335</v>
      </c>
      <c r="P2417" s="8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6">
        <f t="shared" si="300"/>
        <v>42536.654467592591</v>
      </c>
      <c r="T2417" s="16">
        <f t="shared" si="301"/>
        <v>42566.654467592591</v>
      </c>
      <c r="U2417">
        <f t="shared" si="302"/>
        <v>2016</v>
      </c>
      <c r="V2417">
        <f t="shared" si="303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96"/>
        <v>2.5000000000000001E-2</v>
      </c>
      <c r="P2418" s="8">
        <f t="shared" si="297"/>
        <v>5</v>
      </c>
      <c r="Q2418" t="str">
        <f t="shared" si="298"/>
        <v>food</v>
      </c>
      <c r="R2418" t="str">
        <f t="shared" si="299"/>
        <v>food trucks</v>
      </c>
      <c r="S2418" s="16">
        <f t="shared" si="300"/>
        <v>42019.529432870368</v>
      </c>
      <c r="T2418" s="16">
        <f t="shared" si="301"/>
        <v>42077.416666666664</v>
      </c>
      <c r="U2418">
        <f t="shared" si="302"/>
        <v>2015</v>
      </c>
      <c r="V2418">
        <f t="shared" si="303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96"/>
        <v>0</v>
      </c>
      <c r="P2419" s="8">
        <f t="shared" si="297"/>
        <v>0</v>
      </c>
      <c r="Q2419" t="str">
        <f t="shared" si="298"/>
        <v>food</v>
      </c>
      <c r="R2419" t="str">
        <f t="shared" si="299"/>
        <v>food trucks</v>
      </c>
      <c r="S2419" s="16">
        <f t="shared" si="300"/>
        <v>41831.675775462958</v>
      </c>
      <c r="T2419" s="16">
        <f t="shared" si="301"/>
        <v>41861.675775462958</v>
      </c>
      <c r="U2419">
        <f t="shared" si="302"/>
        <v>2014</v>
      </c>
      <c r="V2419">
        <f t="shared" si="303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96"/>
        <v>0.02</v>
      </c>
      <c r="P2420" s="8">
        <f t="shared" si="297"/>
        <v>1</v>
      </c>
      <c r="Q2420" t="str">
        <f t="shared" si="298"/>
        <v>food</v>
      </c>
      <c r="R2420" t="str">
        <f t="shared" si="299"/>
        <v>food trucks</v>
      </c>
      <c r="S2420" s="16">
        <f t="shared" si="300"/>
        <v>42027.648657407401</v>
      </c>
      <c r="T2420" s="16">
        <f t="shared" si="301"/>
        <v>42087.606990740744</v>
      </c>
      <c r="U2420">
        <f t="shared" si="302"/>
        <v>2015</v>
      </c>
      <c r="V2420">
        <f t="shared" si="303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96"/>
        <v>0</v>
      </c>
      <c r="P2421" s="8">
        <f t="shared" si="297"/>
        <v>0</v>
      </c>
      <c r="Q2421" t="str">
        <f t="shared" si="298"/>
        <v>food</v>
      </c>
      <c r="R2421" t="str">
        <f t="shared" si="299"/>
        <v>food trucks</v>
      </c>
      <c r="S2421" s="16">
        <f t="shared" si="300"/>
        <v>41993.529965277776</v>
      </c>
      <c r="T2421" s="16">
        <f t="shared" si="301"/>
        <v>42053.529965277776</v>
      </c>
      <c r="U2421">
        <f t="shared" si="302"/>
        <v>2014</v>
      </c>
      <c r="V2421">
        <f t="shared" si="303"/>
        <v>2015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96"/>
        <v>14.825133372851216</v>
      </c>
      <c r="P2422" s="8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6">
        <f t="shared" si="300"/>
        <v>41892.820543981477</v>
      </c>
      <c r="T2422" s="16">
        <f t="shared" si="301"/>
        <v>41952.862210648142</v>
      </c>
      <c r="U2422">
        <f t="shared" si="302"/>
        <v>2014</v>
      </c>
      <c r="V2422">
        <f t="shared" si="303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96"/>
        <v>1.6666666666666666E-2</v>
      </c>
      <c r="P2423" s="8">
        <f t="shared" si="297"/>
        <v>1</v>
      </c>
      <c r="Q2423" t="str">
        <f t="shared" si="298"/>
        <v>food</v>
      </c>
      <c r="R2423" t="str">
        <f t="shared" si="299"/>
        <v>food trucks</v>
      </c>
      <c r="S2423" s="16">
        <f t="shared" si="300"/>
        <v>42026.479120370372</v>
      </c>
      <c r="T2423" s="16">
        <f t="shared" si="301"/>
        <v>42056.479120370372</v>
      </c>
      <c r="U2423">
        <f t="shared" si="302"/>
        <v>2015</v>
      </c>
      <c r="V2423">
        <f t="shared" si="303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96"/>
        <v>0.2</v>
      </c>
      <c r="P2424" s="8">
        <f t="shared" si="297"/>
        <v>1</v>
      </c>
      <c r="Q2424" t="str">
        <f t="shared" si="298"/>
        <v>food</v>
      </c>
      <c r="R2424" t="str">
        <f t="shared" si="299"/>
        <v>food trucks</v>
      </c>
      <c r="S2424" s="16">
        <f t="shared" si="300"/>
        <v>42044.516620370363</v>
      </c>
      <c r="T2424" s="16">
        <f t="shared" si="301"/>
        <v>42074.474953703706</v>
      </c>
      <c r="U2424">
        <f t="shared" si="302"/>
        <v>2015</v>
      </c>
      <c r="V2424">
        <f t="shared" si="303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96"/>
        <v>1.3333333333333334E-2</v>
      </c>
      <c r="P2425" s="8">
        <f t="shared" si="297"/>
        <v>8</v>
      </c>
      <c r="Q2425" t="str">
        <f t="shared" si="298"/>
        <v>food</v>
      </c>
      <c r="R2425" t="str">
        <f t="shared" si="299"/>
        <v>food trucks</v>
      </c>
      <c r="S2425" s="16">
        <f t="shared" si="300"/>
        <v>41974.496412037035</v>
      </c>
      <c r="T2425" s="16">
        <f t="shared" si="301"/>
        <v>42004.496412037035</v>
      </c>
      <c r="U2425">
        <f t="shared" si="302"/>
        <v>2014</v>
      </c>
      <c r="V2425">
        <f t="shared" si="303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96"/>
        <v>1.24</v>
      </c>
      <c r="P2426" s="8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6">
        <f t="shared" si="300"/>
        <v>41909.684120370366</v>
      </c>
      <c r="T2426" s="16">
        <f t="shared" si="301"/>
        <v>41939.684120370366</v>
      </c>
      <c r="U2426">
        <f t="shared" si="302"/>
        <v>2014</v>
      </c>
      <c r="V2426">
        <f t="shared" si="303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96"/>
        <v>2.8571428571428574E-2</v>
      </c>
      <c r="P2427" s="8">
        <f t="shared" si="297"/>
        <v>1</v>
      </c>
      <c r="Q2427" t="str">
        <f t="shared" si="298"/>
        <v>food</v>
      </c>
      <c r="R2427" t="str">
        <f t="shared" si="299"/>
        <v>food trucks</v>
      </c>
      <c r="S2427" s="16">
        <f t="shared" si="300"/>
        <v>42502.705428240741</v>
      </c>
      <c r="T2427" s="16">
        <f t="shared" si="301"/>
        <v>42517.711111111108</v>
      </c>
      <c r="U2427">
        <f t="shared" si="302"/>
        <v>2016</v>
      </c>
      <c r="V2427">
        <f t="shared" si="303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96"/>
        <v>0</v>
      </c>
      <c r="P2428" s="8">
        <f t="shared" si="297"/>
        <v>0</v>
      </c>
      <c r="Q2428" t="str">
        <f t="shared" si="298"/>
        <v>food</v>
      </c>
      <c r="R2428" t="str">
        <f t="shared" si="299"/>
        <v>food trucks</v>
      </c>
      <c r="S2428" s="16">
        <f t="shared" si="300"/>
        <v>42163.961712962962</v>
      </c>
      <c r="T2428" s="16">
        <f t="shared" si="301"/>
        <v>42223.961712962962</v>
      </c>
      <c r="U2428">
        <f t="shared" si="302"/>
        <v>2015</v>
      </c>
      <c r="V2428">
        <f t="shared" si="303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96"/>
        <v>2E-3</v>
      </c>
      <c r="P2429" s="8">
        <f t="shared" si="297"/>
        <v>1</v>
      </c>
      <c r="Q2429" t="str">
        <f t="shared" si="298"/>
        <v>food</v>
      </c>
      <c r="R2429" t="str">
        <f t="shared" si="299"/>
        <v>food trucks</v>
      </c>
      <c r="S2429" s="16">
        <f t="shared" si="300"/>
        <v>42412.110335648147</v>
      </c>
      <c r="T2429" s="16">
        <f t="shared" si="301"/>
        <v>42452.068668981483</v>
      </c>
      <c r="U2429">
        <f t="shared" si="302"/>
        <v>2016</v>
      </c>
      <c r="V2429">
        <f t="shared" si="303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96"/>
        <v>2.8571428571428571E-3</v>
      </c>
      <c r="P2430" s="8">
        <f t="shared" si="297"/>
        <v>1</v>
      </c>
      <c r="Q2430" t="str">
        <f t="shared" si="298"/>
        <v>food</v>
      </c>
      <c r="R2430" t="str">
        <f t="shared" si="299"/>
        <v>food trucks</v>
      </c>
      <c r="S2430" s="16">
        <f t="shared" si="300"/>
        <v>42045.575821759259</v>
      </c>
      <c r="T2430" s="16">
        <f t="shared" si="301"/>
        <v>42075.534155092588</v>
      </c>
      <c r="U2430">
        <f t="shared" si="302"/>
        <v>2015</v>
      </c>
      <c r="V2430">
        <f t="shared" si="303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96"/>
        <v>1.4321428571428572</v>
      </c>
      <c r="P2431" s="8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6">
        <f t="shared" si="300"/>
        <v>42734.670902777776</v>
      </c>
      <c r="T2431" s="16">
        <f t="shared" si="301"/>
        <v>42771.488888888889</v>
      </c>
      <c r="U2431">
        <f t="shared" si="302"/>
        <v>2016</v>
      </c>
      <c r="V2431">
        <f t="shared" si="303"/>
        <v>2017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96"/>
        <v>0.70000000000000007</v>
      </c>
      <c r="P2432" s="8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6">
        <f t="shared" si="300"/>
        <v>42381.922499999993</v>
      </c>
      <c r="T2432" s="16">
        <f t="shared" si="301"/>
        <v>42411.922499999993</v>
      </c>
      <c r="U2432">
        <f t="shared" si="302"/>
        <v>2016</v>
      </c>
      <c r="V2432">
        <f t="shared" si="303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96"/>
        <v>2E-3</v>
      </c>
      <c r="P2433" s="8">
        <f t="shared" si="297"/>
        <v>1</v>
      </c>
      <c r="Q2433" t="str">
        <f t="shared" si="298"/>
        <v>food</v>
      </c>
      <c r="R2433" t="str">
        <f t="shared" si="299"/>
        <v>food trucks</v>
      </c>
      <c r="S2433" s="16">
        <f t="shared" si="300"/>
        <v>42488.891354166662</v>
      </c>
      <c r="T2433" s="16">
        <f t="shared" si="301"/>
        <v>42548.891354166662</v>
      </c>
      <c r="U2433">
        <f t="shared" si="302"/>
        <v>2016</v>
      </c>
      <c r="V2433">
        <f t="shared" si="303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96"/>
        <v>1.4285714285714287E-2</v>
      </c>
      <c r="P2434" s="8">
        <f t="shared" si="297"/>
        <v>1</v>
      </c>
      <c r="Q2434" t="str">
        <f t="shared" si="298"/>
        <v>food</v>
      </c>
      <c r="R2434" t="str">
        <f t="shared" si="299"/>
        <v>food trucks</v>
      </c>
      <c r="S2434" s="16">
        <f t="shared" si="300"/>
        <v>42041.010381944441</v>
      </c>
      <c r="T2434" s="16">
        <f t="shared" si="301"/>
        <v>42071.010381944441</v>
      </c>
      <c r="U2434">
        <f t="shared" si="302"/>
        <v>2015</v>
      </c>
      <c r="V2434">
        <f t="shared" si="303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04">E2435/D2435*100</f>
        <v>0</v>
      </c>
      <c r="P2435" s="8">
        <f t="shared" ref="P2435:P2498" si="305">IFERROR(E2435/L2435,0)</f>
        <v>0</v>
      </c>
      <c r="Q2435" t="str">
        <f t="shared" ref="Q2435:Q2498" si="306">LEFT(N2435,FIND("/",N2435)-1)</f>
        <v>food</v>
      </c>
      <c r="R2435" t="str">
        <f t="shared" ref="R2435:R2498" si="307">RIGHT(N2435,LEN(N2435)-SEARCH("/",N2435))</f>
        <v>food trucks</v>
      </c>
      <c r="S2435" s="16">
        <f t="shared" ref="S2435:S2498" si="308">(J2435/86400)+25569+(-5/24)</f>
        <v>42397.691469907404</v>
      </c>
      <c r="T2435" s="16">
        <f t="shared" ref="T2435:T2498" si="309">(I2435/86400)+25569+(-5/24)</f>
        <v>42427.691469907404</v>
      </c>
      <c r="U2435">
        <f t="shared" ref="U2435:U2498" si="310">YEAR(S2435)</f>
        <v>2016</v>
      </c>
      <c r="V2435">
        <f t="shared" ref="V2435:V2498" si="311">YEAR(T2435)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04"/>
        <v>0.13</v>
      </c>
      <c r="P2436" s="8">
        <f t="shared" si="305"/>
        <v>13</v>
      </c>
      <c r="Q2436" t="str">
        <f t="shared" si="306"/>
        <v>food</v>
      </c>
      <c r="R2436" t="str">
        <f t="shared" si="307"/>
        <v>food trucks</v>
      </c>
      <c r="S2436" s="16">
        <f t="shared" si="308"/>
        <v>42179.977708333332</v>
      </c>
      <c r="T2436" s="16">
        <f t="shared" si="309"/>
        <v>42219.977708333332</v>
      </c>
      <c r="U2436">
        <f t="shared" si="310"/>
        <v>2015</v>
      </c>
      <c r="V2436">
        <f t="shared" si="311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04"/>
        <v>0.48960000000000004</v>
      </c>
      <c r="P2437" s="8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6">
        <f t="shared" si="308"/>
        <v>42252.069282407407</v>
      </c>
      <c r="T2437" s="16">
        <f t="shared" si="309"/>
        <v>42282.069282407407</v>
      </c>
      <c r="U2437">
        <f t="shared" si="310"/>
        <v>2015</v>
      </c>
      <c r="V2437">
        <f t="shared" si="311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04"/>
        <v>3.8461538461538464E-2</v>
      </c>
      <c r="P2438" s="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6">
        <f t="shared" si="308"/>
        <v>42338.407060185178</v>
      </c>
      <c r="T2438" s="16">
        <f t="shared" si="309"/>
        <v>42398.407060185178</v>
      </c>
      <c r="U2438">
        <f t="shared" si="310"/>
        <v>2015</v>
      </c>
      <c r="V2438">
        <f t="shared" si="311"/>
        <v>2016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04"/>
        <v>0</v>
      </c>
      <c r="P2439" s="8">
        <f t="shared" si="305"/>
        <v>0</v>
      </c>
      <c r="Q2439" t="str">
        <f t="shared" si="306"/>
        <v>food</v>
      </c>
      <c r="R2439" t="str">
        <f t="shared" si="307"/>
        <v>food trucks</v>
      </c>
      <c r="S2439" s="16">
        <f t="shared" si="308"/>
        <v>42031.756805555553</v>
      </c>
      <c r="T2439" s="16">
        <f t="shared" si="309"/>
        <v>42080.541666666664</v>
      </c>
      <c r="U2439">
        <f t="shared" si="310"/>
        <v>2015</v>
      </c>
      <c r="V2439">
        <f t="shared" si="311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04"/>
        <v>0.33333333333333337</v>
      </c>
      <c r="P2440" s="8">
        <f t="shared" si="305"/>
        <v>50</v>
      </c>
      <c r="Q2440" t="str">
        <f t="shared" si="306"/>
        <v>food</v>
      </c>
      <c r="R2440" t="str">
        <f t="shared" si="307"/>
        <v>food trucks</v>
      </c>
      <c r="S2440" s="16">
        <f t="shared" si="308"/>
        <v>42285.706736111104</v>
      </c>
      <c r="T2440" s="16">
        <f t="shared" si="309"/>
        <v>42345.748402777775</v>
      </c>
      <c r="U2440">
        <f t="shared" si="310"/>
        <v>2015</v>
      </c>
      <c r="V2440">
        <f t="shared" si="311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04"/>
        <v>0</v>
      </c>
      <c r="P2441" s="8">
        <f t="shared" si="305"/>
        <v>0</v>
      </c>
      <c r="Q2441" t="str">
        <f t="shared" si="306"/>
        <v>food</v>
      </c>
      <c r="R2441" t="str">
        <f t="shared" si="307"/>
        <v>food trucks</v>
      </c>
      <c r="S2441" s="16">
        <f t="shared" si="308"/>
        <v>42265.610289351847</v>
      </c>
      <c r="T2441" s="16">
        <f t="shared" si="309"/>
        <v>42295.610289351847</v>
      </c>
      <c r="U2441">
        <f t="shared" si="310"/>
        <v>2015</v>
      </c>
      <c r="V2441">
        <f t="shared" si="311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04"/>
        <v>0.2</v>
      </c>
      <c r="P2442" s="8">
        <f t="shared" si="305"/>
        <v>5</v>
      </c>
      <c r="Q2442" t="str">
        <f t="shared" si="306"/>
        <v>food</v>
      </c>
      <c r="R2442" t="str">
        <f t="shared" si="307"/>
        <v>food trucks</v>
      </c>
      <c r="S2442" s="16">
        <f t="shared" si="308"/>
        <v>42383.691122685188</v>
      </c>
      <c r="T2442" s="16">
        <f t="shared" si="309"/>
        <v>42413.691122685188</v>
      </c>
      <c r="U2442">
        <f t="shared" si="310"/>
        <v>2016</v>
      </c>
      <c r="V2442">
        <f t="shared" si="311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04"/>
        <v>107.88</v>
      </c>
      <c r="P2443" s="8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6">
        <f t="shared" si="308"/>
        <v>42186.917291666665</v>
      </c>
      <c r="T2443" s="16">
        <f t="shared" si="309"/>
        <v>42207.999305555553</v>
      </c>
      <c r="U2443">
        <f t="shared" si="310"/>
        <v>2015</v>
      </c>
      <c r="V2443">
        <f t="shared" si="311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04"/>
        <v>125.94166666666666</v>
      </c>
      <c r="P2444" s="8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6">
        <f t="shared" si="308"/>
        <v>42052.458657407406</v>
      </c>
      <c r="T2444" s="16">
        <f t="shared" si="309"/>
        <v>42082.416990740741</v>
      </c>
      <c r="U2444">
        <f t="shared" si="310"/>
        <v>2015</v>
      </c>
      <c r="V2444">
        <f t="shared" si="311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04"/>
        <v>202.51495</v>
      </c>
      <c r="P2445" s="8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6">
        <f t="shared" si="308"/>
        <v>41836.416921296295</v>
      </c>
      <c r="T2445" s="16">
        <f t="shared" si="309"/>
        <v>41866.416921296295</v>
      </c>
      <c r="U2445">
        <f t="shared" si="310"/>
        <v>2014</v>
      </c>
      <c r="V2445">
        <f t="shared" si="311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04"/>
        <v>108.60000000000001</v>
      </c>
      <c r="P2446" s="8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6">
        <f t="shared" si="308"/>
        <v>42485.54619212963</v>
      </c>
      <c r="T2446" s="16">
        <f t="shared" si="309"/>
        <v>42515.54619212963</v>
      </c>
      <c r="U2446">
        <f t="shared" si="310"/>
        <v>2016</v>
      </c>
      <c r="V2446">
        <f t="shared" si="311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04"/>
        <v>172.8</v>
      </c>
      <c r="P2447" s="8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6">
        <f t="shared" si="308"/>
        <v>42242.981724537036</v>
      </c>
      <c r="T2447" s="16">
        <f t="shared" si="309"/>
        <v>42272.981724537036</v>
      </c>
      <c r="U2447">
        <f t="shared" si="310"/>
        <v>2015</v>
      </c>
      <c r="V2447">
        <f t="shared" si="311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04"/>
        <v>167.98</v>
      </c>
      <c r="P2448" s="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6">
        <f t="shared" si="308"/>
        <v>42670.394340277773</v>
      </c>
      <c r="T2448" s="16">
        <f t="shared" si="309"/>
        <v>42700.436006944445</v>
      </c>
      <c r="U2448">
        <f t="shared" si="310"/>
        <v>2016</v>
      </c>
      <c r="V2448">
        <f t="shared" si="311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04"/>
        <v>427.20000000000005</v>
      </c>
      <c r="P2449" s="8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6">
        <f t="shared" si="308"/>
        <v>42654.26149305555</v>
      </c>
      <c r="T2449" s="16">
        <f t="shared" si="309"/>
        <v>42685.958333333336</v>
      </c>
      <c r="U2449">
        <f t="shared" si="310"/>
        <v>2016</v>
      </c>
      <c r="V2449">
        <f t="shared" si="311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04"/>
        <v>107.5</v>
      </c>
      <c r="P2450" s="8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6">
        <f t="shared" si="308"/>
        <v>42607.107789351845</v>
      </c>
      <c r="T2450" s="16">
        <f t="shared" si="309"/>
        <v>42613.025000000001</v>
      </c>
      <c r="U2450">
        <f t="shared" si="310"/>
        <v>2016</v>
      </c>
      <c r="V2450">
        <f t="shared" si="311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04"/>
        <v>108</v>
      </c>
      <c r="P2451" s="8">
        <f t="shared" si="305"/>
        <v>90</v>
      </c>
      <c r="Q2451" t="str">
        <f t="shared" si="306"/>
        <v>food</v>
      </c>
      <c r="R2451" t="str">
        <f t="shared" si="307"/>
        <v>small batch</v>
      </c>
      <c r="S2451" s="16">
        <f t="shared" si="308"/>
        <v>41942.934201388889</v>
      </c>
      <c r="T2451" s="16">
        <f t="shared" si="309"/>
        <v>41972.975868055553</v>
      </c>
      <c r="U2451">
        <f t="shared" si="310"/>
        <v>2014</v>
      </c>
      <c r="V2451">
        <f t="shared" si="311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04"/>
        <v>101.53353333333335</v>
      </c>
      <c r="P2452" s="8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6">
        <f t="shared" si="308"/>
        <v>41901.864074074074</v>
      </c>
      <c r="T2452" s="16">
        <f t="shared" si="309"/>
        <v>41939.924305555549</v>
      </c>
      <c r="U2452">
        <f t="shared" si="310"/>
        <v>2014</v>
      </c>
      <c r="V2452">
        <f t="shared" si="311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04"/>
        <v>115.45</v>
      </c>
      <c r="P2453" s="8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6">
        <f t="shared" si="308"/>
        <v>42779.700115740743</v>
      </c>
      <c r="T2453" s="16">
        <f t="shared" si="309"/>
        <v>42799.700115740743</v>
      </c>
      <c r="U2453">
        <f t="shared" si="310"/>
        <v>2017</v>
      </c>
      <c r="V2453">
        <f t="shared" si="311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04"/>
        <v>133.5</v>
      </c>
      <c r="P2454" s="8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6">
        <f t="shared" si="308"/>
        <v>42338.635416666664</v>
      </c>
      <c r="T2454" s="16">
        <f t="shared" si="309"/>
        <v>42367.749999999993</v>
      </c>
      <c r="U2454">
        <f t="shared" si="310"/>
        <v>2015</v>
      </c>
      <c r="V2454">
        <f t="shared" si="311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04"/>
        <v>154.69999999999999</v>
      </c>
      <c r="P2455" s="8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6">
        <f t="shared" si="308"/>
        <v>42738.483900462961</v>
      </c>
      <c r="T2455" s="16">
        <f t="shared" si="309"/>
        <v>42768.483900462961</v>
      </c>
      <c r="U2455">
        <f t="shared" si="310"/>
        <v>2017</v>
      </c>
      <c r="V2455">
        <f t="shared" si="311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04"/>
        <v>100.84571428571429</v>
      </c>
      <c r="P2456" s="8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6">
        <f t="shared" si="308"/>
        <v>42769.993148148147</v>
      </c>
      <c r="T2456" s="16">
        <f t="shared" si="309"/>
        <v>42804.993148148147</v>
      </c>
      <c r="U2456">
        <f t="shared" si="310"/>
        <v>2017</v>
      </c>
      <c r="V2456">
        <f t="shared" si="311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04"/>
        <v>182</v>
      </c>
      <c r="P2457" s="8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6">
        <f t="shared" si="308"/>
        <v>42452.573495370372</v>
      </c>
      <c r="T2457" s="16">
        <f t="shared" si="309"/>
        <v>42480.573495370372</v>
      </c>
      <c r="U2457">
        <f t="shared" si="310"/>
        <v>2016</v>
      </c>
      <c r="V2457">
        <f t="shared" si="311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04"/>
        <v>180.86666666666667</v>
      </c>
      <c r="P2458" s="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6">
        <f t="shared" si="308"/>
        <v>42761.752766203703</v>
      </c>
      <c r="T2458" s="16">
        <f t="shared" si="309"/>
        <v>42791.752766203703</v>
      </c>
      <c r="U2458">
        <f t="shared" si="310"/>
        <v>2017</v>
      </c>
      <c r="V2458">
        <f t="shared" si="311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04"/>
        <v>102.30434782608695</v>
      </c>
      <c r="P2459" s="8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6">
        <f t="shared" si="308"/>
        <v>42423.394166666665</v>
      </c>
      <c r="T2459" s="16">
        <f t="shared" si="309"/>
        <v>42453.352500000001</v>
      </c>
      <c r="U2459">
        <f t="shared" si="310"/>
        <v>2016</v>
      </c>
      <c r="V2459">
        <f t="shared" si="311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04"/>
        <v>110.17999999999999</v>
      </c>
      <c r="P2460" s="8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6">
        <f t="shared" si="308"/>
        <v>42495.663402777776</v>
      </c>
      <c r="T2460" s="16">
        <f t="shared" si="309"/>
        <v>42530.583333333336</v>
      </c>
      <c r="U2460">
        <f t="shared" si="310"/>
        <v>2016</v>
      </c>
      <c r="V2460">
        <f t="shared" si="311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04"/>
        <v>102.25</v>
      </c>
      <c r="P2461" s="8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6">
        <f t="shared" si="308"/>
        <v>42407.429224537038</v>
      </c>
      <c r="T2461" s="16">
        <f t="shared" si="309"/>
        <v>42452.387557870366</v>
      </c>
      <c r="U2461">
        <f t="shared" si="310"/>
        <v>2016</v>
      </c>
      <c r="V2461">
        <f t="shared" si="311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04"/>
        <v>100.78823529411764</v>
      </c>
      <c r="P2462" s="8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6">
        <f t="shared" si="308"/>
        <v>42703.978784722225</v>
      </c>
      <c r="T2462" s="16">
        <f t="shared" si="309"/>
        <v>42737.970138888886</v>
      </c>
      <c r="U2462">
        <f t="shared" si="310"/>
        <v>2016</v>
      </c>
      <c r="V2462">
        <f t="shared" si="311"/>
        <v>2017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04"/>
        <v>103.8</v>
      </c>
      <c r="P2463" s="8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6">
        <f t="shared" si="308"/>
        <v>40783.804363425923</v>
      </c>
      <c r="T2463" s="16">
        <f t="shared" si="309"/>
        <v>40816.916666666664</v>
      </c>
      <c r="U2463">
        <f t="shared" si="310"/>
        <v>2011</v>
      </c>
      <c r="V2463">
        <f t="shared" si="311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04"/>
        <v>110.70833333333334</v>
      </c>
      <c r="P2464" s="8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6">
        <f t="shared" si="308"/>
        <v>41088.977962962963</v>
      </c>
      <c r="T2464" s="16">
        <f t="shared" si="309"/>
        <v>41108.977962962963</v>
      </c>
      <c r="U2464">
        <f t="shared" si="310"/>
        <v>2012</v>
      </c>
      <c r="V2464">
        <f t="shared" si="311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04"/>
        <v>116.25000000000001</v>
      </c>
      <c r="P2465" s="8">
        <f t="shared" si="305"/>
        <v>31</v>
      </c>
      <c r="Q2465" t="str">
        <f t="shared" si="306"/>
        <v>music</v>
      </c>
      <c r="R2465" t="str">
        <f t="shared" si="307"/>
        <v>indie rock</v>
      </c>
      <c r="S2465" s="16">
        <f t="shared" si="308"/>
        <v>41340.903067129628</v>
      </c>
      <c r="T2465" s="16">
        <f t="shared" si="309"/>
        <v>41380.583333333328</v>
      </c>
      <c r="U2465">
        <f t="shared" si="310"/>
        <v>2013</v>
      </c>
      <c r="V2465">
        <f t="shared" si="311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04"/>
        <v>111.1</v>
      </c>
      <c r="P2466" s="8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6">
        <f t="shared" si="308"/>
        <v>42248.692094907405</v>
      </c>
      <c r="T2466" s="16">
        <f t="shared" si="309"/>
        <v>42277.603472222218</v>
      </c>
      <c r="U2466">
        <f t="shared" si="310"/>
        <v>2015</v>
      </c>
      <c r="V2466">
        <f t="shared" si="311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04"/>
        <v>180.14285714285714</v>
      </c>
      <c r="P2467" s="8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6">
        <f t="shared" si="308"/>
        <v>41145.510972222219</v>
      </c>
      <c r="T2467" s="16">
        <f t="shared" si="309"/>
        <v>41175.510972222219</v>
      </c>
      <c r="U2467">
        <f t="shared" si="310"/>
        <v>2012</v>
      </c>
      <c r="V2467">
        <f t="shared" si="311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04"/>
        <v>100</v>
      </c>
      <c r="P2468" s="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6">
        <f t="shared" si="308"/>
        <v>41372.894131944442</v>
      </c>
      <c r="T2468" s="16">
        <f t="shared" si="309"/>
        <v>41402.894131944442</v>
      </c>
      <c r="U2468">
        <f t="shared" si="310"/>
        <v>2013</v>
      </c>
      <c r="V2468">
        <f t="shared" si="311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04"/>
        <v>118.5</v>
      </c>
      <c r="P2469" s="8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6">
        <f t="shared" si="308"/>
        <v>41025.665868055556</v>
      </c>
      <c r="T2469" s="16">
        <f t="shared" si="309"/>
        <v>41039.5</v>
      </c>
      <c r="U2469">
        <f t="shared" si="310"/>
        <v>2012</v>
      </c>
      <c r="V2469">
        <f t="shared" si="311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04"/>
        <v>107.21700000000001</v>
      </c>
      <c r="P2470" s="8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6">
        <f t="shared" si="308"/>
        <v>41173.945844907408</v>
      </c>
      <c r="T2470" s="16">
        <f t="shared" si="309"/>
        <v>41210</v>
      </c>
      <c r="U2470">
        <f t="shared" si="310"/>
        <v>2012</v>
      </c>
      <c r="V2470">
        <f t="shared" si="311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04"/>
        <v>113.66666666666667</v>
      </c>
      <c r="P2471" s="8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6">
        <f t="shared" si="308"/>
        <v>40557.221400462957</v>
      </c>
      <c r="T2471" s="16">
        <f t="shared" si="309"/>
        <v>40582.221400462957</v>
      </c>
      <c r="U2471">
        <f t="shared" si="310"/>
        <v>2011</v>
      </c>
      <c r="V2471">
        <f t="shared" si="311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04"/>
        <v>103.16400000000002</v>
      </c>
      <c r="P2472" s="8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6">
        <f t="shared" si="308"/>
        <v>41022.866377314815</v>
      </c>
      <c r="T2472" s="16">
        <f t="shared" si="309"/>
        <v>41052.866377314815</v>
      </c>
      <c r="U2472">
        <f t="shared" si="310"/>
        <v>2012</v>
      </c>
      <c r="V2472">
        <f t="shared" si="311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04"/>
        <v>128</v>
      </c>
      <c r="P2473" s="8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6">
        <f t="shared" si="308"/>
        <v>40893.784629629627</v>
      </c>
      <c r="T2473" s="16">
        <f t="shared" si="309"/>
        <v>40933.784629629627</v>
      </c>
      <c r="U2473">
        <f t="shared" si="310"/>
        <v>2011</v>
      </c>
      <c r="V2473">
        <f t="shared" si="311"/>
        <v>2012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04"/>
        <v>135.76026666666667</v>
      </c>
      <c r="P2474" s="8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6">
        <f t="shared" si="308"/>
        <v>40353.907175925924</v>
      </c>
      <c r="T2474" s="16">
        <f t="shared" si="309"/>
        <v>40424.835416666661</v>
      </c>
      <c r="U2474">
        <f t="shared" si="310"/>
        <v>2010</v>
      </c>
      <c r="V2474">
        <f t="shared" si="311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04"/>
        <v>100</v>
      </c>
      <c r="P2475" s="8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6">
        <f t="shared" si="308"/>
        <v>41193.540150462963</v>
      </c>
      <c r="T2475" s="16">
        <f t="shared" si="309"/>
        <v>41223.581817129627</v>
      </c>
      <c r="U2475">
        <f t="shared" si="310"/>
        <v>2012</v>
      </c>
      <c r="V2475">
        <f t="shared" si="311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04"/>
        <v>100.00360000000002</v>
      </c>
      <c r="P2476" s="8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6">
        <f t="shared" si="308"/>
        <v>40416.80296296296</v>
      </c>
      <c r="T2476" s="16">
        <f t="shared" si="309"/>
        <v>40461.80296296296</v>
      </c>
      <c r="U2476">
        <f t="shared" si="310"/>
        <v>2010</v>
      </c>
      <c r="V2476">
        <f t="shared" si="311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04"/>
        <v>104.71999999999998</v>
      </c>
      <c r="P2477" s="8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6">
        <f t="shared" si="308"/>
        <v>40310.079340277771</v>
      </c>
      <c r="T2477" s="16">
        <f t="shared" si="309"/>
        <v>40369.708333333328</v>
      </c>
      <c r="U2477">
        <f t="shared" si="310"/>
        <v>2010</v>
      </c>
      <c r="V2477">
        <f t="shared" si="311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04"/>
        <v>105.02249999999999</v>
      </c>
      <c r="P2478" s="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6">
        <f t="shared" si="308"/>
        <v>41913.120023148142</v>
      </c>
      <c r="T2478" s="16">
        <f t="shared" si="309"/>
        <v>41946.161689814813</v>
      </c>
      <c r="U2478">
        <f t="shared" si="310"/>
        <v>2014</v>
      </c>
      <c r="V2478">
        <f t="shared" si="311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04"/>
        <v>171.33333333333334</v>
      </c>
      <c r="P2479" s="8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6">
        <f t="shared" si="308"/>
        <v>41088.483159722222</v>
      </c>
      <c r="T2479" s="16">
        <f t="shared" si="309"/>
        <v>41133.483159722222</v>
      </c>
      <c r="U2479">
        <f t="shared" si="310"/>
        <v>2012</v>
      </c>
      <c r="V2479">
        <f t="shared" si="311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04"/>
        <v>127.49999999999999</v>
      </c>
      <c r="P2480" s="8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6">
        <f t="shared" si="308"/>
        <v>41257.742048611108</v>
      </c>
      <c r="T2480" s="16">
        <f t="shared" si="309"/>
        <v>41287.742048611108</v>
      </c>
      <c r="U2480">
        <f t="shared" si="310"/>
        <v>2012</v>
      </c>
      <c r="V2480">
        <f t="shared" si="311"/>
        <v>2013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04"/>
        <v>133.44333333333333</v>
      </c>
      <c r="P2481" s="8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6">
        <f t="shared" si="308"/>
        <v>41107.518449074072</v>
      </c>
      <c r="T2481" s="16">
        <f t="shared" si="309"/>
        <v>41117.875</v>
      </c>
      <c r="U2481">
        <f t="shared" si="310"/>
        <v>2012</v>
      </c>
      <c r="V2481">
        <f t="shared" si="311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04"/>
        <v>100</v>
      </c>
      <c r="P2482" s="8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6">
        <f t="shared" si="308"/>
        <v>42227.727824074071</v>
      </c>
      <c r="T2482" s="16">
        <f t="shared" si="309"/>
        <v>42287.727824074071</v>
      </c>
      <c r="U2482">
        <f t="shared" si="310"/>
        <v>2015</v>
      </c>
      <c r="V2482">
        <f t="shared" si="311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04"/>
        <v>112.91099999999999</v>
      </c>
      <c r="P2483" s="8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6">
        <f t="shared" si="308"/>
        <v>40999.437592592592</v>
      </c>
      <c r="T2483" s="16">
        <f t="shared" si="309"/>
        <v>41029.437592592592</v>
      </c>
      <c r="U2483">
        <f t="shared" si="310"/>
        <v>2012</v>
      </c>
      <c r="V2483">
        <f t="shared" si="311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04"/>
        <v>100.1</v>
      </c>
      <c r="P2484" s="8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6">
        <f t="shared" si="308"/>
        <v>40711.573877314811</v>
      </c>
      <c r="T2484" s="16">
        <f t="shared" si="309"/>
        <v>40756.573877314811</v>
      </c>
      <c r="U2484">
        <f t="shared" si="310"/>
        <v>2011</v>
      </c>
      <c r="V2484">
        <f t="shared" si="311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04"/>
        <v>113.72727272727272</v>
      </c>
      <c r="P2485" s="8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6">
        <f t="shared" si="308"/>
        <v>40970.541701388887</v>
      </c>
      <c r="T2485" s="16">
        <f t="shared" si="309"/>
        <v>41030.500034722216</v>
      </c>
      <c r="U2485">
        <f t="shared" si="310"/>
        <v>2012</v>
      </c>
      <c r="V2485">
        <f t="shared" si="311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04"/>
        <v>119.31742857142855</v>
      </c>
      <c r="P2486" s="8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6">
        <f t="shared" si="308"/>
        <v>40771.708368055552</v>
      </c>
      <c r="T2486" s="16">
        <f t="shared" si="309"/>
        <v>40801.708368055552</v>
      </c>
      <c r="U2486">
        <f t="shared" si="310"/>
        <v>2011</v>
      </c>
      <c r="V2486">
        <f t="shared" si="311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04"/>
        <v>103.25</v>
      </c>
      <c r="P2487" s="8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6">
        <f t="shared" si="308"/>
        <v>40793.790266203701</v>
      </c>
      <c r="T2487" s="16">
        <f t="shared" si="309"/>
        <v>40828.790266203701</v>
      </c>
      <c r="U2487">
        <f t="shared" si="310"/>
        <v>2011</v>
      </c>
      <c r="V2487">
        <f t="shared" si="311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04"/>
        <v>265.66666666666669</v>
      </c>
      <c r="P2488" s="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6">
        <f t="shared" si="308"/>
        <v>40991.499722222223</v>
      </c>
      <c r="T2488" s="16">
        <f t="shared" si="309"/>
        <v>41021.499722222223</v>
      </c>
      <c r="U2488">
        <f t="shared" si="310"/>
        <v>2012</v>
      </c>
      <c r="V2488">
        <f t="shared" si="311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04"/>
        <v>100.05066666666667</v>
      </c>
      <c r="P2489" s="8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6">
        <f t="shared" si="308"/>
        <v>41025.874965277777</v>
      </c>
      <c r="T2489" s="16">
        <f t="shared" si="309"/>
        <v>41055.874965277777</v>
      </c>
      <c r="U2489">
        <f t="shared" si="310"/>
        <v>2012</v>
      </c>
      <c r="V2489">
        <f t="shared" si="311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04"/>
        <v>106.69999999999999</v>
      </c>
      <c r="P2490" s="8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6">
        <f t="shared" si="308"/>
        <v>40833.424861111111</v>
      </c>
      <c r="T2490" s="16">
        <f t="shared" si="309"/>
        <v>40863.466527777775</v>
      </c>
      <c r="U2490">
        <f t="shared" si="310"/>
        <v>2011</v>
      </c>
      <c r="V2490">
        <f t="shared" si="311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04"/>
        <v>133.67142857142858</v>
      </c>
      <c r="P2491" s="8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6">
        <f t="shared" si="308"/>
        <v>41373.481932870367</v>
      </c>
      <c r="T2491" s="16">
        <f t="shared" si="309"/>
        <v>41403.481932870367</v>
      </c>
      <c r="U2491">
        <f t="shared" si="310"/>
        <v>2013</v>
      </c>
      <c r="V2491">
        <f t="shared" si="311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04"/>
        <v>121.39999999999999</v>
      </c>
      <c r="P2492" s="8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6">
        <f t="shared" si="308"/>
        <v>41023.01939814815</v>
      </c>
      <c r="T2492" s="16">
        <f t="shared" si="309"/>
        <v>41083.01939814815</v>
      </c>
      <c r="U2492">
        <f t="shared" si="310"/>
        <v>2012</v>
      </c>
      <c r="V2492">
        <f t="shared" si="311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04"/>
        <v>103.2</v>
      </c>
      <c r="P2493" s="8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6">
        <f t="shared" si="308"/>
        <v>40542.630949074075</v>
      </c>
      <c r="T2493" s="16">
        <f t="shared" si="309"/>
        <v>40558.868750000001</v>
      </c>
      <c r="U2493">
        <f t="shared" si="310"/>
        <v>2010</v>
      </c>
      <c r="V2493">
        <f t="shared" si="311"/>
        <v>2011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04"/>
        <v>125</v>
      </c>
      <c r="P2494" s="8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6">
        <f t="shared" si="308"/>
        <v>41024.777638888889</v>
      </c>
      <c r="T2494" s="16">
        <f t="shared" si="309"/>
        <v>41076.207638888889</v>
      </c>
      <c r="U2494">
        <f t="shared" si="310"/>
        <v>2012</v>
      </c>
      <c r="V2494">
        <f t="shared" si="311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04"/>
        <v>128.69999999999999</v>
      </c>
      <c r="P2495" s="8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6">
        <f t="shared" si="308"/>
        <v>41347.959953703699</v>
      </c>
      <c r="T2495" s="16">
        <f t="shared" si="309"/>
        <v>41392.959953703699</v>
      </c>
      <c r="U2495">
        <f t="shared" si="310"/>
        <v>2013</v>
      </c>
      <c r="V2495">
        <f t="shared" si="311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04"/>
        <v>101.00533333333333</v>
      </c>
      <c r="P2496" s="8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6">
        <f t="shared" si="308"/>
        <v>41022.436851851853</v>
      </c>
      <c r="T2496" s="16">
        <f t="shared" si="309"/>
        <v>41052.436851851853</v>
      </c>
      <c r="U2496">
        <f t="shared" si="310"/>
        <v>2012</v>
      </c>
      <c r="V2496">
        <f t="shared" si="311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04"/>
        <v>127.53666666666665</v>
      </c>
      <c r="P2497" s="8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6">
        <f t="shared" si="308"/>
        <v>41036.738136574073</v>
      </c>
      <c r="T2497" s="16">
        <f t="shared" si="309"/>
        <v>41066.738136574073</v>
      </c>
      <c r="U2497">
        <f t="shared" si="310"/>
        <v>2012</v>
      </c>
      <c r="V2497">
        <f t="shared" si="311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04"/>
        <v>100</v>
      </c>
      <c r="P2498" s="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6">
        <f t="shared" si="308"/>
        <v>41327.788101851846</v>
      </c>
      <c r="T2498" s="16">
        <f t="shared" si="309"/>
        <v>41362.746435185181</v>
      </c>
      <c r="U2498">
        <f t="shared" si="310"/>
        <v>2013</v>
      </c>
      <c r="V2498">
        <f t="shared" si="311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12">E2499/D2499*100</f>
        <v>112.7715</v>
      </c>
      <c r="P2499" s="8">
        <f t="shared" ref="P2499:P2562" si="313">IFERROR(E2499/L2499,0)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RIGHT(N2499,LEN(N2499)-SEARCH("/",N2499))</f>
        <v>indie rock</v>
      </c>
      <c r="S2499" s="16">
        <f t="shared" ref="S2499:S2562" si="316">(J2499/86400)+25569+(-5/24)</f>
        <v>40730.670578703699</v>
      </c>
      <c r="T2499" s="16">
        <f t="shared" ref="T2499:T2562" si="317">(I2499/86400)+25569+(-5/24)</f>
        <v>40760.670578703699</v>
      </c>
      <c r="U2499">
        <f t="shared" ref="U2499:U2562" si="318">YEAR(S2499)</f>
        <v>2011</v>
      </c>
      <c r="V2499">
        <f t="shared" ref="V2499:V2562" si="319">YEAR(T2499)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12"/>
        <v>105.60000000000001</v>
      </c>
      <c r="P2500" s="8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6">
        <f t="shared" si="316"/>
        <v>42017.759108796294</v>
      </c>
      <c r="T2500" s="16">
        <f t="shared" si="317"/>
        <v>42031.759108796294</v>
      </c>
      <c r="U2500">
        <f t="shared" si="318"/>
        <v>2015</v>
      </c>
      <c r="V2500">
        <f t="shared" si="319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12"/>
        <v>202.625</v>
      </c>
      <c r="P2501" s="8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6">
        <f t="shared" si="316"/>
        <v>41226.440243055556</v>
      </c>
      <c r="T2501" s="16">
        <f t="shared" si="317"/>
        <v>41274.541666666664</v>
      </c>
      <c r="U2501">
        <f t="shared" si="318"/>
        <v>2012</v>
      </c>
      <c r="V2501">
        <f t="shared" si="319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12"/>
        <v>113.33333333333333</v>
      </c>
      <c r="P2502" s="8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6">
        <f t="shared" si="316"/>
        <v>41053.564525462956</v>
      </c>
      <c r="T2502" s="16">
        <f t="shared" si="317"/>
        <v>41083.564525462956</v>
      </c>
      <c r="U2502">
        <f t="shared" si="318"/>
        <v>2012</v>
      </c>
      <c r="V2502">
        <f t="shared" si="319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12"/>
        <v>2.5545454545454547</v>
      </c>
      <c r="P2503" s="8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6">
        <f t="shared" si="316"/>
        <v>42244.568333333336</v>
      </c>
      <c r="T2503" s="16">
        <f t="shared" si="317"/>
        <v>42274.568333333336</v>
      </c>
      <c r="U2503">
        <f t="shared" si="318"/>
        <v>2015</v>
      </c>
      <c r="V2503">
        <f t="shared" si="319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12"/>
        <v>7.8181818181818186E-2</v>
      </c>
      <c r="P2504" s="8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6">
        <f t="shared" si="316"/>
        <v>41858.617106481477</v>
      </c>
      <c r="T2504" s="16">
        <f t="shared" si="317"/>
        <v>41903.617106481477</v>
      </c>
      <c r="U2504">
        <f t="shared" si="318"/>
        <v>2014</v>
      </c>
      <c r="V2504">
        <f t="shared" si="319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12"/>
        <v>0</v>
      </c>
      <c r="P2505" s="8">
        <f t="shared" si="313"/>
        <v>0</v>
      </c>
      <c r="Q2505" t="str">
        <f t="shared" si="314"/>
        <v>food</v>
      </c>
      <c r="R2505" t="str">
        <f t="shared" si="315"/>
        <v>restaurants</v>
      </c>
      <c r="S2505" s="16">
        <f t="shared" si="316"/>
        <v>42498.691064814811</v>
      </c>
      <c r="T2505" s="16">
        <f t="shared" si="317"/>
        <v>42528.67083333333</v>
      </c>
      <c r="U2505">
        <f t="shared" si="318"/>
        <v>2016</v>
      </c>
      <c r="V2505">
        <f t="shared" si="319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12"/>
        <v>0</v>
      </c>
      <c r="P2506" s="8">
        <f t="shared" si="313"/>
        <v>0</v>
      </c>
      <c r="Q2506" t="str">
        <f t="shared" si="314"/>
        <v>food</v>
      </c>
      <c r="R2506" t="str">
        <f t="shared" si="315"/>
        <v>restaurants</v>
      </c>
      <c r="S2506" s="16">
        <f t="shared" si="316"/>
        <v>41927.807106481479</v>
      </c>
      <c r="T2506" s="16">
        <f t="shared" si="317"/>
        <v>41957.848773148151</v>
      </c>
      <c r="U2506">
        <f t="shared" si="318"/>
        <v>2014</v>
      </c>
      <c r="V2506">
        <f t="shared" si="319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12"/>
        <v>0</v>
      </c>
      <c r="P2507" s="8">
        <f t="shared" si="313"/>
        <v>0</v>
      </c>
      <c r="Q2507" t="str">
        <f t="shared" si="314"/>
        <v>food</v>
      </c>
      <c r="R2507" t="str">
        <f t="shared" si="315"/>
        <v>restaurants</v>
      </c>
      <c r="S2507" s="16">
        <f t="shared" si="316"/>
        <v>42046.847407407404</v>
      </c>
      <c r="T2507" s="16">
        <f t="shared" si="317"/>
        <v>42076.80574074074</v>
      </c>
      <c r="U2507">
        <f t="shared" si="318"/>
        <v>2015</v>
      </c>
      <c r="V2507">
        <f t="shared" si="319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12"/>
        <v>0.6</v>
      </c>
      <c r="P2508" s="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6">
        <f t="shared" si="316"/>
        <v>42258.088761574072</v>
      </c>
      <c r="T2508" s="16">
        <f t="shared" si="317"/>
        <v>42280.666666666664</v>
      </c>
      <c r="U2508">
        <f t="shared" si="318"/>
        <v>2015</v>
      </c>
      <c r="V2508">
        <f t="shared" si="319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12"/>
        <v>0</v>
      </c>
      <c r="P2509" s="8">
        <f t="shared" si="313"/>
        <v>0</v>
      </c>
      <c r="Q2509" t="str">
        <f t="shared" si="314"/>
        <v>food</v>
      </c>
      <c r="R2509" t="str">
        <f t="shared" si="315"/>
        <v>restaurants</v>
      </c>
      <c r="S2509" s="16">
        <f t="shared" si="316"/>
        <v>42104.864629629628</v>
      </c>
      <c r="T2509" s="16">
        <f t="shared" si="317"/>
        <v>42134.864629629628</v>
      </c>
      <c r="U2509">
        <f t="shared" si="318"/>
        <v>2015</v>
      </c>
      <c r="V2509">
        <f t="shared" si="319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12"/>
        <v>0</v>
      </c>
      <c r="P2510" s="8">
        <f t="shared" si="313"/>
        <v>0</v>
      </c>
      <c r="Q2510" t="str">
        <f t="shared" si="314"/>
        <v>food</v>
      </c>
      <c r="R2510" t="str">
        <f t="shared" si="315"/>
        <v>restaurants</v>
      </c>
      <c r="S2510" s="16">
        <f t="shared" si="316"/>
        <v>41835.743449074071</v>
      </c>
      <c r="T2510" s="16">
        <f t="shared" si="317"/>
        <v>41865.743449074071</v>
      </c>
      <c r="U2510">
        <f t="shared" si="318"/>
        <v>2014</v>
      </c>
      <c r="V2510">
        <f t="shared" si="319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12"/>
        <v>1.0526315789473684</v>
      </c>
      <c r="P2511" s="8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6">
        <f t="shared" si="316"/>
        <v>42058.601261574069</v>
      </c>
      <c r="T2511" s="16">
        <f t="shared" si="317"/>
        <v>42114.559594907405</v>
      </c>
      <c r="U2511">
        <f t="shared" si="318"/>
        <v>2015</v>
      </c>
      <c r="V2511">
        <f t="shared" si="319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12"/>
        <v>0.15</v>
      </c>
      <c r="P2512" s="8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6">
        <f t="shared" si="316"/>
        <v>42078.789027777777</v>
      </c>
      <c r="T2512" s="16">
        <f t="shared" si="317"/>
        <v>42138.789027777777</v>
      </c>
      <c r="U2512">
        <f t="shared" si="318"/>
        <v>2015</v>
      </c>
      <c r="V2512">
        <f t="shared" si="319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12"/>
        <v>0</v>
      </c>
      <c r="P2513" s="8">
        <f t="shared" si="313"/>
        <v>0</v>
      </c>
      <c r="Q2513" t="str">
        <f t="shared" si="314"/>
        <v>food</v>
      </c>
      <c r="R2513" t="str">
        <f t="shared" si="315"/>
        <v>restaurants</v>
      </c>
      <c r="S2513" s="16">
        <f t="shared" si="316"/>
        <v>42371.238576388881</v>
      </c>
      <c r="T2513" s="16">
        <f t="shared" si="317"/>
        <v>42401.238576388881</v>
      </c>
      <c r="U2513">
        <f t="shared" si="318"/>
        <v>2016</v>
      </c>
      <c r="V2513">
        <f t="shared" si="319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12"/>
        <v>0</v>
      </c>
      <c r="P2514" s="8">
        <f t="shared" si="313"/>
        <v>0</v>
      </c>
      <c r="Q2514" t="str">
        <f t="shared" si="314"/>
        <v>food</v>
      </c>
      <c r="R2514" t="str">
        <f t="shared" si="315"/>
        <v>restaurants</v>
      </c>
      <c r="S2514" s="16">
        <f t="shared" si="316"/>
        <v>41971.668530092589</v>
      </c>
      <c r="T2514" s="16">
        <f t="shared" si="317"/>
        <v>41986.668530092589</v>
      </c>
      <c r="U2514">
        <f t="shared" si="318"/>
        <v>2014</v>
      </c>
      <c r="V2514">
        <f t="shared" si="319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12"/>
        <v>0</v>
      </c>
      <c r="P2515" s="8">
        <f t="shared" si="313"/>
        <v>0</v>
      </c>
      <c r="Q2515" t="str">
        <f t="shared" si="314"/>
        <v>food</v>
      </c>
      <c r="R2515" t="str">
        <f t="shared" si="315"/>
        <v>restaurants</v>
      </c>
      <c r="S2515" s="16">
        <f t="shared" si="316"/>
        <v>42731.798483796294</v>
      </c>
      <c r="T2515" s="16">
        <f t="shared" si="317"/>
        <v>42791.798483796294</v>
      </c>
      <c r="U2515">
        <f t="shared" si="318"/>
        <v>2016</v>
      </c>
      <c r="V2515">
        <f t="shared" si="319"/>
        <v>2017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12"/>
        <v>1.7500000000000002</v>
      </c>
      <c r="P2516" s="8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6">
        <f t="shared" si="316"/>
        <v>41854.181446759256</v>
      </c>
      <c r="T2516" s="16">
        <f t="shared" si="317"/>
        <v>41871.181446759256</v>
      </c>
      <c r="U2516">
        <f t="shared" si="318"/>
        <v>2014</v>
      </c>
      <c r="V2516">
        <f t="shared" si="319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12"/>
        <v>18.600000000000001</v>
      </c>
      <c r="P2517" s="8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6">
        <f t="shared" si="316"/>
        <v>42027.63140046296</v>
      </c>
      <c r="T2517" s="16">
        <f t="shared" si="317"/>
        <v>42057.63140046296</v>
      </c>
      <c r="U2517">
        <f t="shared" si="318"/>
        <v>2015</v>
      </c>
      <c r="V2517">
        <f t="shared" si="319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12"/>
        <v>0</v>
      </c>
      <c r="P2518" s="8">
        <f t="shared" si="313"/>
        <v>0</v>
      </c>
      <c r="Q2518" t="str">
        <f t="shared" si="314"/>
        <v>food</v>
      </c>
      <c r="R2518" t="str">
        <f t="shared" si="315"/>
        <v>restaurants</v>
      </c>
      <c r="S2518" s="16">
        <f t="shared" si="316"/>
        <v>41942.445046296292</v>
      </c>
      <c r="T2518" s="16">
        <f t="shared" si="317"/>
        <v>41972.486712962964</v>
      </c>
      <c r="U2518">
        <f t="shared" si="318"/>
        <v>2014</v>
      </c>
      <c r="V2518">
        <f t="shared" si="319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12"/>
        <v>9.8166666666666664</v>
      </c>
      <c r="P2519" s="8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6">
        <f t="shared" si="316"/>
        <v>42052.594097222223</v>
      </c>
      <c r="T2519" s="16">
        <f t="shared" si="317"/>
        <v>42082.552430555552</v>
      </c>
      <c r="U2519">
        <f t="shared" si="318"/>
        <v>2015</v>
      </c>
      <c r="V2519">
        <f t="shared" si="319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12"/>
        <v>0</v>
      </c>
      <c r="P2520" s="8">
        <f t="shared" si="313"/>
        <v>0</v>
      </c>
      <c r="Q2520" t="str">
        <f t="shared" si="314"/>
        <v>food</v>
      </c>
      <c r="R2520" t="str">
        <f t="shared" si="315"/>
        <v>restaurants</v>
      </c>
      <c r="S2520" s="16">
        <f t="shared" si="316"/>
        <v>41926.472546296296</v>
      </c>
      <c r="T2520" s="16">
        <f t="shared" si="317"/>
        <v>41956.51421296296</v>
      </c>
      <c r="U2520">
        <f t="shared" si="318"/>
        <v>2014</v>
      </c>
      <c r="V2520">
        <f t="shared" si="319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12"/>
        <v>4.3333333333333335E-2</v>
      </c>
      <c r="P2521" s="8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6">
        <f t="shared" si="316"/>
        <v>41808.946805555555</v>
      </c>
      <c r="T2521" s="16">
        <f t="shared" si="317"/>
        <v>41838.946805555555</v>
      </c>
      <c r="U2521">
        <f t="shared" si="318"/>
        <v>2014</v>
      </c>
      <c r="V2521">
        <f t="shared" si="319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12"/>
        <v>0</v>
      </c>
      <c r="P2522" s="8">
        <f t="shared" si="313"/>
        <v>0</v>
      </c>
      <c r="Q2522" t="str">
        <f t="shared" si="314"/>
        <v>food</v>
      </c>
      <c r="R2522" t="str">
        <f t="shared" si="315"/>
        <v>restaurants</v>
      </c>
      <c r="S2522" s="16">
        <f t="shared" si="316"/>
        <v>42612.392187500001</v>
      </c>
      <c r="T2522" s="16">
        <f t="shared" si="317"/>
        <v>42658.597916666666</v>
      </c>
      <c r="U2522">
        <f t="shared" si="318"/>
        <v>2016</v>
      </c>
      <c r="V2522">
        <f t="shared" si="319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12"/>
        <v>109.48792</v>
      </c>
      <c r="P2523" s="8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6">
        <f t="shared" si="316"/>
        <v>42269.75950231481</v>
      </c>
      <c r="T2523" s="16">
        <f t="shared" si="317"/>
        <v>42290.75950231481</v>
      </c>
      <c r="U2523">
        <f t="shared" si="318"/>
        <v>2015</v>
      </c>
      <c r="V2523">
        <f t="shared" si="319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12"/>
        <v>100</v>
      </c>
      <c r="P2524" s="8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6">
        <f t="shared" si="316"/>
        <v>42460.365277777775</v>
      </c>
      <c r="T2524" s="16">
        <f t="shared" si="317"/>
        <v>42482.411111111105</v>
      </c>
      <c r="U2524">
        <f t="shared" si="318"/>
        <v>2016</v>
      </c>
      <c r="V2524">
        <f t="shared" si="319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12"/>
        <v>156.44444444444446</v>
      </c>
      <c r="P2525" s="8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6">
        <f t="shared" si="316"/>
        <v>41930.767268518517</v>
      </c>
      <c r="T2525" s="16">
        <f t="shared" si="317"/>
        <v>41960.808935185181</v>
      </c>
      <c r="U2525">
        <f t="shared" si="318"/>
        <v>2014</v>
      </c>
      <c r="V2525">
        <f t="shared" si="319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12"/>
        <v>101.6</v>
      </c>
      <c r="P2526" s="8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6">
        <f t="shared" si="316"/>
        <v>41961.599039351851</v>
      </c>
      <c r="T2526" s="16">
        <f t="shared" si="317"/>
        <v>41993.979166666664</v>
      </c>
      <c r="U2526">
        <f t="shared" si="318"/>
        <v>2014</v>
      </c>
      <c r="V2526">
        <f t="shared" si="319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12"/>
        <v>100.325</v>
      </c>
      <c r="P2527" s="8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6">
        <f t="shared" si="316"/>
        <v>41058.636238425919</v>
      </c>
      <c r="T2527" s="16">
        <f t="shared" si="317"/>
        <v>41088.636238425919</v>
      </c>
      <c r="U2527">
        <f t="shared" si="318"/>
        <v>2012</v>
      </c>
      <c r="V2527">
        <f t="shared" si="319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12"/>
        <v>112.94999999999999</v>
      </c>
      <c r="P2528" s="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6">
        <f t="shared" si="316"/>
        <v>41952.882800925923</v>
      </c>
      <c r="T2528" s="16">
        <f t="shared" si="317"/>
        <v>41980.999305555553</v>
      </c>
      <c r="U2528">
        <f t="shared" si="318"/>
        <v>2014</v>
      </c>
      <c r="V2528">
        <f t="shared" si="319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12"/>
        <v>102.125</v>
      </c>
      <c r="P2529" s="8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6">
        <f t="shared" si="316"/>
        <v>41546.542719907404</v>
      </c>
      <c r="T2529" s="16">
        <f t="shared" si="317"/>
        <v>41564.957638888889</v>
      </c>
      <c r="U2529">
        <f t="shared" si="318"/>
        <v>2013</v>
      </c>
      <c r="V2529">
        <f t="shared" si="319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12"/>
        <v>107.24974999999999</v>
      </c>
      <c r="P2530" s="8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6">
        <f t="shared" si="316"/>
        <v>42217.626192129632</v>
      </c>
      <c r="T2530" s="16">
        <f t="shared" si="317"/>
        <v>42236.249999999993</v>
      </c>
      <c r="U2530">
        <f t="shared" si="318"/>
        <v>2015</v>
      </c>
      <c r="V2530">
        <f t="shared" si="319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12"/>
        <v>104.28333333333333</v>
      </c>
      <c r="P2531" s="8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6">
        <f t="shared" si="316"/>
        <v>40947.872395833328</v>
      </c>
      <c r="T2531" s="16">
        <f t="shared" si="317"/>
        <v>40992.830729166664</v>
      </c>
      <c r="U2531">
        <f t="shared" si="318"/>
        <v>2012</v>
      </c>
      <c r="V2531">
        <f t="shared" si="319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12"/>
        <v>100</v>
      </c>
      <c r="P2532" s="8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6">
        <f t="shared" si="316"/>
        <v>42081.656307870369</v>
      </c>
      <c r="T2532" s="16">
        <f t="shared" si="317"/>
        <v>42113.993055555555</v>
      </c>
      <c r="U2532">
        <f t="shared" si="318"/>
        <v>2015</v>
      </c>
      <c r="V2532">
        <f t="shared" si="319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12"/>
        <v>100.4</v>
      </c>
      <c r="P2533" s="8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6">
        <f t="shared" si="316"/>
        <v>42208.471689814811</v>
      </c>
      <c r="T2533" s="16">
        <f t="shared" si="317"/>
        <v>42230.957638888889</v>
      </c>
      <c r="U2533">
        <f t="shared" si="318"/>
        <v>2015</v>
      </c>
      <c r="V2533">
        <f t="shared" si="319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12"/>
        <v>126.125</v>
      </c>
      <c r="P2534" s="8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6">
        <f t="shared" si="316"/>
        <v>41107.640810185185</v>
      </c>
      <c r="T2534" s="16">
        <f t="shared" si="317"/>
        <v>41137.640810185185</v>
      </c>
      <c r="U2534">
        <f t="shared" si="318"/>
        <v>2012</v>
      </c>
      <c r="V2534">
        <f t="shared" si="319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12"/>
        <v>110.66666666666667</v>
      </c>
      <c r="P2535" s="8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6">
        <f t="shared" si="316"/>
        <v>41304.542951388888</v>
      </c>
      <c r="T2535" s="16">
        <f t="shared" si="317"/>
        <v>41334.542453703703</v>
      </c>
      <c r="U2535">
        <f t="shared" si="318"/>
        <v>2013</v>
      </c>
      <c r="V2535">
        <f t="shared" si="319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12"/>
        <v>105</v>
      </c>
      <c r="P2536" s="8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6">
        <f t="shared" si="316"/>
        <v>40127.492037037031</v>
      </c>
      <c r="T2536" s="16">
        <f t="shared" si="317"/>
        <v>40179.041666666664</v>
      </c>
      <c r="U2536">
        <f t="shared" si="318"/>
        <v>2009</v>
      </c>
      <c r="V2536">
        <f t="shared" si="319"/>
        <v>2010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12"/>
        <v>103.77499999999999</v>
      </c>
      <c r="P2537" s="8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6">
        <f t="shared" si="316"/>
        <v>41943.582696759258</v>
      </c>
      <c r="T2537" s="16">
        <f t="shared" si="317"/>
        <v>41974.624363425923</v>
      </c>
      <c r="U2537">
        <f t="shared" si="318"/>
        <v>2014</v>
      </c>
      <c r="V2537">
        <f t="shared" si="319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12"/>
        <v>115.99999999999999</v>
      </c>
      <c r="P2538" s="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6">
        <f t="shared" si="316"/>
        <v>41463.89775462963</v>
      </c>
      <c r="T2538" s="16">
        <f t="shared" si="317"/>
        <v>41484.89775462963</v>
      </c>
      <c r="U2538">
        <f t="shared" si="318"/>
        <v>2013</v>
      </c>
      <c r="V2538">
        <f t="shared" si="319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12"/>
        <v>110.00000000000001</v>
      </c>
      <c r="P2539" s="8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6">
        <f t="shared" si="316"/>
        <v>40696.440451388888</v>
      </c>
      <c r="T2539" s="16">
        <f t="shared" si="317"/>
        <v>40756.440451388888</v>
      </c>
      <c r="U2539">
        <f t="shared" si="318"/>
        <v>2011</v>
      </c>
      <c r="V2539">
        <f t="shared" si="319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12"/>
        <v>113.01761111111111</v>
      </c>
      <c r="P2540" s="8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6">
        <f t="shared" si="316"/>
        <v>41298.301631944443</v>
      </c>
      <c r="T2540" s="16">
        <f t="shared" si="317"/>
        <v>41328.999305555553</v>
      </c>
      <c r="U2540">
        <f t="shared" si="318"/>
        <v>2013</v>
      </c>
      <c r="V2540">
        <f t="shared" si="319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12"/>
        <v>100.25</v>
      </c>
      <c r="P2541" s="8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6">
        <f t="shared" si="316"/>
        <v>41977.693888888891</v>
      </c>
      <c r="T2541" s="16">
        <f t="shared" si="317"/>
        <v>42037.693888888891</v>
      </c>
      <c r="U2541">
        <f t="shared" si="318"/>
        <v>2014</v>
      </c>
      <c r="V2541">
        <f t="shared" si="319"/>
        <v>2015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12"/>
        <v>103.4</v>
      </c>
      <c r="P2542" s="8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6">
        <f t="shared" si="316"/>
        <v>40785.466678240737</v>
      </c>
      <c r="T2542" s="16">
        <f t="shared" si="317"/>
        <v>40845.466678240737</v>
      </c>
      <c r="U2542">
        <f t="shared" si="318"/>
        <v>2011</v>
      </c>
      <c r="V2542">
        <f t="shared" si="319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12"/>
        <v>107.02857142857142</v>
      </c>
      <c r="P2543" s="8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6">
        <f t="shared" si="316"/>
        <v>41483.240949074076</v>
      </c>
      <c r="T2543" s="16">
        <f t="shared" si="317"/>
        <v>41543.240949074076</v>
      </c>
      <c r="U2543">
        <f t="shared" si="318"/>
        <v>2013</v>
      </c>
      <c r="V2543">
        <f t="shared" si="319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12"/>
        <v>103.57142857142858</v>
      </c>
      <c r="P2544" s="8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6">
        <f t="shared" si="316"/>
        <v>41509.218252314815</v>
      </c>
      <c r="T2544" s="16">
        <f t="shared" si="317"/>
        <v>41547.957638888889</v>
      </c>
      <c r="U2544">
        <f t="shared" si="318"/>
        <v>2013</v>
      </c>
      <c r="V2544">
        <f t="shared" si="319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12"/>
        <v>156.4</v>
      </c>
      <c r="P2545" s="8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6">
        <f t="shared" si="316"/>
        <v>40513.899282407401</v>
      </c>
      <c r="T2545" s="16">
        <f t="shared" si="317"/>
        <v>40544.916666666664</v>
      </c>
      <c r="U2545">
        <f t="shared" si="318"/>
        <v>2010</v>
      </c>
      <c r="V2545">
        <f t="shared" si="319"/>
        <v>2011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12"/>
        <v>100.82</v>
      </c>
      <c r="P2546" s="8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6">
        <f t="shared" si="316"/>
        <v>41068.3121412037</v>
      </c>
      <c r="T2546" s="16">
        <f t="shared" si="317"/>
        <v>41098.3121412037</v>
      </c>
      <c r="U2546">
        <f t="shared" si="318"/>
        <v>2012</v>
      </c>
      <c r="V2546">
        <f t="shared" si="319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12"/>
        <v>195.3</v>
      </c>
      <c r="P2547" s="8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6">
        <f t="shared" si="316"/>
        <v>42026.929837962962</v>
      </c>
      <c r="T2547" s="16">
        <f t="shared" si="317"/>
        <v>42061.812499999993</v>
      </c>
      <c r="U2547">
        <f t="shared" si="318"/>
        <v>2015</v>
      </c>
      <c r="V2547">
        <f t="shared" si="319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12"/>
        <v>111.71428571428572</v>
      </c>
      <c r="P2548" s="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6">
        <f t="shared" si="316"/>
        <v>41524.650219907409</v>
      </c>
      <c r="T2548" s="16">
        <f t="shared" si="317"/>
        <v>41552</v>
      </c>
      <c r="U2548">
        <f t="shared" si="318"/>
        <v>2013</v>
      </c>
      <c r="V2548">
        <f t="shared" si="319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12"/>
        <v>119.85454545454546</v>
      </c>
      <c r="P2549" s="8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6">
        <f t="shared" si="316"/>
        <v>40973.564849537033</v>
      </c>
      <c r="T2549" s="16">
        <f t="shared" si="317"/>
        <v>41003.523182870369</v>
      </c>
      <c r="U2549">
        <f t="shared" si="318"/>
        <v>2012</v>
      </c>
      <c r="V2549">
        <f t="shared" si="319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12"/>
        <v>101.85</v>
      </c>
      <c r="P2550" s="8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6">
        <f t="shared" si="316"/>
        <v>42618.417094907403</v>
      </c>
      <c r="T2550" s="16">
        <f t="shared" si="317"/>
        <v>42642.977083333331</v>
      </c>
      <c r="U2550">
        <f t="shared" si="318"/>
        <v>2016</v>
      </c>
      <c r="V2550">
        <f t="shared" si="319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12"/>
        <v>102.80254777070064</v>
      </c>
      <c r="P2551" s="8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6">
        <f t="shared" si="316"/>
        <v>41390.549421296295</v>
      </c>
      <c r="T2551" s="16">
        <f t="shared" si="317"/>
        <v>41425.5</v>
      </c>
      <c r="U2551">
        <f t="shared" si="318"/>
        <v>2013</v>
      </c>
      <c r="V2551">
        <f t="shared" si="319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12"/>
        <v>100.84615384615385</v>
      </c>
      <c r="P2552" s="8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6">
        <f t="shared" si="316"/>
        <v>42228.425995370366</v>
      </c>
      <c r="T2552" s="16">
        <f t="shared" si="317"/>
        <v>42284.957638888889</v>
      </c>
      <c r="U2552">
        <f t="shared" si="318"/>
        <v>2015</v>
      </c>
      <c r="V2552">
        <f t="shared" si="319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12"/>
        <v>102.73469387755102</v>
      </c>
      <c r="P2553" s="8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6">
        <f t="shared" si="316"/>
        <v>40961.043807870366</v>
      </c>
      <c r="T2553" s="16">
        <f t="shared" si="317"/>
        <v>40989.658333333333</v>
      </c>
      <c r="U2553">
        <f t="shared" si="318"/>
        <v>2012</v>
      </c>
      <c r="V2553">
        <f t="shared" si="319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12"/>
        <v>106.5</v>
      </c>
      <c r="P2554" s="8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6">
        <f t="shared" si="316"/>
        <v>42769.601631944439</v>
      </c>
      <c r="T2554" s="16">
        <f t="shared" si="317"/>
        <v>42799.601631944439</v>
      </c>
      <c r="U2554">
        <f t="shared" si="318"/>
        <v>2017</v>
      </c>
      <c r="V2554">
        <f t="shared" si="319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12"/>
        <v>155.53333333333333</v>
      </c>
      <c r="P2555" s="8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6">
        <f t="shared" si="316"/>
        <v>41112.990821759253</v>
      </c>
      <c r="T2555" s="16">
        <f t="shared" si="317"/>
        <v>41172.990821759253</v>
      </c>
      <c r="U2555">
        <f t="shared" si="318"/>
        <v>2012</v>
      </c>
      <c r="V2555">
        <f t="shared" si="319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12"/>
        <v>122.8</v>
      </c>
      <c r="P2556" s="8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6">
        <f t="shared" si="316"/>
        <v>42124.869942129626</v>
      </c>
      <c r="T2556" s="16">
        <f t="shared" si="317"/>
        <v>42155.957638888889</v>
      </c>
      <c r="U2556">
        <f t="shared" si="318"/>
        <v>2015</v>
      </c>
      <c r="V2556">
        <f t="shared" si="319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12"/>
        <v>107.35</v>
      </c>
      <c r="P2557" s="8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6">
        <f t="shared" si="316"/>
        <v>41026.44667824074</v>
      </c>
      <c r="T2557" s="16">
        <f t="shared" si="317"/>
        <v>41057.44667824074</v>
      </c>
      <c r="U2557">
        <f t="shared" si="318"/>
        <v>2012</v>
      </c>
      <c r="V2557">
        <f t="shared" si="319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12"/>
        <v>105.50335570469798</v>
      </c>
      <c r="P2558" s="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6">
        <f t="shared" si="316"/>
        <v>41222.783067129625</v>
      </c>
      <c r="T2558" s="16">
        <f t="shared" si="317"/>
        <v>41267.783067129625</v>
      </c>
      <c r="U2558">
        <f t="shared" si="318"/>
        <v>2012</v>
      </c>
      <c r="V2558">
        <f t="shared" si="319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12"/>
        <v>118.44444444444444</v>
      </c>
      <c r="P2559" s="8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6">
        <f t="shared" si="316"/>
        <v>41744.536874999998</v>
      </c>
      <c r="T2559" s="16">
        <f t="shared" si="317"/>
        <v>41774.536874999998</v>
      </c>
      <c r="U2559">
        <f t="shared" si="318"/>
        <v>2014</v>
      </c>
      <c r="V2559">
        <f t="shared" si="319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12"/>
        <v>108.88</v>
      </c>
      <c r="P2560" s="8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6">
        <f t="shared" si="316"/>
        <v>42093.651689814811</v>
      </c>
      <c r="T2560" s="16">
        <f t="shared" si="317"/>
        <v>42125.374305555553</v>
      </c>
      <c r="U2560">
        <f t="shared" si="318"/>
        <v>2015</v>
      </c>
      <c r="V2560">
        <f t="shared" si="319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12"/>
        <v>111.25</v>
      </c>
      <c r="P2561" s="8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6">
        <f t="shared" si="316"/>
        <v>40829.665324074071</v>
      </c>
      <c r="T2561" s="16">
        <f t="shared" si="317"/>
        <v>40862.609027777777</v>
      </c>
      <c r="U2561">
        <f t="shared" si="318"/>
        <v>2011</v>
      </c>
      <c r="V2561">
        <f t="shared" si="319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12"/>
        <v>100.1</v>
      </c>
      <c r="P2562" s="8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6">
        <f t="shared" si="316"/>
        <v>42039.742754629631</v>
      </c>
      <c r="T2562" s="16">
        <f t="shared" si="317"/>
        <v>42069.742754629631</v>
      </c>
      <c r="U2562">
        <f t="shared" si="318"/>
        <v>2015</v>
      </c>
      <c r="V2562">
        <f t="shared" si="319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20">E2563/D2563*100</f>
        <v>0</v>
      </c>
      <c r="P2563" s="8">
        <f t="shared" ref="P2563:P2626" si="321">IFERROR(E2563/L2563,0)</f>
        <v>0</v>
      </c>
      <c r="Q2563" t="str">
        <f t="shared" ref="Q2563:Q2626" si="322">LEFT(N2563,FIND("/",N2563)-1)</f>
        <v>food</v>
      </c>
      <c r="R2563" t="str">
        <f t="shared" ref="R2563:R2626" si="323">RIGHT(N2563,LEN(N2563)-SEARCH("/",N2563))</f>
        <v>food trucks</v>
      </c>
      <c r="S2563" s="16">
        <f t="shared" ref="S2563:S2626" si="324">(J2563/86400)+25569+(-5/24)</f>
        <v>42260.320474537039</v>
      </c>
      <c r="T2563" s="16">
        <f t="shared" ref="T2563:T2626" si="325">(I2563/86400)+25569+(-5/24)</f>
        <v>42290.320474537039</v>
      </c>
      <c r="U2563">
        <f t="shared" ref="U2563:U2626" si="326">YEAR(S2563)</f>
        <v>2015</v>
      </c>
      <c r="V2563">
        <f t="shared" ref="V2563:V2626" si="327">YEAR(T2563)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20"/>
        <v>0.75</v>
      </c>
      <c r="P2564" s="8">
        <f t="shared" si="321"/>
        <v>25</v>
      </c>
      <c r="Q2564" t="str">
        <f t="shared" si="322"/>
        <v>food</v>
      </c>
      <c r="R2564" t="str">
        <f t="shared" si="323"/>
        <v>food trucks</v>
      </c>
      <c r="S2564" s="16">
        <f t="shared" si="324"/>
        <v>42594.316423611112</v>
      </c>
      <c r="T2564" s="16">
        <f t="shared" si="325"/>
        <v>42654.316423611112</v>
      </c>
      <c r="U2564">
        <f t="shared" si="326"/>
        <v>2016</v>
      </c>
      <c r="V2564">
        <f t="shared" si="327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20"/>
        <v>0</v>
      </c>
      <c r="P2565" s="8">
        <f t="shared" si="321"/>
        <v>0</v>
      </c>
      <c r="Q2565" t="str">
        <f t="shared" si="322"/>
        <v>food</v>
      </c>
      <c r="R2565" t="str">
        <f t="shared" si="323"/>
        <v>food trucks</v>
      </c>
      <c r="S2565" s="16">
        <f t="shared" si="324"/>
        <v>42154.931145833332</v>
      </c>
      <c r="T2565" s="16">
        <f t="shared" si="325"/>
        <v>42214.931145833332</v>
      </c>
      <c r="U2565">
        <f t="shared" si="326"/>
        <v>2015</v>
      </c>
      <c r="V2565">
        <f t="shared" si="327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20"/>
        <v>0</v>
      </c>
      <c r="P2566" s="8">
        <f t="shared" si="321"/>
        <v>0</v>
      </c>
      <c r="Q2566" t="str">
        <f t="shared" si="322"/>
        <v>food</v>
      </c>
      <c r="R2566" t="str">
        <f t="shared" si="323"/>
        <v>food trucks</v>
      </c>
      <c r="S2566" s="16">
        <f t="shared" si="324"/>
        <v>41821.83216435185</v>
      </c>
      <c r="T2566" s="16">
        <f t="shared" si="325"/>
        <v>41851.83216435185</v>
      </c>
      <c r="U2566">
        <f t="shared" si="326"/>
        <v>2014</v>
      </c>
      <c r="V2566">
        <f t="shared" si="327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20"/>
        <v>1</v>
      </c>
      <c r="P2567" s="8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6">
        <f t="shared" si="324"/>
        <v>42440.442002314812</v>
      </c>
      <c r="T2567" s="16">
        <f t="shared" si="325"/>
        <v>42499.659722222219</v>
      </c>
      <c r="U2567">
        <f t="shared" si="326"/>
        <v>2016</v>
      </c>
      <c r="V2567">
        <f t="shared" si="327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20"/>
        <v>0</v>
      </c>
      <c r="P2568" s="8">
        <f t="shared" si="321"/>
        <v>0</v>
      </c>
      <c r="Q2568" t="str">
        <f t="shared" si="322"/>
        <v>food</v>
      </c>
      <c r="R2568" t="str">
        <f t="shared" si="323"/>
        <v>food trucks</v>
      </c>
      <c r="S2568" s="16">
        <f t="shared" si="324"/>
        <v>41842.772546296292</v>
      </c>
      <c r="T2568" s="16">
        <f t="shared" si="325"/>
        <v>41872.772546296292</v>
      </c>
      <c r="U2568">
        <f t="shared" si="326"/>
        <v>2014</v>
      </c>
      <c r="V2568">
        <f t="shared" si="327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20"/>
        <v>0.26666666666666666</v>
      </c>
      <c r="P2569" s="8">
        <f t="shared" si="321"/>
        <v>60</v>
      </c>
      <c r="Q2569" t="str">
        <f t="shared" si="322"/>
        <v>food</v>
      </c>
      <c r="R2569" t="str">
        <f t="shared" si="323"/>
        <v>food trucks</v>
      </c>
      <c r="S2569" s="16">
        <f t="shared" si="324"/>
        <v>42087.670578703699</v>
      </c>
      <c r="T2569" s="16">
        <f t="shared" si="325"/>
        <v>42117.670578703699</v>
      </c>
      <c r="U2569">
        <f t="shared" si="326"/>
        <v>2015</v>
      </c>
      <c r="V2569">
        <f t="shared" si="327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20"/>
        <v>0.5</v>
      </c>
      <c r="P2570" s="8">
        <f t="shared" si="321"/>
        <v>50</v>
      </c>
      <c r="Q2570" t="str">
        <f t="shared" si="322"/>
        <v>food</v>
      </c>
      <c r="R2570" t="str">
        <f t="shared" si="323"/>
        <v>food trucks</v>
      </c>
      <c r="S2570" s="16">
        <f t="shared" si="324"/>
        <v>42584.45826388889</v>
      </c>
      <c r="T2570" s="16">
        <f t="shared" si="325"/>
        <v>42614.45826388889</v>
      </c>
      <c r="U2570">
        <f t="shared" si="326"/>
        <v>2016</v>
      </c>
      <c r="V2570">
        <f t="shared" si="327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20"/>
        <v>2.2307692307692308</v>
      </c>
      <c r="P2571" s="8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6">
        <f t="shared" si="324"/>
        <v>42233.897129629629</v>
      </c>
      <c r="T2571" s="16">
        <f t="shared" si="325"/>
        <v>42263.897129629629</v>
      </c>
      <c r="U2571">
        <f t="shared" si="326"/>
        <v>2015</v>
      </c>
      <c r="V2571">
        <f t="shared" si="327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20"/>
        <v>0.84285714285714297</v>
      </c>
      <c r="P2572" s="8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6">
        <f t="shared" si="324"/>
        <v>42744.694849537038</v>
      </c>
      <c r="T2572" s="16">
        <f t="shared" si="325"/>
        <v>42774.694849537038</v>
      </c>
      <c r="U2572">
        <f t="shared" si="326"/>
        <v>2017</v>
      </c>
      <c r="V2572">
        <f t="shared" si="327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20"/>
        <v>0.25</v>
      </c>
      <c r="P2573" s="8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6">
        <f t="shared" si="324"/>
        <v>42449.133344907408</v>
      </c>
      <c r="T2573" s="16">
        <f t="shared" si="325"/>
        <v>42509.133344907408</v>
      </c>
      <c r="U2573">
        <f t="shared" si="326"/>
        <v>2016</v>
      </c>
      <c r="V2573">
        <f t="shared" si="327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20"/>
        <v>0</v>
      </c>
      <c r="P2574" s="8">
        <f t="shared" si="321"/>
        <v>0</v>
      </c>
      <c r="Q2574" t="str">
        <f t="shared" si="322"/>
        <v>food</v>
      </c>
      <c r="R2574" t="str">
        <f t="shared" si="323"/>
        <v>food trucks</v>
      </c>
      <c r="S2574" s="16">
        <f t="shared" si="324"/>
        <v>42076.911076388882</v>
      </c>
      <c r="T2574" s="16">
        <f t="shared" si="325"/>
        <v>42106.911076388882</v>
      </c>
      <c r="U2574">
        <f t="shared" si="326"/>
        <v>2015</v>
      </c>
      <c r="V2574">
        <f t="shared" si="327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20"/>
        <v>0</v>
      </c>
      <c r="P2575" s="8">
        <f t="shared" si="321"/>
        <v>0</v>
      </c>
      <c r="Q2575" t="str">
        <f t="shared" si="322"/>
        <v>food</v>
      </c>
      <c r="R2575" t="str">
        <f t="shared" si="323"/>
        <v>food trucks</v>
      </c>
      <c r="S2575" s="16">
        <f t="shared" si="324"/>
        <v>41829.383668981478</v>
      </c>
      <c r="T2575" s="16">
        <f t="shared" si="325"/>
        <v>41874.383668981478</v>
      </c>
      <c r="U2575">
        <f t="shared" si="326"/>
        <v>2014</v>
      </c>
      <c r="V2575">
        <f t="shared" si="327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20"/>
        <v>0</v>
      </c>
      <c r="P2576" s="8">
        <f t="shared" si="321"/>
        <v>0</v>
      </c>
      <c r="Q2576" t="str">
        <f t="shared" si="322"/>
        <v>food</v>
      </c>
      <c r="R2576" t="str">
        <f t="shared" si="323"/>
        <v>food trucks</v>
      </c>
      <c r="S2576" s="16">
        <f t="shared" si="324"/>
        <v>42487.617418981477</v>
      </c>
      <c r="T2576" s="16">
        <f t="shared" si="325"/>
        <v>42508.617418981477</v>
      </c>
      <c r="U2576">
        <f t="shared" si="326"/>
        <v>2016</v>
      </c>
      <c r="V2576">
        <f t="shared" si="327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20"/>
        <v>0</v>
      </c>
      <c r="P2577" s="8">
        <f t="shared" si="321"/>
        <v>0</v>
      </c>
      <c r="Q2577" t="str">
        <f t="shared" si="322"/>
        <v>food</v>
      </c>
      <c r="R2577" t="str">
        <f t="shared" si="323"/>
        <v>food trucks</v>
      </c>
      <c r="S2577" s="16">
        <f t="shared" si="324"/>
        <v>41985.900393518517</v>
      </c>
      <c r="T2577" s="16">
        <f t="shared" si="325"/>
        <v>42015.900393518517</v>
      </c>
      <c r="U2577">
        <f t="shared" si="326"/>
        <v>2014</v>
      </c>
      <c r="V2577">
        <f t="shared" si="327"/>
        <v>2015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20"/>
        <v>0</v>
      </c>
      <c r="P2578" s="8">
        <f t="shared" si="321"/>
        <v>0</v>
      </c>
      <c r="Q2578" t="str">
        <f t="shared" si="322"/>
        <v>food</v>
      </c>
      <c r="R2578" t="str">
        <f t="shared" si="323"/>
        <v>food trucks</v>
      </c>
      <c r="S2578" s="16">
        <f t="shared" si="324"/>
        <v>42059.801469907405</v>
      </c>
      <c r="T2578" s="16">
        <f t="shared" si="325"/>
        <v>42104.759803240733</v>
      </c>
      <c r="U2578">
        <f t="shared" si="326"/>
        <v>2015</v>
      </c>
      <c r="V2578">
        <f t="shared" si="327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20"/>
        <v>0</v>
      </c>
      <c r="P2579" s="8">
        <f t="shared" si="321"/>
        <v>0</v>
      </c>
      <c r="Q2579" t="str">
        <f t="shared" si="322"/>
        <v>food</v>
      </c>
      <c r="R2579" t="str">
        <f t="shared" si="323"/>
        <v>food trucks</v>
      </c>
      <c r="S2579" s="16">
        <f t="shared" si="324"/>
        <v>41830.612233796295</v>
      </c>
      <c r="T2579" s="16">
        <f t="shared" si="325"/>
        <v>41855.612233796295</v>
      </c>
      <c r="U2579">
        <f t="shared" si="326"/>
        <v>2014</v>
      </c>
      <c r="V2579">
        <f t="shared" si="327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20"/>
        <v>0</v>
      </c>
      <c r="P2580" s="8">
        <f t="shared" si="321"/>
        <v>0</v>
      </c>
      <c r="Q2580" t="str">
        <f t="shared" si="322"/>
        <v>food</v>
      </c>
      <c r="R2580" t="str">
        <f t="shared" si="323"/>
        <v>food trucks</v>
      </c>
      <c r="S2580" s="16">
        <f t="shared" si="324"/>
        <v>42237.814571759256</v>
      </c>
      <c r="T2580" s="16">
        <f t="shared" si="325"/>
        <v>42286.499999999993</v>
      </c>
      <c r="U2580">
        <f t="shared" si="326"/>
        <v>2015</v>
      </c>
      <c r="V2580">
        <f t="shared" si="327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20"/>
        <v>0.13849999999999998</v>
      </c>
      <c r="P2581" s="8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6">
        <f t="shared" si="324"/>
        <v>41837.621562499997</v>
      </c>
      <c r="T2581" s="16">
        <f t="shared" si="325"/>
        <v>41897.621562499997</v>
      </c>
      <c r="U2581">
        <f t="shared" si="326"/>
        <v>2014</v>
      </c>
      <c r="V2581">
        <f t="shared" si="327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20"/>
        <v>0.6</v>
      </c>
      <c r="P2582" s="8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6">
        <f t="shared" si="324"/>
        <v>42110.118090277778</v>
      </c>
      <c r="T2582" s="16">
        <f t="shared" si="325"/>
        <v>42139.916666666664</v>
      </c>
      <c r="U2582">
        <f t="shared" si="326"/>
        <v>2015</v>
      </c>
      <c r="V2582">
        <f t="shared" si="327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20"/>
        <v>10.6</v>
      </c>
      <c r="P2583" s="8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6">
        <f t="shared" si="324"/>
        <v>42294.420115740737</v>
      </c>
      <c r="T2583" s="16">
        <f t="shared" si="325"/>
        <v>42324.461782407401</v>
      </c>
      <c r="U2583">
        <f t="shared" si="326"/>
        <v>2015</v>
      </c>
      <c r="V2583">
        <f t="shared" si="327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20"/>
        <v>1.1111111111111111E-3</v>
      </c>
      <c r="P2584" s="8">
        <f t="shared" si="321"/>
        <v>1</v>
      </c>
      <c r="Q2584" t="str">
        <f t="shared" si="322"/>
        <v>food</v>
      </c>
      <c r="R2584" t="str">
        <f t="shared" si="323"/>
        <v>food trucks</v>
      </c>
      <c r="S2584" s="16">
        <f t="shared" si="324"/>
        <v>42642.780486111107</v>
      </c>
      <c r="T2584" s="16">
        <f t="shared" si="325"/>
        <v>42672.780486111107</v>
      </c>
      <c r="U2584">
        <f t="shared" si="326"/>
        <v>2016</v>
      </c>
      <c r="V2584">
        <f t="shared" si="327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20"/>
        <v>0.5</v>
      </c>
      <c r="P2585" s="8">
        <f t="shared" si="321"/>
        <v>1</v>
      </c>
      <c r="Q2585" t="str">
        <f t="shared" si="322"/>
        <v>food</v>
      </c>
      <c r="R2585" t="str">
        <f t="shared" si="323"/>
        <v>food trucks</v>
      </c>
      <c r="S2585" s="16">
        <f t="shared" si="324"/>
        <v>42019.561111111114</v>
      </c>
      <c r="T2585" s="16">
        <f t="shared" si="325"/>
        <v>42079.519444444442</v>
      </c>
      <c r="U2585">
        <f t="shared" si="326"/>
        <v>2015</v>
      </c>
      <c r="V2585">
        <f t="shared" si="327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20"/>
        <v>0</v>
      </c>
      <c r="P2586" s="8">
        <f t="shared" si="321"/>
        <v>0</v>
      </c>
      <c r="Q2586" t="str">
        <f t="shared" si="322"/>
        <v>food</v>
      </c>
      <c r="R2586" t="str">
        <f t="shared" si="323"/>
        <v>food trucks</v>
      </c>
      <c r="S2586" s="16">
        <f t="shared" si="324"/>
        <v>42139.964918981474</v>
      </c>
      <c r="T2586" s="16">
        <f t="shared" si="325"/>
        <v>42169.964918981474</v>
      </c>
      <c r="U2586">
        <f t="shared" si="326"/>
        <v>2015</v>
      </c>
      <c r="V2586">
        <f t="shared" si="327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20"/>
        <v>0.16666666666666669</v>
      </c>
      <c r="P2587" s="8">
        <f t="shared" si="321"/>
        <v>50</v>
      </c>
      <c r="Q2587" t="str">
        <f t="shared" si="322"/>
        <v>food</v>
      </c>
      <c r="R2587" t="str">
        <f t="shared" si="323"/>
        <v>food trucks</v>
      </c>
      <c r="S2587" s="16">
        <f t="shared" si="324"/>
        <v>41795.754999999997</v>
      </c>
      <c r="T2587" s="16">
        <f t="shared" si="325"/>
        <v>41825.754999999997</v>
      </c>
      <c r="U2587">
        <f t="shared" si="326"/>
        <v>2014</v>
      </c>
      <c r="V2587">
        <f t="shared" si="327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20"/>
        <v>0.16666666666666669</v>
      </c>
      <c r="P2588" s="8">
        <f t="shared" si="321"/>
        <v>5</v>
      </c>
      <c r="Q2588" t="str">
        <f t="shared" si="322"/>
        <v>food</v>
      </c>
      <c r="R2588" t="str">
        <f t="shared" si="323"/>
        <v>food trucks</v>
      </c>
      <c r="S2588" s="16">
        <f t="shared" si="324"/>
        <v>42333.121944444443</v>
      </c>
      <c r="T2588" s="16">
        <f t="shared" si="325"/>
        <v>42363.121944444443</v>
      </c>
      <c r="U2588">
        <f t="shared" si="326"/>
        <v>2015</v>
      </c>
      <c r="V2588">
        <f t="shared" si="327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20"/>
        <v>2.4340000000000002</v>
      </c>
      <c r="P2589" s="8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6">
        <f t="shared" si="324"/>
        <v>42338.467048611106</v>
      </c>
      <c r="T2589" s="16">
        <f t="shared" si="325"/>
        <v>42368.467048611106</v>
      </c>
      <c r="U2589">
        <f t="shared" si="326"/>
        <v>2015</v>
      </c>
      <c r="V2589">
        <f t="shared" si="327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20"/>
        <v>3.8833333333333329</v>
      </c>
      <c r="P2590" s="8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6">
        <f t="shared" si="324"/>
        <v>42042.467893518515</v>
      </c>
      <c r="T2590" s="16">
        <f t="shared" si="325"/>
        <v>42094.343055555553</v>
      </c>
      <c r="U2590">
        <f t="shared" si="326"/>
        <v>2015</v>
      </c>
      <c r="V2590">
        <f t="shared" si="327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20"/>
        <v>0.01</v>
      </c>
      <c r="P2591" s="8">
        <f t="shared" si="321"/>
        <v>5</v>
      </c>
      <c r="Q2591" t="str">
        <f t="shared" si="322"/>
        <v>food</v>
      </c>
      <c r="R2591" t="str">
        <f t="shared" si="323"/>
        <v>food trucks</v>
      </c>
      <c r="S2591" s="16">
        <f t="shared" si="324"/>
        <v>42422.327858796292</v>
      </c>
      <c r="T2591" s="16">
        <f t="shared" si="325"/>
        <v>42452.286192129628</v>
      </c>
      <c r="U2591">
        <f t="shared" si="326"/>
        <v>2016</v>
      </c>
      <c r="V2591">
        <f t="shared" si="327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20"/>
        <v>0</v>
      </c>
      <c r="P2592" s="8">
        <f t="shared" si="321"/>
        <v>0</v>
      </c>
      <c r="Q2592" t="str">
        <f t="shared" si="322"/>
        <v>food</v>
      </c>
      <c r="R2592" t="str">
        <f t="shared" si="323"/>
        <v>food trucks</v>
      </c>
      <c r="S2592" s="16">
        <f t="shared" si="324"/>
        <v>42388.380752314813</v>
      </c>
      <c r="T2592" s="16">
        <f t="shared" si="325"/>
        <v>42395.380752314813</v>
      </c>
      <c r="U2592">
        <f t="shared" si="326"/>
        <v>2016</v>
      </c>
      <c r="V2592">
        <f t="shared" si="327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20"/>
        <v>1.7333333333333332</v>
      </c>
      <c r="P2593" s="8">
        <f t="shared" si="321"/>
        <v>13</v>
      </c>
      <c r="Q2593" t="str">
        <f t="shared" si="322"/>
        <v>food</v>
      </c>
      <c r="R2593" t="str">
        <f t="shared" si="323"/>
        <v>food trucks</v>
      </c>
      <c r="S2593" s="16">
        <f t="shared" si="324"/>
        <v>42382.698194444441</v>
      </c>
      <c r="T2593" s="16">
        <f t="shared" si="325"/>
        <v>42442.656527777777</v>
      </c>
      <c r="U2593">
        <f t="shared" si="326"/>
        <v>2016</v>
      </c>
      <c r="V2593">
        <f t="shared" si="327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20"/>
        <v>0.16666666666666669</v>
      </c>
      <c r="P2594" s="8">
        <f t="shared" si="321"/>
        <v>50</v>
      </c>
      <c r="Q2594" t="str">
        <f t="shared" si="322"/>
        <v>food</v>
      </c>
      <c r="R2594" t="str">
        <f t="shared" si="323"/>
        <v>food trucks</v>
      </c>
      <c r="S2594" s="16">
        <f t="shared" si="324"/>
        <v>41887.592835648145</v>
      </c>
      <c r="T2594" s="16">
        <f t="shared" si="325"/>
        <v>41917.592835648145</v>
      </c>
      <c r="U2594">
        <f t="shared" si="326"/>
        <v>2014</v>
      </c>
      <c r="V2594">
        <f t="shared" si="327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20"/>
        <v>0</v>
      </c>
      <c r="P2595" s="8">
        <f t="shared" si="321"/>
        <v>0</v>
      </c>
      <c r="Q2595" t="str">
        <f t="shared" si="322"/>
        <v>food</v>
      </c>
      <c r="R2595" t="str">
        <f t="shared" si="323"/>
        <v>food trucks</v>
      </c>
      <c r="S2595" s="16">
        <f t="shared" si="324"/>
        <v>42089.636874999997</v>
      </c>
      <c r="T2595" s="16">
        <f t="shared" si="325"/>
        <v>42119.636874999997</v>
      </c>
      <c r="U2595">
        <f t="shared" si="326"/>
        <v>2015</v>
      </c>
      <c r="V2595">
        <f t="shared" si="327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20"/>
        <v>1.25E-3</v>
      </c>
      <c r="P2596" s="8">
        <f t="shared" si="321"/>
        <v>1</v>
      </c>
      <c r="Q2596" t="str">
        <f t="shared" si="322"/>
        <v>food</v>
      </c>
      <c r="R2596" t="str">
        <f t="shared" si="323"/>
        <v>food trucks</v>
      </c>
      <c r="S2596" s="16">
        <f t="shared" si="324"/>
        <v>41828.759583333333</v>
      </c>
      <c r="T2596" s="16">
        <f t="shared" si="325"/>
        <v>41858.759583333333</v>
      </c>
      <c r="U2596">
        <f t="shared" si="326"/>
        <v>2014</v>
      </c>
      <c r="V2596">
        <f t="shared" si="327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20"/>
        <v>12.166666666666668</v>
      </c>
      <c r="P2597" s="8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6">
        <f t="shared" si="324"/>
        <v>42760.035879629628</v>
      </c>
      <c r="T2597" s="16">
        <f t="shared" si="325"/>
        <v>42790.035879629628</v>
      </c>
      <c r="U2597">
        <f t="shared" si="326"/>
        <v>2017</v>
      </c>
      <c r="V2597">
        <f t="shared" si="327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20"/>
        <v>23.588571428571427</v>
      </c>
      <c r="P2598" s="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6">
        <f t="shared" si="324"/>
        <v>41828.45612268518</v>
      </c>
      <c r="T2598" s="16">
        <f t="shared" si="325"/>
        <v>41858.45612268518</v>
      </c>
      <c r="U2598">
        <f t="shared" si="326"/>
        <v>2014</v>
      </c>
      <c r="V2598">
        <f t="shared" si="327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20"/>
        <v>5.6666666666666661</v>
      </c>
      <c r="P2599" s="8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6">
        <f t="shared" si="324"/>
        <v>42510.133298611108</v>
      </c>
      <c r="T2599" s="16">
        <f t="shared" si="325"/>
        <v>42540.133298611108</v>
      </c>
      <c r="U2599">
        <f t="shared" si="326"/>
        <v>2016</v>
      </c>
      <c r="V2599">
        <f t="shared" si="327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20"/>
        <v>39</v>
      </c>
      <c r="P2600" s="8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6">
        <f t="shared" si="324"/>
        <v>42240.631956018515</v>
      </c>
      <c r="T2600" s="16">
        <f t="shared" si="325"/>
        <v>42270.631956018515</v>
      </c>
      <c r="U2600">
        <f t="shared" si="326"/>
        <v>2015</v>
      </c>
      <c r="V2600">
        <f t="shared" si="327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20"/>
        <v>0.99546510341776351</v>
      </c>
      <c r="P2601" s="8">
        <f t="shared" si="321"/>
        <v>18</v>
      </c>
      <c r="Q2601" t="str">
        <f t="shared" si="322"/>
        <v>food</v>
      </c>
      <c r="R2601" t="str">
        <f t="shared" si="323"/>
        <v>food trucks</v>
      </c>
      <c r="S2601" s="16">
        <f t="shared" si="324"/>
        <v>41809.545682870368</v>
      </c>
      <c r="T2601" s="16">
        <f t="shared" si="325"/>
        <v>41854.545682870368</v>
      </c>
      <c r="U2601">
        <f t="shared" si="326"/>
        <v>2014</v>
      </c>
      <c r="V2601">
        <f t="shared" si="327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20"/>
        <v>6.9320000000000004</v>
      </c>
      <c r="P2602" s="8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6">
        <f t="shared" si="324"/>
        <v>42394.692129629628</v>
      </c>
      <c r="T2602" s="16">
        <f t="shared" si="325"/>
        <v>42454.650462962956</v>
      </c>
      <c r="U2602">
        <f t="shared" si="326"/>
        <v>2016</v>
      </c>
      <c r="V2602">
        <f t="shared" si="327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20"/>
        <v>661.4</v>
      </c>
      <c r="P2603" s="8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6">
        <f t="shared" si="324"/>
        <v>41150.693854166668</v>
      </c>
      <c r="T2603" s="16">
        <f t="shared" si="325"/>
        <v>41164.957638888889</v>
      </c>
      <c r="U2603">
        <f t="shared" si="326"/>
        <v>2012</v>
      </c>
      <c r="V2603">
        <f t="shared" si="327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20"/>
        <v>326.0916666666667</v>
      </c>
      <c r="P2604" s="8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6">
        <f t="shared" si="324"/>
        <v>41915.538981481477</v>
      </c>
      <c r="T2604" s="16">
        <f t="shared" si="325"/>
        <v>41955.680555555555</v>
      </c>
      <c r="U2604">
        <f t="shared" si="326"/>
        <v>2014</v>
      </c>
      <c r="V2604">
        <f t="shared" si="327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20"/>
        <v>101.48571428571429</v>
      </c>
      <c r="P2605" s="8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6">
        <f t="shared" si="324"/>
        <v>41617.704328703701</v>
      </c>
      <c r="T2605" s="16">
        <f t="shared" si="325"/>
        <v>41631.704328703701</v>
      </c>
      <c r="U2605">
        <f t="shared" si="326"/>
        <v>2013</v>
      </c>
      <c r="V2605">
        <f t="shared" si="327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20"/>
        <v>104.21799999999999</v>
      </c>
      <c r="P2606" s="8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6">
        <f t="shared" si="324"/>
        <v>40997.842858796292</v>
      </c>
      <c r="T2606" s="16">
        <f t="shared" si="325"/>
        <v>41027.842858796292</v>
      </c>
      <c r="U2606">
        <f t="shared" si="326"/>
        <v>2012</v>
      </c>
      <c r="V2606">
        <f t="shared" si="327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20"/>
        <v>107.42157000000002</v>
      </c>
      <c r="P2607" s="8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6">
        <f t="shared" si="324"/>
        <v>42508.33321759259</v>
      </c>
      <c r="T2607" s="16">
        <f t="shared" si="325"/>
        <v>42538.33321759259</v>
      </c>
      <c r="U2607">
        <f t="shared" si="326"/>
        <v>2016</v>
      </c>
      <c r="V2607">
        <f t="shared" si="327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20"/>
        <v>110.05454545454545</v>
      </c>
      <c r="P2608" s="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6">
        <f t="shared" si="324"/>
        <v>41726.504421296289</v>
      </c>
      <c r="T2608" s="16">
        <f t="shared" si="325"/>
        <v>41758.504421296289</v>
      </c>
      <c r="U2608">
        <f t="shared" si="326"/>
        <v>2014</v>
      </c>
      <c r="V2608">
        <f t="shared" si="327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20"/>
        <v>407.7</v>
      </c>
      <c r="P2609" s="8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6">
        <f t="shared" si="324"/>
        <v>42184.666342592587</v>
      </c>
      <c r="T2609" s="16">
        <f t="shared" si="325"/>
        <v>42227.874999999993</v>
      </c>
      <c r="U2609">
        <f t="shared" si="326"/>
        <v>2015</v>
      </c>
      <c r="V2609">
        <f t="shared" si="327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20"/>
        <v>223.92500000000001</v>
      </c>
      <c r="P2610" s="8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6">
        <f t="shared" si="324"/>
        <v>42767.593379629623</v>
      </c>
      <c r="T2610" s="16">
        <f t="shared" si="325"/>
        <v>42808.791666666664</v>
      </c>
      <c r="U2610">
        <f t="shared" si="326"/>
        <v>2017</v>
      </c>
      <c r="V2610">
        <f t="shared" si="327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20"/>
        <v>303.80111428571428</v>
      </c>
      <c r="P2611" s="8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6">
        <f t="shared" si="324"/>
        <v>41075.02952546296</v>
      </c>
      <c r="T2611" s="16">
        <f t="shared" si="325"/>
        <v>41105.02952546296</v>
      </c>
      <c r="U2611">
        <f t="shared" si="326"/>
        <v>2012</v>
      </c>
      <c r="V2611">
        <f t="shared" si="327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20"/>
        <v>141.3251043268175</v>
      </c>
      <c r="P2612" s="8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6">
        <f t="shared" si="324"/>
        <v>42564.672743055555</v>
      </c>
      <c r="T2612" s="16">
        <f t="shared" si="325"/>
        <v>42604.082638888889</v>
      </c>
      <c r="U2612">
        <f t="shared" si="326"/>
        <v>2016</v>
      </c>
      <c r="V2612">
        <f t="shared" si="327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20"/>
        <v>2790.6363636363635</v>
      </c>
      <c r="P2613" s="8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6">
        <f t="shared" si="324"/>
        <v>42704.127476851849</v>
      </c>
      <c r="T2613" s="16">
        <f t="shared" si="325"/>
        <v>42737.749305555553</v>
      </c>
      <c r="U2613">
        <f t="shared" si="326"/>
        <v>2016</v>
      </c>
      <c r="V2613">
        <f t="shared" si="327"/>
        <v>2017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20"/>
        <v>171.76130000000001</v>
      </c>
      <c r="P2614" s="8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6">
        <f t="shared" si="324"/>
        <v>41981.934837962959</v>
      </c>
      <c r="T2614" s="16">
        <f t="shared" si="325"/>
        <v>42012.934837962959</v>
      </c>
      <c r="U2614">
        <f t="shared" si="326"/>
        <v>2014</v>
      </c>
      <c r="V2614">
        <f t="shared" si="327"/>
        <v>2015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20"/>
        <v>101.01333333333334</v>
      </c>
      <c r="P2615" s="8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6">
        <f t="shared" si="324"/>
        <v>41143.609884259255</v>
      </c>
      <c r="T2615" s="16">
        <f t="shared" si="325"/>
        <v>41173.609884259255</v>
      </c>
      <c r="U2615">
        <f t="shared" si="326"/>
        <v>2012</v>
      </c>
      <c r="V2615">
        <f t="shared" si="327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20"/>
        <v>102</v>
      </c>
      <c r="P2616" s="8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6">
        <f t="shared" si="324"/>
        <v>41730.500138888885</v>
      </c>
      <c r="T2616" s="16">
        <f t="shared" si="325"/>
        <v>41759</v>
      </c>
      <c r="U2616">
        <f t="shared" si="326"/>
        <v>2014</v>
      </c>
      <c r="V2616">
        <f t="shared" si="327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20"/>
        <v>169.76511744127936</v>
      </c>
      <c r="P2617" s="8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6">
        <f t="shared" si="324"/>
        <v>42453.288935185185</v>
      </c>
      <c r="T2617" s="16">
        <f t="shared" si="325"/>
        <v>42490.291666666664</v>
      </c>
      <c r="U2617">
        <f t="shared" si="326"/>
        <v>2016</v>
      </c>
      <c r="V2617">
        <f t="shared" si="327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20"/>
        <v>114.53400000000001</v>
      </c>
      <c r="P2618" s="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6">
        <f t="shared" si="324"/>
        <v>42211.786215277774</v>
      </c>
      <c r="T2618" s="16">
        <f t="shared" si="325"/>
        <v>42241.786215277774</v>
      </c>
      <c r="U2618">
        <f t="shared" si="326"/>
        <v>2015</v>
      </c>
      <c r="V2618">
        <f t="shared" si="327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20"/>
        <v>877.6</v>
      </c>
      <c r="P2619" s="8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6">
        <f t="shared" si="324"/>
        <v>41902.666099537033</v>
      </c>
      <c r="T2619" s="16">
        <f t="shared" si="325"/>
        <v>41932.666099537033</v>
      </c>
      <c r="U2619">
        <f t="shared" si="326"/>
        <v>2014</v>
      </c>
      <c r="V2619">
        <f t="shared" si="327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20"/>
        <v>105.38666666666667</v>
      </c>
      <c r="P2620" s="8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6">
        <f t="shared" si="324"/>
        <v>42279.584039351852</v>
      </c>
      <c r="T2620" s="16">
        <f t="shared" si="325"/>
        <v>42339.625706018516</v>
      </c>
      <c r="U2620">
        <f t="shared" si="326"/>
        <v>2015</v>
      </c>
      <c r="V2620">
        <f t="shared" si="327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20"/>
        <v>188.39999999999998</v>
      </c>
      <c r="P2621" s="8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6">
        <f t="shared" si="324"/>
        <v>42273.67597222222</v>
      </c>
      <c r="T2621" s="16">
        <f t="shared" si="325"/>
        <v>42300.249999999993</v>
      </c>
      <c r="U2621">
        <f t="shared" si="326"/>
        <v>2015</v>
      </c>
      <c r="V2621">
        <f t="shared" si="327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20"/>
        <v>143.65230769230772</v>
      </c>
      <c r="P2622" s="8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6">
        <f t="shared" si="324"/>
        <v>42250.958819444444</v>
      </c>
      <c r="T2622" s="16">
        <f t="shared" si="325"/>
        <v>42287.833333333336</v>
      </c>
      <c r="U2622">
        <f t="shared" si="326"/>
        <v>2015</v>
      </c>
      <c r="V2622">
        <f t="shared" si="327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20"/>
        <v>145.88</v>
      </c>
      <c r="P2623" s="8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6">
        <f t="shared" si="324"/>
        <v>42115.539212962962</v>
      </c>
      <c r="T2623" s="16">
        <f t="shared" si="325"/>
        <v>42145.539212962962</v>
      </c>
      <c r="U2623">
        <f t="shared" si="326"/>
        <v>2015</v>
      </c>
      <c r="V2623">
        <f t="shared" si="327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20"/>
        <v>131.184</v>
      </c>
      <c r="P2624" s="8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6">
        <f t="shared" si="324"/>
        <v>42689.534907407404</v>
      </c>
      <c r="T2624" s="16">
        <f t="shared" si="325"/>
        <v>42734.534907407404</v>
      </c>
      <c r="U2624">
        <f t="shared" si="326"/>
        <v>2016</v>
      </c>
      <c r="V2624">
        <f t="shared" si="327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20"/>
        <v>113.99999999999999</v>
      </c>
      <c r="P2625" s="8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6">
        <f t="shared" si="324"/>
        <v>42692.048217592594</v>
      </c>
      <c r="T2625" s="16">
        <f t="shared" si="325"/>
        <v>42706.048217592594</v>
      </c>
      <c r="U2625">
        <f t="shared" si="326"/>
        <v>2016</v>
      </c>
      <c r="V2625">
        <f t="shared" si="327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20"/>
        <v>1379.4206249999997</v>
      </c>
      <c r="P2626" s="8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6">
        <f t="shared" si="324"/>
        <v>41144.213217592587</v>
      </c>
      <c r="T2626" s="16">
        <f t="shared" si="325"/>
        <v>41165.213217592587</v>
      </c>
      <c r="U2626">
        <f t="shared" si="326"/>
        <v>2012</v>
      </c>
      <c r="V2626">
        <f t="shared" si="327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28">E2627/D2627*100</f>
        <v>956</v>
      </c>
      <c r="P2627" s="8">
        <f t="shared" ref="P2627:P2690" si="329">IFERROR(E2627/L2627,0)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RIGHT(N2627,LEN(N2627)-SEARCH("/",N2627))</f>
        <v>space exploration</v>
      </c>
      <c r="S2627" s="16">
        <f t="shared" ref="S2627:S2690" si="332">(J2627/86400)+25569+(-5/24)</f>
        <v>42658.601944444446</v>
      </c>
      <c r="T2627" s="16">
        <f t="shared" ref="T2627:T2690" si="333">(I2627/86400)+25569+(-5/24)</f>
        <v>42683.643611111103</v>
      </c>
      <c r="U2627">
        <f t="shared" ref="U2627:U2690" si="334">YEAR(S2627)</f>
        <v>2016</v>
      </c>
      <c r="V2627">
        <f t="shared" ref="V2627:V2690" si="335">YEAR(T2627)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28"/>
        <v>112.00000000000001</v>
      </c>
      <c r="P2628" s="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6">
        <f t="shared" si="332"/>
        <v>42128.41978009259</v>
      </c>
      <c r="T2628" s="16">
        <f t="shared" si="333"/>
        <v>42158.41978009259</v>
      </c>
      <c r="U2628">
        <f t="shared" si="334"/>
        <v>2015</v>
      </c>
      <c r="V2628">
        <f t="shared" si="335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28"/>
        <v>646.66666666666663</v>
      </c>
      <c r="P2629" s="8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6">
        <f t="shared" si="332"/>
        <v>42304.621076388888</v>
      </c>
      <c r="T2629" s="16">
        <f t="shared" si="333"/>
        <v>42334.662743055553</v>
      </c>
      <c r="U2629">
        <f t="shared" si="334"/>
        <v>2015</v>
      </c>
      <c r="V2629">
        <f t="shared" si="335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28"/>
        <v>110.36948748510132</v>
      </c>
      <c r="P2630" s="8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6">
        <f t="shared" si="332"/>
        <v>41953.757719907408</v>
      </c>
      <c r="T2630" s="16">
        <f t="shared" si="333"/>
        <v>41973.757719907408</v>
      </c>
      <c r="U2630">
        <f t="shared" si="334"/>
        <v>2014</v>
      </c>
      <c r="V2630">
        <f t="shared" si="335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28"/>
        <v>127.74000000000001</v>
      </c>
      <c r="P2631" s="8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6">
        <f t="shared" si="332"/>
        <v>42108.330115740733</v>
      </c>
      <c r="T2631" s="16">
        <f t="shared" si="333"/>
        <v>42138.330115740733</v>
      </c>
      <c r="U2631">
        <f t="shared" si="334"/>
        <v>2015</v>
      </c>
      <c r="V2631">
        <f t="shared" si="335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28"/>
        <v>157.9</v>
      </c>
      <c r="P2632" s="8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6">
        <f t="shared" si="332"/>
        <v>42523.897129629629</v>
      </c>
      <c r="T2632" s="16">
        <f t="shared" si="333"/>
        <v>42551.208333333336</v>
      </c>
      <c r="U2632">
        <f t="shared" si="334"/>
        <v>2016</v>
      </c>
      <c r="V2632">
        <f t="shared" si="335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28"/>
        <v>114.66525000000001</v>
      </c>
      <c r="P2633" s="8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6">
        <f t="shared" si="332"/>
        <v>42217.960960648146</v>
      </c>
      <c r="T2633" s="16">
        <f t="shared" si="333"/>
        <v>42245.960960648146</v>
      </c>
      <c r="U2633">
        <f t="shared" si="334"/>
        <v>2015</v>
      </c>
      <c r="V2633">
        <f t="shared" si="335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28"/>
        <v>137.00934579439252</v>
      </c>
      <c r="P2634" s="8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6">
        <f t="shared" si="332"/>
        <v>42493.853460648148</v>
      </c>
      <c r="T2634" s="16">
        <f t="shared" si="333"/>
        <v>42518.853460648148</v>
      </c>
      <c r="U2634">
        <f t="shared" si="334"/>
        <v>2016</v>
      </c>
      <c r="V2634">
        <f t="shared" si="335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28"/>
        <v>354.62</v>
      </c>
      <c r="P2635" s="8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6">
        <f t="shared" si="332"/>
        <v>41667.614953703705</v>
      </c>
      <c r="T2635" s="16">
        <f t="shared" si="333"/>
        <v>41697.75</v>
      </c>
      <c r="U2635">
        <f t="shared" si="334"/>
        <v>2014</v>
      </c>
      <c r="V2635">
        <f t="shared" si="335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28"/>
        <v>106.02150537634409</v>
      </c>
      <c r="P2636" s="8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6">
        <f t="shared" si="332"/>
        <v>42612.448159722218</v>
      </c>
      <c r="T2636" s="16">
        <f t="shared" si="333"/>
        <v>42642.448159722218</v>
      </c>
      <c r="U2636">
        <f t="shared" si="334"/>
        <v>2016</v>
      </c>
      <c r="V2636">
        <f t="shared" si="335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28"/>
        <v>100</v>
      </c>
      <c r="P2637" s="8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6">
        <f t="shared" si="332"/>
        <v>42037.742604166669</v>
      </c>
      <c r="T2637" s="16">
        <f t="shared" si="333"/>
        <v>42072.700937499998</v>
      </c>
      <c r="U2637">
        <f t="shared" si="334"/>
        <v>2015</v>
      </c>
      <c r="V2637">
        <f t="shared" si="335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28"/>
        <v>187.3</v>
      </c>
      <c r="P2638" s="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6">
        <f t="shared" si="332"/>
        <v>42636.406412037039</v>
      </c>
      <c r="T2638" s="16">
        <f t="shared" si="333"/>
        <v>42658.833333333336</v>
      </c>
      <c r="U2638">
        <f t="shared" si="334"/>
        <v>2016</v>
      </c>
      <c r="V2638">
        <f t="shared" si="335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28"/>
        <v>166.2</v>
      </c>
      <c r="P2639" s="8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6">
        <f t="shared" si="332"/>
        <v>42639.341145833336</v>
      </c>
      <c r="T2639" s="16">
        <f t="shared" si="333"/>
        <v>42655.341145833336</v>
      </c>
      <c r="U2639">
        <f t="shared" si="334"/>
        <v>2016</v>
      </c>
      <c r="V2639">
        <f t="shared" si="335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28"/>
        <v>101.72910662824208</v>
      </c>
      <c r="P2640" s="8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6">
        <f t="shared" si="332"/>
        <v>41989.70480324074</v>
      </c>
      <c r="T2640" s="16">
        <f t="shared" si="333"/>
        <v>42019.70480324074</v>
      </c>
      <c r="U2640">
        <f t="shared" si="334"/>
        <v>2014</v>
      </c>
      <c r="V2640">
        <f t="shared" si="335"/>
        <v>2015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28"/>
        <v>164</v>
      </c>
      <c r="P2641" s="8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6">
        <f t="shared" si="332"/>
        <v>42024.656805555554</v>
      </c>
      <c r="T2641" s="16">
        <f t="shared" si="333"/>
        <v>42054.656805555554</v>
      </c>
      <c r="U2641">
        <f t="shared" si="334"/>
        <v>2015</v>
      </c>
      <c r="V2641">
        <f t="shared" si="335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28"/>
        <v>105.66666666666666</v>
      </c>
      <c r="P2642" s="8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6">
        <f t="shared" si="332"/>
        <v>42102.952245370368</v>
      </c>
      <c r="T2642" s="16">
        <f t="shared" si="333"/>
        <v>42162.952245370368</v>
      </c>
      <c r="U2642">
        <f t="shared" si="334"/>
        <v>2015</v>
      </c>
      <c r="V2642">
        <f t="shared" si="335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28"/>
        <v>1</v>
      </c>
      <c r="P2643" s="8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6">
        <f t="shared" si="332"/>
        <v>41880.618784722217</v>
      </c>
      <c r="T2643" s="16">
        <f t="shared" si="333"/>
        <v>41897.631249999999</v>
      </c>
      <c r="U2643">
        <f t="shared" si="334"/>
        <v>2014</v>
      </c>
      <c r="V2643">
        <f t="shared" si="335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28"/>
        <v>0</v>
      </c>
      <c r="P2644" s="8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6">
        <f t="shared" si="332"/>
        <v>42536.03828703703</v>
      </c>
      <c r="T2644" s="16">
        <f t="shared" si="333"/>
        <v>42566.081249999996</v>
      </c>
      <c r="U2644">
        <f t="shared" si="334"/>
        <v>2016</v>
      </c>
      <c r="V2644">
        <f t="shared" si="335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28"/>
        <v>33.559730999999999</v>
      </c>
      <c r="P2645" s="8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6">
        <f t="shared" si="332"/>
        <v>42689.374016203707</v>
      </c>
      <c r="T2645" s="16">
        <f t="shared" si="333"/>
        <v>42725.124305555553</v>
      </c>
      <c r="U2645">
        <f t="shared" si="334"/>
        <v>2016</v>
      </c>
      <c r="V2645">
        <f t="shared" si="335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28"/>
        <v>2.0529999999999999</v>
      </c>
      <c r="P2646" s="8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6">
        <f t="shared" si="332"/>
        <v>42774.583738425928</v>
      </c>
      <c r="T2646" s="16">
        <f t="shared" si="333"/>
        <v>42804.583738425928</v>
      </c>
      <c r="U2646">
        <f t="shared" si="334"/>
        <v>2017</v>
      </c>
      <c r="V2646">
        <f t="shared" si="335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28"/>
        <v>10.5</v>
      </c>
      <c r="P2647" s="8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6">
        <f t="shared" si="332"/>
        <v>41921.634293981479</v>
      </c>
      <c r="T2647" s="16">
        <f t="shared" si="333"/>
        <v>41951.675960648143</v>
      </c>
      <c r="U2647">
        <f t="shared" si="334"/>
        <v>2014</v>
      </c>
      <c r="V2647">
        <f t="shared" si="335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28"/>
        <v>8.4172840000000004</v>
      </c>
      <c r="P2648" s="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6">
        <f t="shared" si="332"/>
        <v>42226.10496527778</v>
      </c>
      <c r="T2648" s="16">
        <f t="shared" si="333"/>
        <v>42256.10496527778</v>
      </c>
      <c r="U2648">
        <f t="shared" si="334"/>
        <v>2015</v>
      </c>
      <c r="V2648">
        <f t="shared" si="335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28"/>
        <v>1.44</v>
      </c>
      <c r="P2649" s="8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6">
        <f t="shared" si="332"/>
        <v>42200.053460648145</v>
      </c>
      <c r="T2649" s="16">
        <f t="shared" si="333"/>
        <v>42230.053460648145</v>
      </c>
      <c r="U2649">
        <f t="shared" si="334"/>
        <v>2015</v>
      </c>
      <c r="V2649">
        <f t="shared" si="335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28"/>
        <v>0.88333333333333341</v>
      </c>
      <c r="P2650" s="8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6">
        <f t="shared" si="332"/>
        <v>42408.506481481476</v>
      </c>
      <c r="T2650" s="16">
        <f t="shared" si="333"/>
        <v>42438.506481481476</v>
      </c>
      <c r="U2650">
        <f t="shared" si="334"/>
        <v>2016</v>
      </c>
      <c r="V2650">
        <f t="shared" si="335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28"/>
        <v>9.920000000000001E-2</v>
      </c>
      <c r="P2651" s="8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6">
        <f t="shared" si="332"/>
        <v>42341.788668981484</v>
      </c>
      <c r="T2651" s="16">
        <f t="shared" si="333"/>
        <v>42401.788668981484</v>
      </c>
      <c r="U2651">
        <f t="shared" si="334"/>
        <v>2015</v>
      </c>
      <c r="V2651">
        <f t="shared" si="335"/>
        <v>2016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28"/>
        <v>0.59666666666666668</v>
      </c>
      <c r="P2652" s="8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6">
        <f t="shared" si="332"/>
        <v>42695.416006944441</v>
      </c>
      <c r="T2652" s="16">
        <f t="shared" si="333"/>
        <v>42725.416006944441</v>
      </c>
      <c r="U2652">
        <f t="shared" si="334"/>
        <v>2016</v>
      </c>
      <c r="V2652">
        <f t="shared" si="335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28"/>
        <v>1.8689285714285715</v>
      </c>
      <c r="P2653" s="8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6">
        <f t="shared" si="332"/>
        <v>42327.597326388888</v>
      </c>
      <c r="T2653" s="16">
        <f t="shared" si="333"/>
        <v>42355.597326388888</v>
      </c>
      <c r="U2653">
        <f t="shared" si="334"/>
        <v>2015</v>
      </c>
      <c r="V2653">
        <f t="shared" si="335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28"/>
        <v>0.88500000000000001</v>
      </c>
      <c r="P2654" s="8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6">
        <f t="shared" si="332"/>
        <v>41952.950520833336</v>
      </c>
      <c r="T2654" s="16">
        <f t="shared" si="333"/>
        <v>41982.950520833336</v>
      </c>
      <c r="U2654">
        <f t="shared" si="334"/>
        <v>2014</v>
      </c>
      <c r="V2654">
        <f t="shared" si="335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28"/>
        <v>11.52156862745098</v>
      </c>
      <c r="P2655" s="8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6">
        <f t="shared" si="332"/>
        <v>41771.443599537037</v>
      </c>
      <c r="T2655" s="16">
        <f t="shared" si="333"/>
        <v>41802.958333333328</v>
      </c>
      <c r="U2655">
        <f t="shared" si="334"/>
        <v>2014</v>
      </c>
      <c r="V2655">
        <f t="shared" si="335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28"/>
        <v>5.1000000000000004E-2</v>
      </c>
      <c r="P2656" s="8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6">
        <f t="shared" si="332"/>
        <v>42055.392662037033</v>
      </c>
      <c r="T2656" s="16">
        <f t="shared" si="333"/>
        <v>42115.350995370369</v>
      </c>
      <c r="U2656">
        <f t="shared" si="334"/>
        <v>2015</v>
      </c>
      <c r="V2656">
        <f t="shared" si="335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28"/>
        <v>21.033333333333335</v>
      </c>
      <c r="P2657" s="8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6">
        <f t="shared" si="332"/>
        <v>42381.657951388886</v>
      </c>
      <c r="T2657" s="16">
        <f t="shared" si="333"/>
        <v>42409.624999999993</v>
      </c>
      <c r="U2657">
        <f t="shared" si="334"/>
        <v>2016</v>
      </c>
      <c r="V2657">
        <f t="shared" si="335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28"/>
        <v>11.436666666666667</v>
      </c>
      <c r="P2658" s="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6">
        <f t="shared" si="332"/>
        <v>42767.480185185188</v>
      </c>
      <c r="T2658" s="16">
        <f t="shared" si="333"/>
        <v>42806.583333333336</v>
      </c>
      <c r="U2658">
        <f t="shared" si="334"/>
        <v>2017</v>
      </c>
      <c r="V2658">
        <f t="shared" si="335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28"/>
        <v>18.737933333333334</v>
      </c>
      <c r="P2659" s="8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6">
        <f t="shared" si="332"/>
        <v>42551.720520833333</v>
      </c>
      <c r="T2659" s="16">
        <f t="shared" si="333"/>
        <v>42584.854166666664</v>
      </c>
      <c r="U2659">
        <f t="shared" si="334"/>
        <v>2016</v>
      </c>
      <c r="V2659">
        <f t="shared" si="335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28"/>
        <v>9.285714285714286E-2</v>
      </c>
      <c r="P2660" s="8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6">
        <f t="shared" si="332"/>
        <v>42551.675856481474</v>
      </c>
      <c r="T2660" s="16">
        <f t="shared" si="333"/>
        <v>42581.675856481474</v>
      </c>
      <c r="U2660">
        <f t="shared" si="334"/>
        <v>2016</v>
      </c>
      <c r="V2660">
        <f t="shared" si="335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28"/>
        <v>2.7204081632653061</v>
      </c>
      <c r="P2661" s="8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6">
        <f t="shared" si="332"/>
        <v>42081.861226851848</v>
      </c>
      <c r="T2661" s="16">
        <f t="shared" si="333"/>
        <v>42111.861226851848</v>
      </c>
      <c r="U2661">
        <f t="shared" si="334"/>
        <v>2015</v>
      </c>
      <c r="V2661">
        <f t="shared" si="335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28"/>
        <v>9.5000000000000001E-2</v>
      </c>
      <c r="P2662" s="8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6">
        <f t="shared" si="332"/>
        <v>42272.504837962959</v>
      </c>
      <c r="T2662" s="16">
        <f t="shared" si="333"/>
        <v>42332.546504629623</v>
      </c>
      <c r="U2662">
        <f t="shared" si="334"/>
        <v>2015</v>
      </c>
      <c r="V2662">
        <f t="shared" si="335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28"/>
        <v>102.89999999999999</v>
      </c>
      <c r="P2663" s="8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6">
        <f t="shared" si="332"/>
        <v>41542.750115740739</v>
      </c>
      <c r="T2663" s="16">
        <f t="shared" si="333"/>
        <v>41572.750115740739</v>
      </c>
      <c r="U2663">
        <f t="shared" si="334"/>
        <v>2013</v>
      </c>
      <c r="V2663">
        <f t="shared" si="335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28"/>
        <v>106.80000000000001</v>
      </c>
      <c r="P2664" s="8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6">
        <f t="shared" si="332"/>
        <v>42207.538344907407</v>
      </c>
      <c r="T2664" s="16">
        <f t="shared" si="333"/>
        <v>42237.538344907407</v>
      </c>
      <c r="U2664">
        <f t="shared" si="334"/>
        <v>2015</v>
      </c>
      <c r="V2664">
        <f t="shared" si="335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28"/>
        <v>104.59625</v>
      </c>
      <c r="P2665" s="8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6">
        <f t="shared" si="332"/>
        <v>42222.41443287037</v>
      </c>
      <c r="T2665" s="16">
        <f t="shared" si="333"/>
        <v>42251.416666666664</v>
      </c>
      <c r="U2665">
        <f t="shared" si="334"/>
        <v>2015</v>
      </c>
      <c r="V2665">
        <f t="shared" si="335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28"/>
        <v>103.42857142857143</v>
      </c>
      <c r="P2666" s="8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6">
        <f t="shared" si="332"/>
        <v>42312.817094907405</v>
      </c>
      <c r="T2666" s="16">
        <f t="shared" si="333"/>
        <v>42347.082638888889</v>
      </c>
      <c r="U2666">
        <f t="shared" si="334"/>
        <v>2015</v>
      </c>
      <c r="V2666">
        <f t="shared" si="335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28"/>
        <v>123.14285714285715</v>
      </c>
      <c r="P2667" s="8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6">
        <f t="shared" si="332"/>
        <v>42083.687199074069</v>
      </c>
      <c r="T2667" s="16">
        <f t="shared" si="333"/>
        <v>42128.687199074069</v>
      </c>
      <c r="U2667">
        <f t="shared" si="334"/>
        <v>2015</v>
      </c>
      <c r="V2667">
        <f t="shared" si="335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28"/>
        <v>159.29509999999999</v>
      </c>
      <c r="P2668" s="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6">
        <f t="shared" si="332"/>
        <v>42235.55600694444</v>
      </c>
      <c r="T2668" s="16">
        <f t="shared" si="333"/>
        <v>42272.666666666664</v>
      </c>
      <c r="U2668">
        <f t="shared" si="334"/>
        <v>2015</v>
      </c>
      <c r="V2668">
        <f t="shared" si="335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28"/>
        <v>110.66666666666667</v>
      </c>
      <c r="P2669" s="8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6">
        <f t="shared" si="332"/>
        <v>42380.717777777776</v>
      </c>
      <c r="T2669" s="16">
        <f t="shared" si="333"/>
        <v>42410.717777777776</v>
      </c>
      <c r="U2669">
        <f t="shared" si="334"/>
        <v>2016</v>
      </c>
      <c r="V2669">
        <f t="shared" si="335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28"/>
        <v>170.70000000000002</v>
      </c>
      <c r="P2670" s="8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6">
        <f t="shared" si="332"/>
        <v>42275.380381944444</v>
      </c>
      <c r="T2670" s="16">
        <f t="shared" si="333"/>
        <v>42317.397222222215</v>
      </c>
      <c r="U2670">
        <f t="shared" si="334"/>
        <v>2015</v>
      </c>
      <c r="V2670">
        <f t="shared" si="335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28"/>
        <v>125.125</v>
      </c>
      <c r="P2671" s="8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6">
        <f t="shared" si="332"/>
        <v>42318.827499999992</v>
      </c>
      <c r="T2671" s="16">
        <f t="shared" si="333"/>
        <v>42378.827499999992</v>
      </c>
      <c r="U2671">
        <f t="shared" si="334"/>
        <v>2015</v>
      </c>
      <c r="V2671">
        <f t="shared" si="335"/>
        <v>2016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28"/>
        <v>6.4158609339642041</v>
      </c>
      <c r="P2672" s="8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6">
        <f t="shared" si="332"/>
        <v>41820.812268518515</v>
      </c>
      <c r="T2672" s="16">
        <f t="shared" si="333"/>
        <v>41848.812268518515</v>
      </c>
      <c r="U2672">
        <f t="shared" si="334"/>
        <v>2014</v>
      </c>
      <c r="V2672">
        <f t="shared" si="335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28"/>
        <v>11.343999999999999</v>
      </c>
      <c r="P2673" s="8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6">
        <f t="shared" si="332"/>
        <v>41962.54069444444</v>
      </c>
      <c r="T2673" s="16">
        <f t="shared" si="333"/>
        <v>41992.609722222223</v>
      </c>
      <c r="U2673">
        <f t="shared" si="334"/>
        <v>2014</v>
      </c>
      <c r="V2673">
        <f t="shared" si="335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28"/>
        <v>33.19</v>
      </c>
      <c r="P2674" s="8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6">
        <f t="shared" si="332"/>
        <v>42344.675810185181</v>
      </c>
      <c r="T2674" s="16">
        <f t="shared" si="333"/>
        <v>42366.041666666664</v>
      </c>
      <c r="U2674">
        <f t="shared" si="334"/>
        <v>2015</v>
      </c>
      <c r="V2674">
        <f t="shared" si="335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28"/>
        <v>27.58</v>
      </c>
      <c r="P2675" s="8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6">
        <f t="shared" si="332"/>
        <v>41912.333321759259</v>
      </c>
      <c r="T2675" s="16">
        <f t="shared" si="333"/>
        <v>41941.739583333328</v>
      </c>
      <c r="U2675">
        <f t="shared" si="334"/>
        <v>2014</v>
      </c>
      <c r="V2675">
        <f t="shared" si="335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28"/>
        <v>62.839999999999996</v>
      </c>
      <c r="P2676" s="8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6">
        <f t="shared" si="332"/>
        <v>42529.424421296295</v>
      </c>
      <c r="T2676" s="16">
        <f t="shared" si="333"/>
        <v>42555.999305555553</v>
      </c>
      <c r="U2676">
        <f t="shared" si="334"/>
        <v>2016</v>
      </c>
      <c r="V2676">
        <f t="shared" si="335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28"/>
        <v>7.5880000000000001</v>
      </c>
      <c r="P2677" s="8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6">
        <f t="shared" si="332"/>
        <v>41923.649178240739</v>
      </c>
      <c r="T2677" s="16">
        <f t="shared" si="333"/>
        <v>41953.690844907404</v>
      </c>
      <c r="U2677">
        <f t="shared" si="334"/>
        <v>2014</v>
      </c>
      <c r="V2677">
        <f t="shared" si="335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28"/>
        <v>50.38095238095238</v>
      </c>
      <c r="P2678" s="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6">
        <f t="shared" si="332"/>
        <v>42482.416365740741</v>
      </c>
      <c r="T2678" s="16">
        <f t="shared" si="333"/>
        <v>42512.416365740741</v>
      </c>
      <c r="U2678">
        <f t="shared" si="334"/>
        <v>2016</v>
      </c>
      <c r="V2678">
        <f t="shared" si="335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28"/>
        <v>17.512820512820511</v>
      </c>
      <c r="P2679" s="8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6">
        <f t="shared" si="332"/>
        <v>41792.821099537039</v>
      </c>
      <c r="T2679" s="16">
        <f t="shared" si="333"/>
        <v>41822.821099537039</v>
      </c>
      <c r="U2679">
        <f t="shared" si="334"/>
        <v>2014</v>
      </c>
      <c r="V2679">
        <f t="shared" si="335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28"/>
        <v>1.375E-2</v>
      </c>
      <c r="P2680" s="8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6">
        <f t="shared" si="332"/>
        <v>42241.589872685181</v>
      </c>
      <c r="T2680" s="16">
        <f t="shared" si="333"/>
        <v>42271.589872685181</v>
      </c>
      <c r="U2680">
        <f t="shared" si="334"/>
        <v>2015</v>
      </c>
      <c r="V2680">
        <f t="shared" si="335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28"/>
        <v>0.33</v>
      </c>
      <c r="P2681" s="8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6">
        <f t="shared" si="332"/>
        <v>42032.792754629627</v>
      </c>
      <c r="T2681" s="16">
        <f t="shared" si="333"/>
        <v>42062.792754629627</v>
      </c>
      <c r="U2681">
        <f t="shared" si="334"/>
        <v>2015</v>
      </c>
      <c r="V2681">
        <f t="shared" si="335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28"/>
        <v>0.86250000000000004</v>
      </c>
      <c r="P2682" s="8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6">
        <f t="shared" si="332"/>
        <v>42436.003368055557</v>
      </c>
      <c r="T2682" s="16">
        <f t="shared" si="333"/>
        <v>42465.961701388886</v>
      </c>
      <c r="U2682">
        <f t="shared" si="334"/>
        <v>2016</v>
      </c>
      <c r="V2682">
        <f t="shared" si="335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28"/>
        <v>0.6875</v>
      </c>
      <c r="P2683" s="8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6">
        <f t="shared" si="332"/>
        <v>41805.686921296292</v>
      </c>
      <c r="T2683" s="16">
        <f t="shared" si="333"/>
        <v>41830.686921296292</v>
      </c>
      <c r="U2683">
        <f t="shared" si="334"/>
        <v>2014</v>
      </c>
      <c r="V2683">
        <f t="shared" si="335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28"/>
        <v>28.299999999999997</v>
      </c>
      <c r="P2684" s="8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6">
        <f t="shared" si="332"/>
        <v>41932.663657407407</v>
      </c>
      <c r="T2684" s="16">
        <f t="shared" si="333"/>
        <v>41965.040972222218</v>
      </c>
      <c r="U2684">
        <f t="shared" si="334"/>
        <v>2014</v>
      </c>
      <c r="V2684">
        <f t="shared" si="335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28"/>
        <v>0.24</v>
      </c>
      <c r="P2685" s="8">
        <f t="shared" si="329"/>
        <v>12</v>
      </c>
      <c r="Q2685" t="str">
        <f t="shared" si="330"/>
        <v>food</v>
      </c>
      <c r="R2685" t="str">
        <f t="shared" si="331"/>
        <v>food trucks</v>
      </c>
      <c r="S2685" s="16">
        <f t="shared" si="332"/>
        <v>42034.546759259254</v>
      </c>
      <c r="T2685" s="16">
        <f t="shared" si="333"/>
        <v>42064.546759259254</v>
      </c>
      <c r="U2685">
        <f t="shared" si="334"/>
        <v>2015</v>
      </c>
      <c r="V2685">
        <f t="shared" si="335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28"/>
        <v>1.1428571428571428</v>
      </c>
      <c r="P2686" s="8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6">
        <f t="shared" si="332"/>
        <v>41820.706307870372</v>
      </c>
      <c r="T2686" s="16">
        <f t="shared" si="333"/>
        <v>41860.706307870372</v>
      </c>
      <c r="U2686">
        <f t="shared" si="334"/>
        <v>2014</v>
      </c>
      <c r="V2686">
        <f t="shared" si="335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28"/>
        <v>0.02</v>
      </c>
      <c r="P2687" s="8">
        <f t="shared" si="329"/>
        <v>10</v>
      </c>
      <c r="Q2687" t="str">
        <f t="shared" si="330"/>
        <v>food</v>
      </c>
      <c r="R2687" t="str">
        <f t="shared" si="331"/>
        <v>food trucks</v>
      </c>
      <c r="S2687" s="16">
        <f t="shared" si="332"/>
        <v>42061.487615740734</v>
      </c>
      <c r="T2687" s="16">
        <f t="shared" si="333"/>
        <v>42121.44594907407</v>
      </c>
      <c r="U2687">
        <f t="shared" si="334"/>
        <v>2015</v>
      </c>
      <c r="V2687">
        <f t="shared" si="335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28"/>
        <v>0</v>
      </c>
      <c r="P2688" s="8">
        <f t="shared" si="329"/>
        <v>0</v>
      </c>
      <c r="Q2688" t="str">
        <f t="shared" si="330"/>
        <v>food</v>
      </c>
      <c r="R2688" t="str">
        <f t="shared" si="331"/>
        <v>food trucks</v>
      </c>
      <c r="S2688" s="16">
        <f t="shared" si="332"/>
        <v>41892.766469907401</v>
      </c>
      <c r="T2688" s="16">
        <f t="shared" si="333"/>
        <v>41912.766469907401</v>
      </c>
      <c r="U2688">
        <f t="shared" si="334"/>
        <v>2014</v>
      </c>
      <c r="V2688">
        <f t="shared" si="335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28"/>
        <v>0</v>
      </c>
      <c r="P2689" s="8">
        <f t="shared" si="329"/>
        <v>0</v>
      </c>
      <c r="Q2689" t="str">
        <f t="shared" si="330"/>
        <v>food</v>
      </c>
      <c r="R2689" t="str">
        <f t="shared" si="331"/>
        <v>food trucks</v>
      </c>
      <c r="S2689" s="16">
        <f t="shared" si="332"/>
        <v>42154.431921296295</v>
      </c>
      <c r="T2689" s="16">
        <f t="shared" si="333"/>
        <v>42184.431921296295</v>
      </c>
      <c r="U2689">
        <f t="shared" si="334"/>
        <v>2015</v>
      </c>
      <c r="V2689">
        <f t="shared" si="335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28"/>
        <v>0.14799999999999999</v>
      </c>
      <c r="P2690" s="8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6">
        <f t="shared" si="332"/>
        <v>42027.910532407404</v>
      </c>
      <c r="T2690" s="16">
        <f t="shared" si="333"/>
        <v>42058.916666666664</v>
      </c>
      <c r="U2690">
        <f t="shared" si="334"/>
        <v>2015</v>
      </c>
      <c r="V2690">
        <f t="shared" si="335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36">E2691/D2691*100</f>
        <v>2.8571428571428571E-3</v>
      </c>
      <c r="P2691" s="8">
        <f t="shared" ref="P2691:P2754" si="337">IFERROR(E2691/L2691,0)</f>
        <v>1</v>
      </c>
      <c r="Q2691" t="str">
        <f t="shared" ref="Q2691:Q2754" si="338">LEFT(N2691,FIND("/",N2691)-1)</f>
        <v>food</v>
      </c>
      <c r="R2691" t="str">
        <f t="shared" ref="R2691:R2754" si="339">RIGHT(N2691,LEN(N2691)-SEARCH("/",N2691))</f>
        <v>food trucks</v>
      </c>
      <c r="S2691" s="16">
        <f t="shared" ref="S2691:S2754" si="340">(J2691/86400)+25569+(-5/24)</f>
        <v>42551.75335648148</v>
      </c>
      <c r="T2691" s="16">
        <f t="shared" ref="T2691:T2754" si="341">(I2691/86400)+25569+(-5/24)</f>
        <v>42581.75335648148</v>
      </c>
      <c r="U2691">
        <f t="shared" ref="U2691:U2754" si="342">YEAR(S2691)</f>
        <v>2016</v>
      </c>
      <c r="V2691">
        <f t="shared" ref="V2691:V2754" si="343">YEAR(T2691)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36"/>
        <v>10.7325</v>
      </c>
      <c r="P2692" s="8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6">
        <f t="shared" si="340"/>
        <v>42112.89671296296</v>
      </c>
      <c r="T2692" s="16">
        <f t="shared" si="341"/>
        <v>42157.89671296296</v>
      </c>
      <c r="U2692">
        <f t="shared" si="342"/>
        <v>2015</v>
      </c>
      <c r="V2692">
        <f t="shared" si="343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36"/>
        <v>5.3846153846153842E-2</v>
      </c>
      <c r="P2693" s="8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6">
        <f t="shared" si="340"/>
        <v>42089.515706018516</v>
      </c>
      <c r="T2693" s="16">
        <f t="shared" si="341"/>
        <v>42134.515706018516</v>
      </c>
      <c r="U2693">
        <f t="shared" si="342"/>
        <v>2015</v>
      </c>
      <c r="V2693">
        <f t="shared" si="343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36"/>
        <v>0.7142857142857143</v>
      </c>
      <c r="P2694" s="8">
        <f t="shared" si="337"/>
        <v>25</v>
      </c>
      <c r="Q2694" t="str">
        <f t="shared" si="338"/>
        <v>food</v>
      </c>
      <c r="R2694" t="str">
        <f t="shared" si="339"/>
        <v>food trucks</v>
      </c>
      <c r="S2694" s="16">
        <f t="shared" si="340"/>
        <v>42058.125694444439</v>
      </c>
      <c r="T2694" s="16">
        <f t="shared" si="341"/>
        <v>42088.084027777775</v>
      </c>
      <c r="U2694">
        <f t="shared" si="342"/>
        <v>2015</v>
      </c>
      <c r="V2694">
        <f t="shared" si="343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36"/>
        <v>0.8</v>
      </c>
      <c r="P2695" s="8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6">
        <f t="shared" si="340"/>
        <v>41833.930162037032</v>
      </c>
      <c r="T2695" s="16">
        <f t="shared" si="341"/>
        <v>41863.930162037032</v>
      </c>
      <c r="U2695">
        <f t="shared" si="342"/>
        <v>2014</v>
      </c>
      <c r="V2695">
        <f t="shared" si="343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36"/>
        <v>3.3333333333333335E-3</v>
      </c>
      <c r="P2696" s="8">
        <f t="shared" si="337"/>
        <v>1</v>
      </c>
      <c r="Q2696" t="str">
        <f t="shared" si="338"/>
        <v>food</v>
      </c>
      <c r="R2696" t="str">
        <f t="shared" si="339"/>
        <v>food trucks</v>
      </c>
      <c r="S2696" s="16">
        <f t="shared" si="340"/>
        <v>41877.932164351849</v>
      </c>
      <c r="T2696" s="16">
        <f t="shared" si="341"/>
        <v>41907.932164351849</v>
      </c>
      <c r="U2696">
        <f t="shared" si="342"/>
        <v>2014</v>
      </c>
      <c r="V2696">
        <f t="shared" si="343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36"/>
        <v>0.47333333333333333</v>
      </c>
      <c r="P2697" s="8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6">
        <f t="shared" si="340"/>
        <v>42047.973587962959</v>
      </c>
      <c r="T2697" s="16">
        <f t="shared" si="341"/>
        <v>42107.931921296295</v>
      </c>
      <c r="U2697">
        <f t="shared" si="342"/>
        <v>2015</v>
      </c>
      <c r="V2697">
        <f t="shared" si="343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36"/>
        <v>5.65</v>
      </c>
      <c r="P2698" s="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6">
        <f t="shared" si="340"/>
        <v>41964.636111111111</v>
      </c>
      <c r="T2698" s="16">
        <f t="shared" si="341"/>
        <v>41998.636111111111</v>
      </c>
      <c r="U2698">
        <f t="shared" si="342"/>
        <v>2014</v>
      </c>
      <c r="V2698">
        <f t="shared" si="343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36"/>
        <v>26.35217391304348</v>
      </c>
      <c r="P2699" s="8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6">
        <f t="shared" si="340"/>
        <v>42187.731747685182</v>
      </c>
      <c r="T2699" s="16">
        <f t="shared" si="341"/>
        <v>42218.708333333336</v>
      </c>
      <c r="U2699">
        <f t="shared" si="342"/>
        <v>2015</v>
      </c>
      <c r="V2699">
        <f t="shared" si="343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36"/>
        <v>0.325125</v>
      </c>
      <c r="P2700" s="8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6">
        <f t="shared" si="340"/>
        <v>41787.689907407403</v>
      </c>
      <c r="T2700" s="16">
        <f t="shared" si="341"/>
        <v>41817.689907407403</v>
      </c>
      <c r="U2700">
        <f t="shared" si="342"/>
        <v>2014</v>
      </c>
      <c r="V2700">
        <f t="shared" si="343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36"/>
        <v>0</v>
      </c>
      <c r="P2701" s="8">
        <f t="shared" si="337"/>
        <v>0</v>
      </c>
      <c r="Q2701" t="str">
        <f t="shared" si="338"/>
        <v>food</v>
      </c>
      <c r="R2701" t="str">
        <f t="shared" si="339"/>
        <v>food trucks</v>
      </c>
      <c r="S2701" s="16">
        <f t="shared" si="340"/>
        <v>41829.688229166662</v>
      </c>
      <c r="T2701" s="16">
        <f t="shared" si="341"/>
        <v>41859.688229166662</v>
      </c>
      <c r="U2701">
        <f t="shared" si="342"/>
        <v>2014</v>
      </c>
      <c r="V2701">
        <f t="shared" si="343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36"/>
        <v>0.7000700070007001</v>
      </c>
      <c r="P2702" s="8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6">
        <f t="shared" si="340"/>
        <v>41870.666342592587</v>
      </c>
      <c r="T2702" s="16">
        <f t="shared" si="341"/>
        <v>41900.666342592587</v>
      </c>
      <c r="U2702">
        <f t="shared" si="342"/>
        <v>2014</v>
      </c>
      <c r="V2702">
        <f t="shared" si="343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36"/>
        <v>46.176470588235297</v>
      </c>
      <c r="P2703" s="8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6">
        <f t="shared" si="340"/>
        <v>42801.566365740735</v>
      </c>
      <c r="T2703" s="16">
        <f t="shared" si="341"/>
        <v>42832.524699074071</v>
      </c>
      <c r="U2703">
        <f t="shared" si="342"/>
        <v>2017</v>
      </c>
      <c r="V2703">
        <f t="shared" si="343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36"/>
        <v>34.410000000000004</v>
      </c>
      <c r="P2704" s="8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6">
        <f t="shared" si="340"/>
        <v>42800.593483796292</v>
      </c>
      <c r="T2704" s="16">
        <f t="shared" si="341"/>
        <v>42830.551817129628</v>
      </c>
      <c r="U2704">
        <f t="shared" si="342"/>
        <v>2017</v>
      </c>
      <c r="V2704">
        <f t="shared" si="343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36"/>
        <v>103.75000000000001</v>
      </c>
      <c r="P2705" s="8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6">
        <f t="shared" si="340"/>
        <v>42756.481828703698</v>
      </c>
      <c r="T2705" s="16">
        <f t="shared" si="341"/>
        <v>42816.440162037034</v>
      </c>
      <c r="U2705">
        <f t="shared" si="342"/>
        <v>2017</v>
      </c>
      <c r="V2705">
        <f t="shared" si="343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36"/>
        <v>6.0263157894736841</v>
      </c>
      <c r="P2706" s="8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6">
        <f t="shared" si="340"/>
        <v>42787.654097222221</v>
      </c>
      <c r="T2706" s="16">
        <f t="shared" si="341"/>
        <v>42830.61243055555</v>
      </c>
      <c r="U2706">
        <f t="shared" si="342"/>
        <v>2017</v>
      </c>
      <c r="V2706">
        <f t="shared" si="343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36"/>
        <v>10.539393939393939</v>
      </c>
      <c r="P2707" s="8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6">
        <f t="shared" si="340"/>
        <v>42773.70784722222</v>
      </c>
      <c r="T2707" s="16">
        <f t="shared" si="341"/>
        <v>42818.666180555556</v>
      </c>
      <c r="U2707">
        <f t="shared" si="342"/>
        <v>2017</v>
      </c>
      <c r="V2707">
        <f t="shared" si="343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36"/>
        <v>112.29714285714284</v>
      </c>
      <c r="P2708" s="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6">
        <f t="shared" si="340"/>
        <v>41899.086608796293</v>
      </c>
      <c r="T2708" s="16">
        <f t="shared" si="341"/>
        <v>41928.082638888889</v>
      </c>
      <c r="U2708">
        <f t="shared" si="342"/>
        <v>2014</v>
      </c>
      <c r="V2708">
        <f t="shared" si="343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36"/>
        <v>350.84462500000001</v>
      </c>
      <c r="P2709" s="8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6">
        <f t="shared" si="340"/>
        <v>41391.574571759258</v>
      </c>
      <c r="T2709" s="16">
        <f t="shared" si="341"/>
        <v>41421.082638888889</v>
      </c>
      <c r="U2709">
        <f t="shared" si="342"/>
        <v>2013</v>
      </c>
      <c r="V2709">
        <f t="shared" si="343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36"/>
        <v>233.21535</v>
      </c>
      <c r="P2710" s="8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6">
        <f t="shared" si="340"/>
        <v>42512.489884259259</v>
      </c>
      <c r="T2710" s="16">
        <f t="shared" si="341"/>
        <v>42572.489884259259</v>
      </c>
      <c r="U2710">
        <f t="shared" si="342"/>
        <v>2016</v>
      </c>
      <c r="V2710">
        <f t="shared" si="343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36"/>
        <v>101.60599999999999</v>
      </c>
      <c r="P2711" s="8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6">
        <f t="shared" si="340"/>
        <v>42611.941446759258</v>
      </c>
      <c r="T2711" s="16">
        <f t="shared" si="341"/>
        <v>42646.957638888889</v>
      </c>
      <c r="U2711">
        <f t="shared" si="342"/>
        <v>2016</v>
      </c>
      <c r="V2711">
        <f t="shared" si="343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36"/>
        <v>153.90035000000003</v>
      </c>
      <c r="P2712" s="8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6">
        <f t="shared" si="340"/>
        <v>41828.021157407406</v>
      </c>
      <c r="T2712" s="16">
        <f t="shared" si="341"/>
        <v>41859.875</v>
      </c>
      <c r="U2712">
        <f t="shared" si="342"/>
        <v>2014</v>
      </c>
      <c r="V2712">
        <f t="shared" si="343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36"/>
        <v>100.7161125319693</v>
      </c>
      <c r="P2713" s="8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6">
        <f t="shared" si="340"/>
        <v>41780.536921296291</v>
      </c>
      <c r="T2713" s="16">
        <f t="shared" si="341"/>
        <v>41810.709027777775</v>
      </c>
      <c r="U2713">
        <f t="shared" si="342"/>
        <v>2014</v>
      </c>
      <c r="V2713">
        <f t="shared" si="343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36"/>
        <v>131.38181818181818</v>
      </c>
      <c r="P2714" s="8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6">
        <f t="shared" si="340"/>
        <v>41431.853703703702</v>
      </c>
      <c r="T2714" s="16">
        <f t="shared" si="341"/>
        <v>41468.541666666664</v>
      </c>
      <c r="U2714">
        <f t="shared" si="342"/>
        <v>2013</v>
      </c>
      <c r="V2714">
        <f t="shared" si="343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36"/>
        <v>102.24133333333334</v>
      </c>
      <c r="P2715" s="8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6">
        <f t="shared" si="340"/>
        <v>42322.445416666662</v>
      </c>
      <c r="T2715" s="16">
        <f t="shared" si="341"/>
        <v>42362.445416666662</v>
      </c>
      <c r="U2715">
        <f t="shared" si="342"/>
        <v>2015</v>
      </c>
      <c r="V2715">
        <f t="shared" si="343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36"/>
        <v>116.35599999999999</v>
      </c>
      <c r="P2716" s="8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6">
        <f t="shared" si="340"/>
        <v>42629.446712962956</v>
      </c>
      <c r="T2716" s="16">
        <f t="shared" si="341"/>
        <v>42657.749999999993</v>
      </c>
      <c r="U2716">
        <f t="shared" si="342"/>
        <v>2016</v>
      </c>
      <c r="V2716">
        <f t="shared" si="343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36"/>
        <v>264.62241666666665</v>
      </c>
      <c r="P2717" s="8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6">
        <f t="shared" si="340"/>
        <v>42387.190138888887</v>
      </c>
      <c r="T2717" s="16">
        <f t="shared" si="341"/>
        <v>42421.190138888887</v>
      </c>
      <c r="U2717">
        <f t="shared" si="342"/>
        <v>2016</v>
      </c>
      <c r="V2717">
        <f t="shared" si="343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36"/>
        <v>119.98010000000001</v>
      </c>
      <c r="P2718" s="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6">
        <f t="shared" si="340"/>
        <v>42255.124918981477</v>
      </c>
      <c r="T2718" s="16">
        <f t="shared" si="341"/>
        <v>42285.124918981477</v>
      </c>
      <c r="U2718">
        <f t="shared" si="342"/>
        <v>2015</v>
      </c>
      <c r="V2718">
        <f t="shared" si="343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36"/>
        <v>120.10400000000001</v>
      </c>
      <c r="P2719" s="8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6">
        <f t="shared" si="340"/>
        <v>41934.706585648142</v>
      </c>
      <c r="T2719" s="16">
        <f t="shared" si="341"/>
        <v>41979.748252314814</v>
      </c>
      <c r="U2719">
        <f t="shared" si="342"/>
        <v>2014</v>
      </c>
      <c r="V2719">
        <f t="shared" si="343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36"/>
        <v>103.58333333333334</v>
      </c>
      <c r="P2720" s="8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6">
        <f t="shared" si="340"/>
        <v>42465.388252314813</v>
      </c>
      <c r="T2720" s="16">
        <f t="shared" si="341"/>
        <v>42493.749999999993</v>
      </c>
      <c r="U2720">
        <f t="shared" si="342"/>
        <v>2016</v>
      </c>
      <c r="V2720">
        <f t="shared" si="343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36"/>
        <v>108.83333333333334</v>
      </c>
      <c r="P2721" s="8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6">
        <f t="shared" si="340"/>
        <v>42417.822847222218</v>
      </c>
      <c r="T2721" s="16">
        <f t="shared" si="341"/>
        <v>42477.781180555554</v>
      </c>
      <c r="U2721">
        <f t="shared" si="342"/>
        <v>2016</v>
      </c>
      <c r="V2721">
        <f t="shared" si="343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36"/>
        <v>118.12400000000001</v>
      </c>
      <c r="P2722" s="8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6">
        <f t="shared" si="340"/>
        <v>42655.257557870369</v>
      </c>
      <c r="T2722" s="16">
        <f t="shared" si="341"/>
        <v>42685.299224537033</v>
      </c>
      <c r="U2722">
        <f t="shared" si="342"/>
        <v>2016</v>
      </c>
      <c r="V2722">
        <f t="shared" si="343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36"/>
        <v>1462</v>
      </c>
      <c r="P2723" s="8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6">
        <f t="shared" si="340"/>
        <v>41493.335625</v>
      </c>
      <c r="T2723" s="16">
        <f t="shared" si="341"/>
        <v>41523.583333333328</v>
      </c>
      <c r="U2723">
        <f t="shared" si="342"/>
        <v>2013</v>
      </c>
      <c r="V2723">
        <f t="shared" si="343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36"/>
        <v>252.54</v>
      </c>
      <c r="P2724" s="8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6">
        <f t="shared" si="340"/>
        <v>42704.64876157407</v>
      </c>
      <c r="T2724" s="16">
        <f t="shared" si="341"/>
        <v>42764.64876157407</v>
      </c>
      <c r="U2724">
        <f t="shared" si="342"/>
        <v>2016</v>
      </c>
      <c r="V2724">
        <f t="shared" si="343"/>
        <v>2017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36"/>
        <v>140.05000000000001</v>
      </c>
      <c r="P2725" s="8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6">
        <f t="shared" si="340"/>
        <v>41944.630648148144</v>
      </c>
      <c r="T2725" s="16">
        <f t="shared" si="341"/>
        <v>42004.672314814808</v>
      </c>
      <c r="U2725">
        <f t="shared" si="342"/>
        <v>2014</v>
      </c>
      <c r="V2725">
        <f t="shared" si="343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36"/>
        <v>296.87520259319291</v>
      </c>
      <c r="P2726" s="8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6">
        <f t="shared" si="340"/>
        <v>42199.118738425925</v>
      </c>
      <c r="T2726" s="16">
        <f t="shared" si="341"/>
        <v>42231.118738425925</v>
      </c>
      <c r="U2726">
        <f t="shared" si="342"/>
        <v>2015</v>
      </c>
      <c r="V2726">
        <f t="shared" si="343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36"/>
        <v>144.54249999999999</v>
      </c>
      <c r="P2727" s="8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6">
        <f t="shared" si="340"/>
        <v>42745.53628472222</v>
      </c>
      <c r="T2727" s="16">
        <f t="shared" si="341"/>
        <v>42795.53628472222</v>
      </c>
      <c r="U2727">
        <f t="shared" si="342"/>
        <v>2017</v>
      </c>
      <c r="V2727">
        <f t="shared" si="343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36"/>
        <v>105.745</v>
      </c>
      <c r="P2728" s="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6">
        <f t="shared" si="340"/>
        <v>42452.371655092589</v>
      </c>
      <c r="T2728" s="16">
        <f t="shared" si="341"/>
        <v>42482.371655092589</v>
      </c>
      <c r="U2728">
        <f t="shared" si="342"/>
        <v>2016</v>
      </c>
      <c r="V2728">
        <f t="shared" si="343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36"/>
        <v>493.21000000000004</v>
      </c>
      <c r="P2729" s="8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6">
        <f t="shared" si="340"/>
        <v>42198.468321759261</v>
      </c>
      <c r="T2729" s="16">
        <f t="shared" si="341"/>
        <v>42223.468321759261</v>
      </c>
      <c r="U2729">
        <f t="shared" si="342"/>
        <v>2015</v>
      </c>
      <c r="V2729">
        <f t="shared" si="343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36"/>
        <v>201.82666666666668</v>
      </c>
      <c r="P2730" s="8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6">
        <f t="shared" si="340"/>
        <v>42333.391597222224</v>
      </c>
      <c r="T2730" s="16">
        <f t="shared" si="341"/>
        <v>42368.391597222224</v>
      </c>
      <c r="U2730">
        <f t="shared" si="342"/>
        <v>2015</v>
      </c>
      <c r="V2730">
        <f t="shared" si="343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36"/>
        <v>104.44</v>
      </c>
      <c r="P2731" s="8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6">
        <f t="shared" si="340"/>
        <v>42095.032372685186</v>
      </c>
      <c r="T2731" s="16">
        <f t="shared" si="341"/>
        <v>42125.032372685186</v>
      </c>
      <c r="U2731">
        <f t="shared" si="342"/>
        <v>2015</v>
      </c>
      <c r="V2731">
        <f t="shared" si="343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36"/>
        <v>170.29262962962963</v>
      </c>
      <c r="P2732" s="8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6">
        <f t="shared" si="340"/>
        <v>41351.333043981482</v>
      </c>
      <c r="T2732" s="16">
        <f t="shared" si="341"/>
        <v>41386.333043981482</v>
      </c>
      <c r="U2732">
        <f t="shared" si="342"/>
        <v>2013</v>
      </c>
      <c r="V2732">
        <f t="shared" si="343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36"/>
        <v>104.30333333333333</v>
      </c>
      <c r="P2733" s="8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6">
        <f t="shared" si="340"/>
        <v>41872.317384259259</v>
      </c>
      <c r="T2733" s="16">
        <f t="shared" si="341"/>
        <v>41929.958333333328</v>
      </c>
      <c r="U2733">
        <f t="shared" si="342"/>
        <v>2014</v>
      </c>
      <c r="V2733">
        <f t="shared" si="343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36"/>
        <v>118.25000000000001</v>
      </c>
      <c r="P2734" s="8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6">
        <f t="shared" si="340"/>
        <v>41389.599861111106</v>
      </c>
      <c r="T2734" s="16">
        <f t="shared" si="341"/>
        <v>41421.791666666664</v>
      </c>
      <c r="U2734">
        <f t="shared" si="342"/>
        <v>2013</v>
      </c>
      <c r="V2734">
        <f t="shared" si="343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36"/>
        <v>107.538</v>
      </c>
      <c r="P2735" s="8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6">
        <f t="shared" si="340"/>
        <v>42044.064513888887</v>
      </c>
      <c r="T2735" s="16">
        <f t="shared" si="341"/>
        <v>42104.022847222215</v>
      </c>
      <c r="U2735">
        <f t="shared" si="342"/>
        <v>2015</v>
      </c>
      <c r="V2735">
        <f t="shared" si="343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36"/>
        <v>2260300</v>
      </c>
      <c r="P2736" s="8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6">
        <f t="shared" si="340"/>
        <v>42626.460555555554</v>
      </c>
      <c r="T2736" s="16">
        <f t="shared" si="341"/>
        <v>42656.707638888889</v>
      </c>
      <c r="U2736">
        <f t="shared" si="342"/>
        <v>2016</v>
      </c>
      <c r="V2736">
        <f t="shared" si="343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36"/>
        <v>978.13466666666682</v>
      </c>
      <c r="P2737" s="8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6">
        <f t="shared" si="340"/>
        <v>41315.912615740737</v>
      </c>
      <c r="T2737" s="16">
        <f t="shared" si="341"/>
        <v>41346.625</v>
      </c>
      <c r="U2737">
        <f t="shared" si="342"/>
        <v>2013</v>
      </c>
      <c r="V2737">
        <f t="shared" si="343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36"/>
        <v>122.9</v>
      </c>
      <c r="P2738" s="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6">
        <f t="shared" si="340"/>
        <v>41722.458020833328</v>
      </c>
      <c r="T2738" s="16">
        <f t="shared" si="341"/>
        <v>41752.458020833328</v>
      </c>
      <c r="U2738">
        <f t="shared" si="342"/>
        <v>2014</v>
      </c>
      <c r="V2738">
        <f t="shared" si="343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36"/>
        <v>246.0608</v>
      </c>
      <c r="P2739" s="8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6">
        <f t="shared" si="340"/>
        <v>41611.709340277775</v>
      </c>
      <c r="T2739" s="16">
        <f t="shared" si="341"/>
        <v>41654.583333333328</v>
      </c>
      <c r="U2739">
        <f t="shared" si="342"/>
        <v>2013</v>
      </c>
      <c r="V2739">
        <f t="shared" si="343"/>
        <v>2014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36"/>
        <v>147.94</v>
      </c>
      <c r="P2740" s="8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6">
        <f t="shared" si="340"/>
        <v>42619.935231481482</v>
      </c>
      <c r="T2740" s="16">
        <f t="shared" si="341"/>
        <v>42679.935231481482</v>
      </c>
      <c r="U2740">
        <f t="shared" si="342"/>
        <v>2016</v>
      </c>
      <c r="V2740">
        <f t="shared" si="343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36"/>
        <v>384.09090909090907</v>
      </c>
      <c r="P2741" s="8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6">
        <f t="shared" si="340"/>
        <v>41719.679594907408</v>
      </c>
      <c r="T2741" s="16">
        <f t="shared" si="341"/>
        <v>41764.679594907408</v>
      </c>
      <c r="U2741">
        <f t="shared" si="342"/>
        <v>2014</v>
      </c>
      <c r="V2741">
        <f t="shared" si="343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36"/>
        <v>103.33333333333334</v>
      </c>
      <c r="P2742" s="8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6">
        <f t="shared" si="340"/>
        <v>42044.823518518511</v>
      </c>
      <c r="T2742" s="16">
        <f t="shared" si="341"/>
        <v>42074.781851851854</v>
      </c>
      <c r="U2742">
        <f t="shared" si="342"/>
        <v>2015</v>
      </c>
      <c r="V2742">
        <f t="shared" si="343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36"/>
        <v>0.43750000000000006</v>
      </c>
      <c r="P2743" s="8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6">
        <f t="shared" si="340"/>
        <v>41911.449097222219</v>
      </c>
      <c r="T2743" s="16">
        <f t="shared" si="341"/>
        <v>41931.879861111105</v>
      </c>
      <c r="U2743">
        <f t="shared" si="342"/>
        <v>2014</v>
      </c>
      <c r="V2743">
        <f t="shared" si="343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36"/>
        <v>29.24</v>
      </c>
      <c r="P2744" s="8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6">
        <f t="shared" si="340"/>
        <v>41030.511423611111</v>
      </c>
      <c r="T2744" s="16">
        <f t="shared" si="341"/>
        <v>41044.511423611111</v>
      </c>
      <c r="U2744">
        <f t="shared" si="342"/>
        <v>2012</v>
      </c>
      <c r="V2744">
        <f t="shared" si="343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36"/>
        <v>0</v>
      </c>
      <c r="P2745" s="8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6">
        <f t="shared" si="340"/>
        <v>42632.120451388888</v>
      </c>
      <c r="T2745" s="16">
        <f t="shared" si="341"/>
        <v>42662.120451388888</v>
      </c>
      <c r="U2745">
        <f t="shared" si="342"/>
        <v>2016</v>
      </c>
      <c r="V2745">
        <f t="shared" si="343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36"/>
        <v>5.21875</v>
      </c>
      <c r="P2746" s="8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6">
        <f t="shared" si="340"/>
        <v>40937.854143518518</v>
      </c>
      <c r="T2746" s="16">
        <f t="shared" si="341"/>
        <v>40967.854143518518</v>
      </c>
      <c r="U2746">
        <f t="shared" si="342"/>
        <v>2012</v>
      </c>
      <c r="V2746">
        <f t="shared" si="343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36"/>
        <v>21.887499999999999</v>
      </c>
      <c r="P2747" s="8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6">
        <f t="shared" si="340"/>
        <v>41044.779722222222</v>
      </c>
      <c r="T2747" s="16">
        <f t="shared" si="341"/>
        <v>41104.779722222222</v>
      </c>
      <c r="U2747">
        <f t="shared" si="342"/>
        <v>2012</v>
      </c>
      <c r="V2747">
        <f t="shared" si="343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36"/>
        <v>26.700000000000003</v>
      </c>
      <c r="P2748" s="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6">
        <f t="shared" si="340"/>
        <v>41850.57304398148</v>
      </c>
      <c r="T2748" s="16">
        <f t="shared" si="341"/>
        <v>41880.57304398148</v>
      </c>
      <c r="U2748">
        <f t="shared" si="342"/>
        <v>2014</v>
      </c>
      <c r="V2748">
        <f t="shared" si="343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36"/>
        <v>28.000000000000004</v>
      </c>
      <c r="P2749" s="8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6">
        <f t="shared" si="340"/>
        <v>41044.439780092587</v>
      </c>
      <c r="T2749" s="16">
        <f t="shared" si="341"/>
        <v>41075.923611111109</v>
      </c>
      <c r="U2749">
        <f t="shared" si="342"/>
        <v>2012</v>
      </c>
      <c r="V2749">
        <f t="shared" si="343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36"/>
        <v>1.06</v>
      </c>
      <c r="P2750" s="8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6">
        <f t="shared" si="340"/>
        <v>42585.502337962964</v>
      </c>
      <c r="T2750" s="16">
        <f t="shared" si="341"/>
        <v>42615.502337962964</v>
      </c>
      <c r="U2750">
        <f t="shared" si="342"/>
        <v>2016</v>
      </c>
      <c r="V2750">
        <f t="shared" si="343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36"/>
        <v>1.0999999999999999</v>
      </c>
      <c r="P2751" s="8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6">
        <f t="shared" si="340"/>
        <v>42068.59070601852</v>
      </c>
      <c r="T2751" s="16">
        <f t="shared" si="341"/>
        <v>42098.549039351848</v>
      </c>
      <c r="U2751">
        <f t="shared" si="342"/>
        <v>2015</v>
      </c>
      <c r="V2751">
        <f t="shared" si="343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36"/>
        <v>0</v>
      </c>
      <c r="P2752" s="8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6">
        <f t="shared" si="340"/>
        <v>41078.691493055558</v>
      </c>
      <c r="T2752" s="16">
        <f t="shared" si="341"/>
        <v>41090.625</v>
      </c>
      <c r="U2752">
        <f t="shared" si="342"/>
        <v>2012</v>
      </c>
      <c r="V2752">
        <f t="shared" si="343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36"/>
        <v>0</v>
      </c>
      <c r="P2753" s="8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6">
        <f t="shared" si="340"/>
        <v>41747.678726851846</v>
      </c>
      <c r="T2753" s="16">
        <f t="shared" si="341"/>
        <v>41807.678726851846</v>
      </c>
      <c r="U2753">
        <f t="shared" si="342"/>
        <v>2014</v>
      </c>
      <c r="V2753">
        <f t="shared" si="343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36"/>
        <v>11.458333333333332</v>
      </c>
      <c r="P2754" s="8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6">
        <f t="shared" si="340"/>
        <v>40855.556759259256</v>
      </c>
      <c r="T2754" s="16">
        <f t="shared" si="341"/>
        <v>40895.556759259256</v>
      </c>
      <c r="U2754">
        <f t="shared" si="342"/>
        <v>2011</v>
      </c>
      <c r="V2754">
        <f t="shared" si="343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44">E2755/D2755*100</f>
        <v>19</v>
      </c>
      <c r="P2755" s="8">
        <f t="shared" ref="P2755:P2818" si="345">IFERROR(E2755/L2755,0)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RIGHT(N2755,LEN(N2755)-SEARCH("/",N2755))</f>
        <v>children's books</v>
      </c>
      <c r="S2755" s="16">
        <f t="shared" ref="S2755:S2818" si="348">(J2755/86400)+25569+(-5/24)</f>
        <v>41117.692395833328</v>
      </c>
      <c r="T2755" s="16">
        <f t="shared" ref="T2755:T2818" si="349">(I2755/86400)+25569+(-5/24)</f>
        <v>41147.692395833328</v>
      </c>
      <c r="U2755">
        <f t="shared" ref="U2755:U2818" si="350">YEAR(S2755)</f>
        <v>2012</v>
      </c>
      <c r="V2755">
        <f t="shared" ref="V2755:V2818" si="351">YEAR(T2755)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44"/>
        <v>0</v>
      </c>
      <c r="P2756" s="8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6">
        <f t="shared" si="348"/>
        <v>41863.427673611106</v>
      </c>
      <c r="T2756" s="16">
        <f t="shared" si="349"/>
        <v>41893.427673611106</v>
      </c>
      <c r="U2756">
        <f t="shared" si="350"/>
        <v>2014</v>
      </c>
      <c r="V2756">
        <f t="shared" si="351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44"/>
        <v>52</v>
      </c>
      <c r="P2757" s="8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6">
        <f t="shared" si="348"/>
        <v>42072.582488425927</v>
      </c>
      <c r="T2757" s="16">
        <f t="shared" si="349"/>
        <v>42102.582488425927</v>
      </c>
      <c r="U2757">
        <f t="shared" si="350"/>
        <v>2015</v>
      </c>
      <c r="V2757">
        <f t="shared" si="351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44"/>
        <v>10.48</v>
      </c>
      <c r="P2758" s="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6">
        <f t="shared" si="348"/>
        <v>41620.692141203697</v>
      </c>
      <c r="T2758" s="16">
        <f t="shared" si="349"/>
        <v>41650.692141203697</v>
      </c>
      <c r="U2758">
        <f t="shared" si="350"/>
        <v>2013</v>
      </c>
      <c r="V2758">
        <f t="shared" si="351"/>
        <v>2014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44"/>
        <v>0.66666666666666674</v>
      </c>
      <c r="P2759" s="8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6">
        <f t="shared" si="348"/>
        <v>42573.448287037034</v>
      </c>
      <c r="T2759" s="16">
        <f t="shared" si="349"/>
        <v>42588.448287037034</v>
      </c>
      <c r="U2759">
        <f t="shared" si="350"/>
        <v>2016</v>
      </c>
      <c r="V2759">
        <f t="shared" si="351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44"/>
        <v>11.700000000000001</v>
      </c>
      <c r="P2760" s="8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6">
        <f t="shared" si="348"/>
        <v>42639.23359953703</v>
      </c>
      <c r="T2760" s="16">
        <f t="shared" si="349"/>
        <v>42653.23359953703</v>
      </c>
      <c r="U2760">
        <f t="shared" si="350"/>
        <v>2016</v>
      </c>
      <c r="V2760">
        <f t="shared" si="351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44"/>
        <v>10.5</v>
      </c>
      <c r="P2761" s="8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6">
        <f t="shared" si="348"/>
        <v>42524.158171296294</v>
      </c>
      <c r="T2761" s="16">
        <f t="shared" si="349"/>
        <v>42567.158171296294</v>
      </c>
      <c r="U2761">
        <f t="shared" si="350"/>
        <v>2016</v>
      </c>
      <c r="V2761">
        <f t="shared" si="351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44"/>
        <v>0</v>
      </c>
      <c r="P2762" s="8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6">
        <f t="shared" si="348"/>
        <v>41415.252986111111</v>
      </c>
      <c r="T2762" s="16">
        <f t="shared" si="349"/>
        <v>41445.252986111111</v>
      </c>
      <c r="U2762">
        <f t="shared" si="350"/>
        <v>2013</v>
      </c>
      <c r="V2762">
        <f t="shared" si="351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44"/>
        <v>0.72</v>
      </c>
      <c r="P2763" s="8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6">
        <f t="shared" si="348"/>
        <v>41246.85524305555</v>
      </c>
      <c r="T2763" s="16">
        <f t="shared" si="349"/>
        <v>41276.85524305555</v>
      </c>
      <c r="U2763">
        <f t="shared" si="350"/>
        <v>2012</v>
      </c>
      <c r="V2763">
        <f t="shared" si="351"/>
        <v>2013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44"/>
        <v>0.76923076923076927</v>
      </c>
      <c r="P2764" s="8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6">
        <f t="shared" si="348"/>
        <v>40926.828645833331</v>
      </c>
      <c r="T2764" s="16">
        <f t="shared" si="349"/>
        <v>40986.786979166667</v>
      </c>
      <c r="U2764">
        <f t="shared" si="350"/>
        <v>2012</v>
      </c>
      <c r="V2764">
        <f t="shared" si="351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44"/>
        <v>0.22842639593908631</v>
      </c>
      <c r="P2765" s="8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6">
        <f t="shared" si="348"/>
        <v>41373.371342592589</v>
      </c>
      <c r="T2765" s="16">
        <f t="shared" si="349"/>
        <v>41418.371342592589</v>
      </c>
      <c r="U2765">
        <f t="shared" si="350"/>
        <v>2013</v>
      </c>
      <c r="V2765">
        <f t="shared" si="351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44"/>
        <v>1.125</v>
      </c>
      <c r="P2766" s="8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6">
        <f t="shared" si="348"/>
        <v>41030.083692129629</v>
      </c>
      <c r="T2766" s="16">
        <f t="shared" si="349"/>
        <v>41059.583333333328</v>
      </c>
      <c r="U2766">
        <f t="shared" si="350"/>
        <v>2012</v>
      </c>
      <c r="V2766">
        <f t="shared" si="351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44"/>
        <v>0</v>
      </c>
      <c r="P2767" s="8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6">
        <f t="shared" si="348"/>
        <v>41194.370694444442</v>
      </c>
      <c r="T2767" s="16">
        <f t="shared" si="349"/>
        <v>41210.370694444442</v>
      </c>
      <c r="U2767">
        <f t="shared" si="350"/>
        <v>2012</v>
      </c>
      <c r="V2767">
        <f t="shared" si="351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44"/>
        <v>2</v>
      </c>
      <c r="P2768" s="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6">
        <f t="shared" si="348"/>
        <v>40736.459699074076</v>
      </c>
      <c r="T2768" s="16">
        <f t="shared" si="349"/>
        <v>40766.459699074076</v>
      </c>
      <c r="U2768">
        <f t="shared" si="350"/>
        <v>2011</v>
      </c>
      <c r="V2768">
        <f t="shared" si="351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44"/>
        <v>0.85000000000000009</v>
      </c>
      <c r="P2769" s="8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6">
        <f t="shared" si="348"/>
        <v>42172.750578703701</v>
      </c>
      <c r="T2769" s="16">
        <f t="shared" si="349"/>
        <v>42232.750578703701</v>
      </c>
      <c r="U2769">
        <f t="shared" si="350"/>
        <v>2015</v>
      </c>
      <c r="V2769">
        <f t="shared" si="351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44"/>
        <v>14.314285714285715</v>
      </c>
      <c r="P2770" s="8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6">
        <f t="shared" si="348"/>
        <v>40967.4065162037</v>
      </c>
      <c r="T2770" s="16">
        <f t="shared" si="349"/>
        <v>40997.364849537036</v>
      </c>
      <c r="U2770">
        <f t="shared" si="350"/>
        <v>2012</v>
      </c>
      <c r="V2770">
        <f t="shared" si="351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44"/>
        <v>0.25</v>
      </c>
      <c r="P2771" s="8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6">
        <f t="shared" si="348"/>
        <v>41745.617939814816</v>
      </c>
      <c r="T2771" s="16">
        <f t="shared" si="349"/>
        <v>41795.617939814816</v>
      </c>
      <c r="U2771">
        <f t="shared" si="350"/>
        <v>2014</v>
      </c>
      <c r="V2771">
        <f t="shared" si="351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44"/>
        <v>10.411249999999999</v>
      </c>
      <c r="P2772" s="8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6">
        <f t="shared" si="348"/>
        <v>41686.496874999997</v>
      </c>
      <c r="T2772" s="16">
        <f t="shared" si="349"/>
        <v>41716.455208333333</v>
      </c>
      <c r="U2772">
        <f t="shared" si="350"/>
        <v>2014</v>
      </c>
      <c r="V2772">
        <f t="shared" si="351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44"/>
        <v>0</v>
      </c>
      <c r="P2773" s="8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6">
        <f t="shared" si="348"/>
        <v>41257.323379629626</v>
      </c>
      <c r="T2773" s="16">
        <f t="shared" si="349"/>
        <v>41306.5</v>
      </c>
      <c r="U2773">
        <f t="shared" si="350"/>
        <v>2012</v>
      </c>
      <c r="V2773">
        <f t="shared" si="351"/>
        <v>2013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44"/>
        <v>0</v>
      </c>
      <c r="P2774" s="8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6">
        <f t="shared" si="348"/>
        <v>41537.660810185182</v>
      </c>
      <c r="T2774" s="16">
        <f t="shared" si="349"/>
        <v>41552.660810185182</v>
      </c>
      <c r="U2774">
        <f t="shared" si="350"/>
        <v>2013</v>
      </c>
      <c r="V2774">
        <f t="shared" si="351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44"/>
        <v>0.18867924528301888</v>
      </c>
      <c r="P2775" s="8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6">
        <f t="shared" si="348"/>
        <v>42474.656493055554</v>
      </c>
      <c r="T2775" s="16">
        <f t="shared" si="349"/>
        <v>42484.656493055554</v>
      </c>
      <c r="U2775">
        <f t="shared" si="350"/>
        <v>2016</v>
      </c>
      <c r="V2775">
        <f t="shared" si="351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44"/>
        <v>14.249999999999998</v>
      </c>
      <c r="P2776" s="8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6">
        <f t="shared" si="348"/>
        <v>41310.918148148143</v>
      </c>
      <c r="T2776" s="16">
        <f t="shared" si="349"/>
        <v>41340.918148148143</v>
      </c>
      <c r="U2776">
        <f t="shared" si="350"/>
        <v>2013</v>
      </c>
      <c r="V2776">
        <f t="shared" si="351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44"/>
        <v>3</v>
      </c>
      <c r="P2777" s="8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6">
        <f t="shared" si="348"/>
        <v>40862.805023148147</v>
      </c>
      <c r="T2777" s="16">
        <f t="shared" si="349"/>
        <v>40892.805023148147</v>
      </c>
      <c r="U2777">
        <f t="shared" si="350"/>
        <v>2011</v>
      </c>
      <c r="V2777">
        <f t="shared" si="351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44"/>
        <v>7.8809523809523814</v>
      </c>
      <c r="P2778" s="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6">
        <f t="shared" si="348"/>
        <v>42136.088842592588</v>
      </c>
      <c r="T2778" s="16">
        <f t="shared" si="349"/>
        <v>42167.088842592588</v>
      </c>
      <c r="U2778">
        <f t="shared" si="350"/>
        <v>2015</v>
      </c>
      <c r="V2778">
        <f t="shared" si="351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44"/>
        <v>0.33333333333333337</v>
      </c>
      <c r="P2779" s="8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6">
        <f t="shared" si="348"/>
        <v>42172.460694444446</v>
      </c>
      <c r="T2779" s="16">
        <f t="shared" si="349"/>
        <v>42202.460694444446</v>
      </c>
      <c r="U2779">
        <f t="shared" si="350"/>
        <v>2015</v>
      </c>
      <c r="V2779">
        <f t="shared" si="351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44"/>
        <v>25.545454545454543</v>
      </c>
      <c r="P2780" s="8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6">
        <f t="shared" si="348"/>
        <v>41846.769745370366</v>
      </c>
      <c r="T2780" s="16">
        <f t="shared" si="349"/>
        <v>41876.769745370366</v>
      </c>
      <c r="U2780">
        <f t="shared" si="350"/>
        <v>2014</v>
      </c>
      <c r="V2780">
        <f t="shared" si="351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44"/>
        <v>2.12</v>
      </c>
      <c r="P2781" s="8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6">
        <f t="shared" si="348"/>
        <v>42300.377557870372</v>
      </c>
      <c r="T2781" s="16">
        <f t="shared" si="349"/>
        <v>42330.419224537036</v>
      </c>
      <c r="U2781">
        <f t="shared" si="350"/>
        <v>2015</v>
      </c>
      <c r="V2781">
        <f t="shared" si="351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44"/>
        <v>0</v>
      </c>
      <c r="P2782" s="8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6">
        <f t="shared" si="348"/>
        <v>42774.239444444444</v>
      </c>
      <c r="T2782" s="16">
        <f t="shared" si="349"/>
        <v>42804.239444444444</v>
      </c>
      <c r="U2782">
        <f t="shared" si="350"/>
        <v>2017</v>
      </c>
      <c r="V2782">
        <f t="shared" si="351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44"/>
        <v>105.28</v>
      </c>
      <c r="P2783" s="8">
        <f t="shared" si="345"/>
        <v>47</v>
      </c>
      <c r="Q2783" t="str">
        <f t="shared" si="346"/>
        <v>theater</v>
      </c>
      <c r="R2783" t="str">
        <f t="shared" si="347"/>
        <v>plays</v>
      </c>
      <c r="S2783" s="16">
        <f t="shared" si="348"/>
        <v>42018.733263888884</v>
      </c>
      <c r="T2783" s="16">
        <f t="shared" si="349"/>
        <v>42047.083333333336</v>
      </c>
      <c r="U2783">
        <f t="shared" si="350"/>
        <v>2015</v>
      </c>
      <c r="V2783">
        <f t="shared" si="351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44"/>
        <v>120</v>
      </c>
      <c r="P2784" s="8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6">
        <f t="shared" si="348"/>
        <v>42026.716643518514</v>
      </c>
      <c r="T2784" s="16">
        <f t="shared" si="349"/>
        <v>42051.999305555553</v>
      </c>
      <c r="U2784">
        <f t="shared" si="350"/>
        <v>2015</v>
      </c>
      <c r="V2784">
        <f t="shared" si="351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44"/>
        <v>114.5</v>
      </c>
      <c r="P2785" s="8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6">
        <f t="shared" si="348"/>
        <v>42103.326921296299</v>
      </c>
      <c r="T2785" s="16">
        <f t="shared" si="349"/>
        <v>42117.326921296299</v>
      </c>
      <c r="U2785">
        <f t="shared" si="350"/>
        <v>2015</v>
      </c>
      <c r="V2785">
        <f t="shared" si="351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44"/>
        <v>119</v>
      </c>
      <c r="P2786" s="8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6">
        <f t="shared" si="348"/>
        <v>41920.579201388886</v>
      </c>
      <c r="T2786" s="16">
        <f t="shared" si="349"/>
        <v>41941.579201388886</v>
      </c>
      <c r="U2786">
        <f t="shared" si="350"/>
        <v>2014</v>
      </c>
      <c r="V2786">
        <f t="shared" si="351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44"/>
        <v>104.67999999999999</v>
      </c>
      <c r="P2787" s="8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6">
        <f t="shared" si="348"/>
        <v>42557.981099537035</v>
      </c>
      <c r="T2787" s="16">
        <f t="shared" si="349"/>
        <v>42587.666666666664</v>
      </c>
      <c r="U2787">
        <f t="shared" si="350"/>
        <v>2016</v>
      </c>
      <c r="V2787">
        <f t="shared" si="351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44"/>
        <v>117.83999999999999</v>
      </c>
      <c r="P2788" s="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6">
        <f t="shared" si="348"/>
        <v>41815.360879629625</v>
      </c>
      <c r="T2788" s="16">
        <f t="shared" si="349"/>
        <v>41829.360879629625</v>
      </c>
      <c r="U2788">
        <f t="shared" si="350"/>
        <v>2014</v>
      </c>
      <c r="V2788">
        <f t="shared" si="351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44"/>
        <v>119.7</v>
      </c>
      <c r="P2789" s="8">
        <f t="shared" si="345"/>
        <v>31.5</v>
      </c>
      <c r="Q2789" t="str">
        <f t="shared" si="346"/>
        <v>theater</v>
      </c>
      <c r="R2789" t="str">
        <f t="shared" si="347"/>
        <v>plays</v>
      </c>
      <c r="S2789" s="16">
        <f t="shared" si="348"/>
        <v>41807.990185185183</v>
      </c>
      <c r="T2789" s="16">
        <f t="shared" si="349"/>
        <v>41837.990185185183</v>
      </c>
      <c r="U2789">
        <f t="shared" si="350"/>
        <v>2014</v>
      </c>
      <c r="V2789">
        <f t="shared" si="351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44"/>
        <v>102.49999999999999</v>
      </c>
      <c r="P2790" s="8">
        <f t="shared" si="345"/>
        <v>102.5</v>
      </c>
      <c r="Q2790" t="str">
        <f t="shared" si="346"/>
        <v>theater</v>
      </c>
      <c r="R2790" t="str">
        <f t="shared" si="347"/>
        <v>plays</v>
      </c>
      <c r="S2790" s="16">
        <f t="shared" si="348"/>
        <v>42550.49355324074</v>
      </c>
      <c r="T2790" s="16">
        <f t="shared" si="349"/>
        <v>42580.49355324074</v>
      </c>
      <c r="U2790">
        <f t="shared" si="350"/>
        <v>2016</v>
      </c>
      <c r="V2790">
        <f t="shared" si="351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44"/>
        <v>101.16666666666667</v>
      </c>
      <c r="P2791" s="8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6">
        <f t="shared" si="348"/>
        <v>42055.804791666662</v>
      </c>
      <c r="T2791" s="16">
        <f t="shared" si="349"/>
        <v>42074.958333333336</v>
      </c>
      <c r="U2791">
        <f t="shared" si="350"/>
        <v>2015</v>
      </c>
      <c r="V2791">
        <f t="shared" si="351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44"/>
        <v>105.33333333333333</v>
      </c>
      <c r="P2792" s="8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6">
        <f t="shared" si="348"/>
        <v>42016.730358796289</v>
      </c>
      <c r="T2792" s="16">
        <f t="shared" si="349"/>
        <v>42046.730358796289</v>
      </c>
      <c r="U2792">
        <f t="shared" si="350"/>
        <v>2015</v>
      </c>
      <c r="V2792">
        <f t="shared" si="351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44"/>
        <v>102.49999999999999</v>
      </c>
      <c r="P2793" s="8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6">
        <f t="shared" si="348"/>
        <v>42591.691655092589</v>
      </c>
      <c r="T2793" s="16">
        <f t="shared" si="349"/>
        <v>42621.958333333336</v>
      </c>
      <c r="U2793">
        <f t="shared" si="350"/>
        <v>2016</v>
      </c>
      <c r="V2793">
        <f t="shared" si="351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44"/>
        <v>107.60000000000001</v>
      </c>
      <c r="P2794" s="8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6">
        <f t="shared" si="348"/>
        <v>42183.022673611107</v>
      </c>
      <c r="T2794" s="16">
        <f t="shared" si="349"/>
        <v>42228.022673611107</v>
      </c>
      <c r="U2794">
        <f t="shared" si="350"/>
        <v>2015</v>
      </c>
      <c r="V2794">
        <f t="shared" si="351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44"/>
        <v>110.5675</v>
      </c>
      <c r="P2795" s="8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6">
        <f t="shared" si="348"/>
        <v>42176.210706018515</v>
      </c>
      <c r="T2795" s="16">
        <f t="shared" si="349"/>
        <v>42206.210706018515</v>
      </c>
      <c r="U2795">
        <f t="shared" si="350"/>
        <v>2015</v>
      </c>
      <c r="V2795">
        <f t="shared" si="351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44"/>
        <v>150</v>
      </c>
      <c r="P2796" s="8">
        <f t="shared" si="345"/>
        <v>25</v>
      </c>
      <c r="Q2796" t="str">
        <f t="shared" si="346"/>
        <v>theater</v>
      </c>
      <c r="R2796" t="str">
        <f t="shared" si="347"/>
        <v>plays</v>
      </c>
      <c r="S2796" s="16">
        <f t="shared" si="348"/>
        <v>42416.48332175926</v>
      </c>
      <c r="T2796" s="16">
        <f t="shared" si="349"/>
        <v>42432.583333333336</v>
      </c>
      <c r="U2796">
        <f t="shared" si="350"/>
        <v>2016</v>
      </c>
      <c r="V2796">
        <f t="shared" si="351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44"/>
        <v>104.28571428571429</v>
      </c>
      <c r="P2797" s="8">
        <f t="shared" si="345"/>
        <v>36.5</v>
      </c>
      <c r="Q2797" t="str">
        <f t="shared" si="346"/>
        <v>theater</v>
      </c>
      <c r="R2797" t="str">
        <f t="shared" si="347"/>
        <v>plays</v>
      </c>
      <c r="S2797" s="16">
        <f t="shared" si="348"/>
        <v>41780.317604166667</v>
      </c>
      <c r="T2797" s="16">
        <f t="shared" si="349"/>
        <v>41796.75</v>
      </c>
      <c r="U2797">
        <f t="shared" si="350"/>
        <v>2014</v>
      </c>
      <c r="V2797">
        <f t="shared" si="351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44"/>
        <v>115.5</v>
      </c>
      <c r="P2798" s="8">
        <f t="shared" si="345"/>
        <v>44</v>
      </c>
      <c r="Q2798" t="str">
        <f t="shared" si="346"/>
        <v>theater</v>
      </c>
      <c r="R2798" t="str">
        <f t="shared" si="347"/>
        <v>plays</v>
      </c>
      <c r="S2798" s="16">
        <f t="shared" si="348"/>
        <v>41795.319768518515</v>
      </c>
      <c r="T2798" s="16">
        <f t="shared" si="349"/>
        <v>41825.319768518515</v>
      </c>
      <c r="U2798">
        <f t="shared" si="350"/>
        <v>2014</v>
      </c>
      <c r="V2798">
        <f t="shared" si="351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44"/>
        <v>102.64512500000001</v>
      </c>
      <c r="P2799" s="8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6">
        <f t="shared" si="348"/>
        <v>41798.731944444444</v>
      </c>
      <c r="T2799" s="16">
        <f t="shared" si="349"/>
        <v>41828.731944444444</v>
      </c>
      <c r="U2799">
        <f t="shared" si="350"/>
        <v>2014</v>
      </c>
      <c r="V2799">
        <f t="shared" si="351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44"/>
        <v>101.4</v>
      </c>
      <c r="P2800" s="8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6">
        <f t="shared" si="348"/>
        <v>42201.466678240737</v>
      </c>
      <c r="T2800" s="16">
        <f t="shared" si="349"/>
        <v>42216.458333333336</v>
      </c>
      <c r="U2800">
        <f t="shared" si="350"/>
        <v>2015</v>
      </c>
      <c r="V2800">
        <f t="shared" si="351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44"/>
        <v>116.6348</v>
      </c>
      <c r="P2801" s="8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6">
        <f t="shared" si="348"/>
        <v>42507.05636574074</v>
      </c>
      <c r="T2801" s="16">
        <f t="shared" si="349"/>
        <v>42538.458333333336</v>
      </c>
      <c r="U2801">
        <f t="shared" si="350"/>
        <v>2016</v>
      </c>
      <c r="V2801">
        <f t="shared" si="351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44"/>
        <v>133</v>
      </c>
      <c r="P2802" s="8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6">
        <f t="shared" si="348"/>
        <v>41948.344513888886</v>
      </c>
      <c r="T2802" s="16">
        <f t="shared" si="349"/>
        <v>42008.344513888886</v>
      </c>
      <c r="U2802">
        <f t="shared" si="350"/>
        <v>2014</v>
      </c>
      <c r="V2802">
        <f t="shared" si="351"/>
        <v>2015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44"/>
        <v>133.20000000000002</v>
      </c>
      <c r="P2803" s="8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6">
        <f t="shared" si="348"/>
        <v>41900.034826388888</v>
      </c>
      <c r="T2803" s="16">
        <f t="shared" si="349"/>
        <v>41922.25</v>
      </c>
      <c r="U2803">
        <f t="shared" si="350"/>
        <v>2014</v>
      </c>
      <c r="V2803">
        <f t="shared" si="351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44"/>
        <v>101.83333333333333</v>
      </c>
      <c r="P2804" s="8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6">
        <f t="shared" si="348"/>
        <v>42192.438738425924</v>
      </c>
      <c r="T2804" s="16">
        <f t="shared" si="349"/>
        <v>42222.438738425924</v>
      </c>
      <c r="U2804">
        <f t="shared" si="350"/>
        <v>2015</v>
      </c>
      <c r="V2804">
        <f t="shared" si="351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44"/>
        <v>127.95</v>
      </c>
      <c r="P2805" s="8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6">
        <f t="shared" si="348"/>
        <v>42157.857361111113</v>
      </c>
      <c r="T2805" s="16">
        <f t="shared" si="349"/>
        <v>42200.791666666664</v>
      </c>
      <c r="U2805">
        <f t="shared" si="350"/>
        <v>2015</v>
      </c>
      <c r="V2805">
        <f t="shared" si="351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44"/>
        <v>114.99999999999999</v>
      </c>
      <c r="P2806" s="8">
        <f t="shared" si="345"/>
        <v>50</v>
      </c>
      <c r="Q2806" t="str">
        <f t="shared" si="346"/>
        <v>theater</v>
      </c>
      <c r="R2806" t="str">
        <f t="shared" si="347"/>
        <v>plays</v>
      </c>
      <c r="S2806" s="16">
        <f t="shared" si="348"/>
        <v>41881.245254629626</v>
      </c>
      <c r="T2806" s="16">
        <f t="shared" si="349"/>
        <v>41911.245254629626</v>
      </c>
      <c r="U2806">
        <f t="shared" si="350"/>
        <v>2014</v>
      </c>
      <c r="V2806">
        <f t="shared" si="351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44"/>
        <v>110.00000000000001</v>
      </c>
      <c r="P2807" s="8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6">
        <f t="shared" si="348"/>
        <v>42213.2971412037</v>
      </c>
      <c r="T2807" s="16">
        <f t="shared" si="349"/>
        <v>42238.2971412037</v>
      </c>
      <c r="U2807">
        <f t="shared" si="350"/>
        <v>2015</v>
      </c>
      <c r="V2807">
        <f t="shared" si="351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44"/>
        <v>112.1</v>
      </c>
      <c r="P2808" s="8">
        <f t="shared" si="345"/>
        <v>44.25</v>
      </c>
      <c r="Q2808" t="str">
        <f t="shared" si="346"/>
        <v>theater</v>
      </c>
      <c r="R2808" t="str">
        <f t="shared" si="347"/>
        <v>plays</v>
      </c>
      <c r="S2808" s="16">
        <f t="shared" si="348"/>
        <v>42185.058912037035</v>
      </c>
      <c r="T2808" s="16">
        <f t="shared" si="349"/>
        <v>42221.249999999993</v>
      </c>
      <c r="U2808">
        <f t="shared" si="350"/>
        <v>2015</v>
      </c>
      <c r="V2808">
        <f t="shared" si="351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44"/>
        <v>126</v>
      </c>
      <c r="P2809" s="8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6">
        <f t="shared" si="348"/>
        <v>42154.664791666662</v>
      </c>
      <c r="T2809" s="16">
        <f t="shared" si="349"/>
        <v>42184.664791666662</v>
      </c>
      <c r="U2809">
        <f t="shared" si="350"/>
        <v>2015</v>
      </c>
      <c r="V2809">
        <f t="shared" si="351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44"/>
        <v>100.24444444444444</v>
      </c>
      <c r="P2810" s="8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6">
        <f t="shared" si="348"/>
        <v>42208.638136574074</v>
      </c>
      <c r="T2810" s="16">
        <f t="shared" si="349"/>
        <v>42238.638136574074</v>
      </c>
      <c r="U2810">
        <f t="shared" si="350"/>
        <v>2015</v>
      </c>
      <c r="V2810">
        <f t="shared" si="351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44"/>
        <v>102.4</v>
      </c>
      <c r="P2811" s="8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6">
        <f t="shared" si="348"/>
        <v>42451.288483796299</v>
      </c>
      <c r="T2811" s="16">
        <f t="shared" si="349"/>
        <v>42459.402083333327</v>
      </c>
      <c r="U2811">
        <f t="shared" si="350"/>
        <v>2016</v>
      </c>
      <c r="V2811">
        <f t="shared" si="351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44"/>
        <v>108.2</v>
      </c>
      <c r="P2812" s="8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6">
        <f t="shared" si="348"/>
        <v>41758.931296296294</v>
      </c>
      <c r="T2812" s="16">
        <f t="shared" si="349"/>
        <v>41790.957638888889</v>
      </c>
      <c r="U2812">
        <f t="shared" si="350"/>
        <v>2014</v>
      </c>
      <c r="V2812">
        <f t="shared" si="351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44"/>
        <v>100.27</v>
      </c>
      <c r="P2813" s="8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6">
        <f t="shared" si="348"/>
        <v>42028.288229166668</v>
      </c>
      <c r="T2813" s="16">
        <f t="shared" si="349"/>
        <v>42058.288229166668</v>
      </c>
      <c r="U2813">
        <f t="shared" si="350"/>
        <v>2015</v>
      </c>
      <c r="V2813">
        <f t="shared" si="351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44"/>
        <v>113.3</v>
      </c>
      <c r="P2814" s="8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6">
        <f t="shared" si="348"/>
        <v>42054.535856481474</v>
      </c>
      <c r="T2814" s="16">
        <f t="shared" si="349"/>
        <v>42099.958333333336</v>
      </c>
      <c r="U2814">
        <f t="shared" si="350"/>
        <v>2015</v>
      </c>
      <c r="V2814">
        <f t="shared" si="351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44"/>
        <v>127.57571428571428</v>
      </c>
      <c r="P2815" s="8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6">
        <f t="shared" si="348"/>
        <v>42693.534270833326</v>
      </c>
      <c r="T2815" s="16">
        <f t="shared" si="349"/>
        <v>42718.534270833326</v>
      </c>
      <c r="U2815">
        <f t="shared" si="350"/>
        <v>2016</v>
      </c>
      <c r="V2815">
        <f t="shared" si="351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44"/>
        <v>107.73333333333332</v>
      </c>
      <c r="P2816" s="8">
        <f t="shared" si="345"/>
        <v>25.25</v>
      </c>
      <c r="Q2816" t="str">
        <f t="shared" si="346"/>
        <v>theater</v>
      </c>
      <c r="R2816" t="str">
        <f t="shared" si="347"/>
        <v>plays</v>
      </c>
      <c r="S2816" s="16">
        <f t="shared" si="348"/>
        <v>42103.191145833327</v>
      </c>
      <c r="T2816" s="16">
        <f t="shared" si="349"/>
        <v>42133.191145833327</v>
      </c>
      <c r="U2816">
        <f t="shared" si="350"/>
        <v>2015</v>
      </c>
      <c r="V2816">
        <f t="shared" si="351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44"/>
        <v>242</v>
      </c>
      <c r="P2817" s="8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6">
        <f t="shared" si="348"/>
        <v>42559.568391203698</v>
      </c>
      <c r="T2817" s="16">
        <f t="shared" si="349"/>
        <v>42589.568391203698</v>
      </c>
      <c r="U2817">
        <f t="shared" si="350"/>
        <v>2016</v>
      </c>
      <c r="V2817">
        <f t="shared" si="351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44"/>
        <v>141.56666666666666</v>
      </c>
      <c r="P2818" s="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6">
        <f t="shared" si="348"/>
        <v>42188.259166666663</v>
      </c>
      <c r="T2818" s="16">
        <f t="shared" si="349"/>
        <v>42218.458333333336</v>
      </c>
      <c r="U2818">
        <f t="shared" si="350"/>
        <v>2015</v>
      </c>
      <c r="V2818">
        <f t="shared" si="351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52">E2819/D2819*100</f>
        <v>130</v>
      </c>
      <c r="P2819" s="8">
        <f t="shared" ref="P2819:P2882" si="353">IFERROR(E2819/L2819,0)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RIGHT(N2819,LEN(N2819)-SEARCH("/",N2819))</f>
        <v>plays</v>
      </c>
      <c r="S2819" s="16">
        <f t="shared" ref="S2819:S2882" si="356">(J2819/86400)+25569+(-5/24)</f>
        <v>42023.42664351852</v>
      </c>
      <c r="T2819" s="16">
        <f t="shared" ref="T2819:T2882" si="357">(I2819/86400)+25569+(-5/24)</f>
        <v>42063.42664351852</v>
      </c>
      <c r="U2819">
        <f t="shared" ref="U2819:U2882" si="358">YEAR(S2819)</f>
        <v>2015</v>
      </c>
      <c r="V2819">
        <f t="shared" ref="V2819:V2882" si="359">YEAR(T2819)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52"/>
        <v>106.03</v>
      </c>
      <c r="P2820" s="8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6">
        <f t="shared" si="356"/>
        <v>42250.389884259253</v>
      </c>
      <c r="T2820" s="16">
        <f t="shared" si="357"/>
        <v>42270.389884259253</v>
      </c>
      <c r="U2820">
        <f t="shared" si="358"/>
        <v>2015</v>
      </c>
      <c r="V2820">
        <f t="shared" si="359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52"/>
        <v>104.80000000000001</v>
      </c>
      <c r="P2821" s="8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6">
        <f t="shared" si="356"/>
        <v>42139.317233796297</v>
      </c>
      <c r="T2821" s="16">
        <f t="shared" si="357"/>
        <v>42169.317233796297</v>
      </c>
      <c r="U2821">
        <f t="shared" si="358"/>
        <v>2015</v>
      </c>
      <c r="V2821">
        <f t="shared" si="359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52"/>
        <v>136</v>
      </c>
      <c r="P2822" s="8">
        <f t="shared" si="353"/>
        <v>13.6</v>
      </c>
      <c r="Q2822" t="str">
        <f t="shared" si="354"/>
        <v>theater</v>
      </c>
      <c r="R2822" t="str">
        <f t="shared" si="355"/>
        <v>plays</v>
      </c>
      <c r="S2822" s="16">
        <f t="shared" si="356"/>
        <v>42401.402650462966</v>
      </c>
      <c r="T2822" s="16">
        <f t="shared" si="357"/>
        <v>42425.791666666664</v>
      </c>
      <c r="U2822">
        <f t="shared" si="358"/>
        <v>2016</v>
      </c>
      <c r="V2822">
        <f t="shared" si="359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52"/>
        <v>100</v>
      </c>
      <c r="P2823" s="8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6">
        <f t="shared" si="356"/>
        <v>41875.714525462965</v>
      </c>
      <c r="T2823" s="16">
        <f t="shared" si="357"/>
        <v>41905.714525462965</v>
      </c>
      <c r="U2823">
        <f t="shared" si="358"/>
        <v>2014</v>
      </c>
      <c r="V2823">
        <f t="shared" si="359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52"/>
        <v>100</v>
      </c>
      <c r="P2824" s="8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6">
        <f t="shared" si="356"/>
        <v>42060.475601851846</v>
      </c>
      <c r="T2824" s="16">
        <f t="shared" si="357"/>
        <v>42090.433935185181</v>
      </c>
      <c r="U2824">
        <f t="shared" si="358"/>
        <v>2015</v>
      </c>
      <c r="V2824">
        <f t="shared" si="359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52"/>
        <v>124</v>
      </c>
      <c r="P2825" s="8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6">
        <f t="shared" si="356"/>
        <v>42066.803310185183</v>
      </c>
      <c r="T2825" s="16">
        <f t="shared" si="357"/>
        <v>42094.749305555553</v>
      </c>
      <c r="U2825">
        <f t="shared" si="358"/>
        <v>2015</v>
      </c>
      <c r="V2825">
        <f t="shared" si="359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52"/>
        <v>116.92307692307693</v>
      </c>
      <c r="P2826" s="8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6">
        <f t="shared" si="356"/>
        <v>42136.0624537037</v>
      </c>
      <c r="T2826" s="16">
        <f t="shared" si="357"/>
        <v>42167.863194444442</v>
      </c>
      <c r="U2826">
        <f t="shared" si="358"/>
        <v>2015</v>
      </c>
      <c r="V2826">
        <f t="shared" si="359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52"/>
        <v>103.33333333333334</v>
      </c>
      <c r="P2827" s="8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6">
        <f t="shared" si="356"/>
        <v>42312.584328703706</v>
      </c>
      <c r="T2827" s="16">
        <f t="shared" si="357"/>
        <v>42342.584328703706</v>
      </c>
      <c r="U2827">
        <f t="shared" si="358"/>
        <v>2015</v>
      </c>
      <c r="V2827">
        <f t="shared" si="359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52"/>
        <v>107.74999999999999</v>
      </c>
      <c r="P2828" s="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6">
        <f t="shared" si="356"/>
        <v>42170.826527777775</v>
      </c>
      <c r="T2828" s="16">
        <f t="shared" si="357"/>
        <v>42195.083333333336</v>
      </c>
      <c r="U2828">
        <f t="shared" si="358"/>
        <v>2015</v>
      </c>
      <c r="V2828">
        <f t="shared" si="359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52"/>
        <v>120.24999999999999</v>
      </c>
      <c r="P2829" s="8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6">
        <f t="shared" si="356"/>
        <v>42494.475300925922</v>
      </c>
      <c r="T2829" s="16">
        <f t="shared" si="357"/>
        <v>42524.479166666664</v>
      </c>
      <c r="U2829">
        <f t="shared" si="358"/>
        <v>2016</v>
      </c>
      <c r="V2829">
        <f t="shared" si="359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52"/>
        <v>100.37894736842105</v>
      </c>
      <c r="P2830" s="8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6">
        <f t="shared" si="356"/>
        <v>42254.056354166663</v>
      </c>
      <c r="T2830" s="16">
        <f t="shared" si="357"/>
        <v>42279.749999999993</v>
      </c>
      <c r="U2830">
        <f t="shared" si="358"/>
        <v>2015</v>
      </c>
      <c r="V2830">
        <f t="shared" si="359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52"/>
        <v>106.52</v>
      </c>
      <c r="P2831" s="8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6">
        <f t="shared" si="356"/>
        <v>42495.225902777776</v>
      </c>
      <c r="T2831" s="16">
        <f t="shared" si="357"/>
        <v>42523.225902777776</v>
      </c>
      <c r="U2831">
        <f t="shared" si="358"/>
        <v>2016</v>
      </c>
      <c r="V2831">
        <f t="shared" si="359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52"/>
        <v>100</v>
      </c>
      <c r="P2832" s="8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6">
        <f t="shared" si="356"/>
        <v>41758.631342592591</v>
      </c>
      <c r="T2832" s="16">
        <f t="shared" si="357"/>
        <v>41770.957638888889</v>
      </c>
      <c r="U2832">
        <f t="shared" si="358"/>
        <v>2014</v>
      </c>
      <c r="V2832">
        <f t="shared" si="359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52"/>
        <v>110.66666666666667</v>
      </c>
      <c r="P2833" s="8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6">
        <f t="shared" si="356"/>
        <v>42171.616550925923</v>
      </c>
      <c r="T2833" s="16">
        <f t="shared" si="357"/>
        <v>42201.616550925923</v>
      </c>
      <c r="U2833">
        <f t="shared" si="358"/>
        <v>2015</v>
      </c>
      <c r="V2833">
        <f t="shared" si="359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52"/>
        <v>114.71959999999999</v>
      </c>
      <c r="P2834" s="8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6">
        <f t="shared" si="356"/>
        <v>41938.501087962963</v>
      </c>
      <c r="T2834" s="16">
        <f t="shared" si="357"/>
        <v>41966.708333333336</v>
      </c>
      <c r="U2834">
        <f t="shared" si="358"/>
        <v>2014</v>
      </c>
      <c r="V2834">
        <f t="shared" si="359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52"/>
        <v>108.25925925925925</v>
      </c>
      <c r="P2835" s="8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6">
        <f t="shared" si="356"/>
        <v>42267.919363425921</v>
      </c>
      <c r="T2835" s="16">
        <f t="shared" si="357"/>
        <v>42287.874999999993</v>
      </c>
      <c r="U2835">
        <f t="shared" si="358"/>
        <v>2015</v>
      </c>
      <c r="V2835">
        <f t="shared" si="359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52"/>
        <v>170</v>
      </c>
      <c r="P2836" s="8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6">
        <f t="shared" si="356"/>
        <v>42019.751504629625</v>
      </c>
      <c r="T2836" s="16">
        <f t="shared" si="357"/>
        <v>42034.751504629625</v>
      </c>
      <c r="U2836">
        <f t="shared" si="358"/>
        <v>2015</v>
      </c>
      <c r="V2836">
        <f t="shared" si="359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52"/>
        <v>187.09899999999999</v>
      </c>
      <c r="P2837" s="8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6">
        <f t="shared" si="356"/>
        <v>42313.495567129627</v>
      </c>
      <c r="T2837" s="16">
        <f t="shared" si="357"/>
        <v>42342.791666666664</v>
      </c>
      <c r="U2837">
        <f t="shared" si="358"/>
        <v>2015</v>
      </c>
      <c r="V2837">
        <f t="shared" si="359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52"/>
        <v>107.77777777777777</v>
      </c>
      <c r="P2838" s="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6">
        <f t="shared" si="356"/>
        <v>42746.053449074076</v>
      </c>
      <c r="T2838" s="16">
        <f t="shared" si="357"/>
        <v>42783.999305555553</v>
      </c>
      <c r="U2838">
        <f t="shared" si="358"/>
        <v>2017</v>
      </c>
      <c r="V2838">
        <f t="shared" si="359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52"/>
        <v>100</v>
      </c>
      <c r="P2839" s="8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6">
        <f t="shared" si="356"/>
        <v>42307.700046296297</v>
      </c>
      <c r="T2839" s="16">
        <f t="shared" si="357"/>
        <v>42347.741712962961</v>
      </c>
      <c r="U2839">
        <f t="shared" si="358"/>
        <v>2015</v>
      </c>
      <c r="V2839">
        <f t="shared" si="359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52"/>
        <v>120.24999999999999</v>
      </c>
      <c r="P2840" s="8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6">
        <f t="shared" si="356"/>
        <v>41842.399259259255</v>
      </c>
      <c r="T2840" s="16">
        <f t="shared" si="357"/>
        <v>41864.708333333328</v>
      </c>
      <c r="U2840">
        <f t="shared" si="358"/>
        <v>2014</v>
      </c>
      <c r="V2840">
        <f t="shared" si="359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52"/>
        <v>111.42857142857143</v>
      </c>
      <c r="P2841" s="8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6">
        <f t="shared" si="356"/>
        <v>41853.031874999993</v>
      </c>
      <c r="T2841" s="16">
        <f t="shared" si="357"/>
        <v>41875.999305555553</v>
      </c>
      <c r="U2841">
        <f t="shared" si="358"/>
        <v>2014</v>
      </c>
      <c r="V2841">
        <f t="shared" si="359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52"/>
        <v>104</v>
      </c>
      <c r="P2842" s="8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6">
        <f t="shared" si="356"/>
        <v>42059.827303240738</v>
      </c>
      <c r="T2842" s="16">
        <f t="shared" si="357"/>
        <v>42081.499999999993</v>
      </c>
      <c r="U2842">
        <f t="shared" si="358"/>
        <v>2015</v>
      </c>
      <c r="V2842">
        <f t="shared" si="359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52"/>
        <v>1</v>
      </c>
      <c r="P2843" s="8">
        <f t="shared" si="353"/>
        <v>10</v>
      </c>
      <c r="Q2843" t="str">
        <f t="shared" si="354"/>
        <v>theater</v>
      </c>
      <c r="R2843" t="str">
        <f t="shared" si="355"/>
        <v>plays</v>
      </c>
      <c r="S2843" s="16">
        <f t="shared" si="356"/>
        <v>42291.531215277777</v>
      </c>
      <c r="T2843" s="16">
        <f t="shared" si="357"/>
        <v>42351.572881944441</v>
      </c>
      <c r="U2843">
        <f t="shared" si="358"/>
        <v>2015</v>
      </c>
      <c r="V2843">
        <f t="shared" si="359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52"/>
        <v>0</v>
      </c>
      <c r="P2844" s="8">
        <f t="shared" si="353"/>
        <v>0</v>
      </c>
      <c r="Q2844" t="str">
        <f t="shared" si="354"/>
        <v>theater</v>
      </c>
      <c r="R2844" t="str">
        <f t="shared" si="355"/>
        <v>plays</v>
      </c>
      <c r="S2844" s="16">
        <f t="shared" si="356"/>
        <v>41784.744155092594</v>
      </c>
      <c r="T2844" s="16">
        <f t="shared" si="357"/>
        <v>41811.25</v>
      </c>
      <c r="U2844">
        <f t="shared" si="358"/>
        <v>2014</v>
      </c>
      <c r="V2844">
        <f t="shared" si="359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52"/>
        <v>0</v>
      </c>
      <c r="P2845" s="8">
        <f t="shared" si="353"/>
        <v>0</v>
      </c>
      <c r="Q2845" t="str">
        <f t="shared" si="354"/>
        <v>theater</v>
      </c>
      <c r="R2845" t="str">
        <f t="shared" si="355"/>
        <v>plays</v>
      </c>
      <c r="S2845" s="16">
        <f t="shared" si="356"/>
        <v>42492.529513888883</v>
      </c>
      <c r="T2845" s="16">
        <f t="shared" si="357"/>
        <v>42533.958333333336</v>
      </c>
      <c r="U2845">
        <f t="shared" si="358"/>
        <v>2016</v>
      </c>
      <c r="V2845">
        <f t="shared" si="359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52"/>
        <v>5.4545454545454541</v>
      </c>
      <c r="P2846" s="8">
        <f t="shared" si="353"/>
        <v>30</v>
      </c>
      <c r="Q2846" t="str">
        <f t="shared" si="354"/>
        <v>theater</v>
      </c>
      <c r="R2846" t="str">
        <f t="shared" si="355"/>
        <v>plays</v>
      </c>
      <c r="S2846" s="16">
        <f t="shared" si="356"/>
        <v>42709.337731481479</v>
      </c>
      <c r="T2846" s="16">
        <f t="shared" si="357"/>
        <v>42739.337731481479</v>
      </c>
      <c r="U2846">
        <f t="shared" si="358"/>
        <v>2016</v>
      </c>
      <c r="V2846">
        <f t="shared" si="359"/>
        <v>2017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52"/>
        <v>31.546666666666667</v>
      </c>
      <c r="P2847" s="8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6">
        <f t="shared" si="356"/>
        <v>42102.808252314811</v>
      </c>
      <c r="T2847" s="16">
        <f t="shared" si="357"/>
        <v>42162.808252314811</v>
      </c>
      <c r="U2847">
        <f t="shared" si="358"/>
        <v>2015</v>
      </c>
      <c r="V2847">
        <f t="shared" si="359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52"/>
        <v>0</v>
      </c>
      <c r="P2848" s="8">
        <f t="shared" si="353"/>
        <v>0</v>
      </c>
      <c r="Q2848" t="str">
        <f t="shared" si="354"/>
        <v>theater</v>
      </c>
      <c r="R2848" t="str">
        <f t="shared" si="355"/>
        <v>plays</v>
      </c>
      <c r="S2848" s="16">
        <f t="shared" si="356"/>
        <v>42108.483726851853</v>
      </c>
      <c r="T2848" s="16">
        <f t="shared" si="357"/>
        <v>42153.483726851853</v>
      </c>
      <c r="U2848">
        <f t="shared" si="358"/>
        <v>2015</v>
      </c>
      <c r="V2848">
        <f t="shared" si="359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52"/>
        <v>0</v>
      </c>
      <c r="P2849" s="8">
        <f t="shared" si="353"/>
        <v>0</v>
      </c>
      <c r="Q2849" t="str">
        <f t="shared" si="354"/>
        <v>theater</v>
      </c>
      <c r="R2849" t="str">
        <f t="shared" si="355"/>
        <v>plays</v>
      </c>
      <c r="S2849" s="16">
        <f t="shared" si="356"/>
        <v>42453.597974537035</v>
      </c>
      <c r="T2849" s="16">
        <f t="shared" si="357"/>
        <v>42513.597974537035</v>
      </c>
      <c r="U2849">
        <f t="shared" si="358"/>
        <v>2016</v>
      </c>
      <c r="V2849">
        <f t="shared" si="359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52"/>
        <v>0.2</v>
      </c>
      <c r="P2850" s="8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6">
        <f t="shared" si="356"/>
        <v>42123.440497685187</v>
      </c>
      <c r="T2850" s="16">
        <f t="shared" si="357"/>
        <v>42153.440497685187</v>
      </c>
      <c r="U2850">
        <f t="shared" si="358"/>
        <v>2015</v>
      </c>
      <c r="V2850">
        <f t="shared" si="359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52"/>
        <v>1</v>
      </c>
      <c r="P2851" s="8">
        <f t="shared" si="353"/>
        <v>5</v>
      </c>
      <c r="Q2851" t="str">
        <f t="shared" si="354"/>
        <v>theater</v>
      </c>
      <c r="R2851" t="str">
        <f t="shared" si="355"/>
        <v>plays</v>
      </c>
      <c r="S2851" s="16">
        <f t="shared" si="356"/>
        <v>42453.219907407409</v>
      </c>
      <c r="T2851" s="16">
        <f t="shared" si="357"/>
        <v>42483.219907407409</v>
      </c>
      <c r="U2851">
        <f t="shared" si="358"/>
        <v>2016</v>
      </c>
      <c r="V2851">
        <f t="shared" si="359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52"/>
        <v>3.8875000000000002</v>
      </c>
      <c r="P2852" s="8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6">
        <f t="shared" si="356"/>
        <v>41857.798738425925</v>
      </c>
      <c r="T2852" s="16">
        <f t="shared" si="357"/>
        <v>41887.798738425925</v>
      </c>
      <c r="U2852">
        <f t="shared" si="358"/>
        <v>2014</v>
      </c>
      <c r="V2852">
        <f t="shared" si="359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52"/>
        <v>0</v>
      </c>
      <c r="P2853" s="8">
        <f t="shared" si="353"/>
        <v>0</v>
      </c>
      <c r="Q2853" t="str">
        <f t="shared" si="354"/>
        <v>theater</v>
      </c>
      <c r="R2853" t="str">
        <f t="shared" si="355"/>
        <v>plays</v>
      </c>
      <c r="S2853" s="16">
        <f t="shared" si="356"/>
        <v>42389.794317129628</v>
      </c>
      <c r="T2853" s="16">
        <f t="shared" si="357"/>
        <v>42398.761805555558</v>
      </c>
      <c r="U2853">
        <f t="shared" si="358"/>
        <v>2016</v>
      </c>
      <c r="V2853">
        <f t="shared" si="359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52"/>
        <v>1.9</v>
      </c>
      <c r="P2854" s="8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6">
        <f t="shared" si="356"/>
        <v>41780.836840277778</v>
      </c>
      <c r="T2854" s="16">
        <f t="shared" si="357"/>
        <v>41810.836840277778</v>
      </c>
      <c r="U2854">
        <f t="shared" si="358"/>
        <v>2014</v>
      </c>
      <c r="V2854">
        <f t="shared" si="359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52"/>
        <v>0</v>
      </c>
      <c r="P2855" s="8">
        <f t="shared" si="353"/>
        <v>0</v>
      </c>
      <c r="Q2855" t="str">
        <f t="shared" si="354"/>
        <v>theater</v>
      </c>
      <c r="R2855" t="str">
        <f t="shared" si="355"/>
        <v>plays</v>
      </c>
      <c r="S2855" s="16">
        <f t="shared" si="356"/>
        <v>41835.98260416666</v>
      </c>
      <c r="T2855" s="16">
        <f t="shared" si="357"/>
        <v>41895.98260416666</v>
      </c>
      <c r="U2855">
        <f t="shared" si="358"/>
        <v>2014</v>
      </c>
      <c r="V2855">
        <f t="shared" si="359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52"/>
        <v>41.699999999999996</v>
      </c>
      <c r="P2856" s="8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6">
        <f t="shared" si="356"/>
        <v>42111.508321759255</v>
      </c>
      <c r="T2856" s="16">
        <f t="shared" si="357"/>
        <v>42131.508321759255</v>
      </c>
      <c r="U2856">
        <f t="shared" si="358"/>
        <v>2015</v>
      </c>
      <c r="V2856">
        <f t="shared" si="359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52"/>
        <v>50</v>
      </c>
      <c r="P2857" s="8">
        <f t="shared" si="353"/>
        <v>60</v>
      </c>
      <c r="Q2857" t="str">
        <f t="shared" si="354"/>
        <v>theater</v>
      </c>
      <c r="R2857" t="str">
        <f t="shared" si="355"/>
        <v>plays</v>
      </c>
      <c r="S2857" s="16">
        <f t="shared" si="356"/>
        <v>42369.799432870372</v>
      </c>
      <c r="T2857" s="16">
        <f t="shared" si="357"/>
        <v>42398.773611111108</v>
      </c>
      <c r="U2857">
        <f t="shared" si="358"/>
        <v>2015</v>
      </c>
      <c r="V2857">
        <f t="shared" si="359"/>
        <v>2016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52"/>
        <v>4.8666666666666663</v>
      </c>
      <c r="P2858" s="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6">
        <f t="shared" si="356"/>
        <v>42164.829247685186</v>
      </c>
      <c r="T2858" s="16">
        <f t="shared" si="357"/>
        <v>42224.69027777778</v>
      </c>
      <c r="U2858">
        <f t="shared" si="358"/>
        <v>2015</v>
      </c>
      <c r="V2858">
        <f t="shared" si="359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52"/>
        <v>19.736842105263158</v>
      </c>
      <c r="P2859" s="8">
        <f t="shared" si="353"/>
        <v>500</v>
      </c>
      <c r="Q2859" t="str">
        <f t="shared" si="354"/>
        <v>theater</v>
      </c>
      <c r="R2859" t="str">
        <f t="shared" si="355"/>
        <v>plays</v>
      </c>
      <c r="S2859" s="16">
        <f t="shared" si="356"/>
        <v>42726.711747685178</v>
      </c>
      <c r="T2859" s="16">
        <f t="shared" si="357"/>
        <v>42786.541666666664</v>
      </c>
      <c r="U2859">
        <f t="shared" si="358"/>
        <v>2016</v>
      </c>
      <c r="V2859">
        <f t="shared" si="359"/>
        <v>2017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52"/>
        <v>0</v>
      </c>
      <c r="P2860" s="8">
        <f t="shared" si="353"/>
        <v>0</v>
      </c>
      <c r="Q2860" t="str">
        <f t="shared" si="354"/>
        <v>theater</v>
      </c>
      <c r="R2860" t="str">
        <f t="shared" si="355"/>
        <v>plays</v>
      </c>
      <c r="S2860" s="16">
        <f t="shared" si="356"/>
        <v>41954.336747685178</v>
      </c>
      <c r="T2860" s="16">
        <f t="shared" si="357"/>
        <v>41978.269444444442</v>
      </c>
      <c r="U2860">
        <f t="shared" si="358"/>
        <v>2014</v>
      </c>
      <c r="V2860">
        <f t="shared" si="359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52"/>
        <v>1.7500000000000002</v>
      </c>
      <c r="P2861" s="8">
        <f t="shared" si="353"/>
        <v>35</v>
      </c>
      <c r="Q2861" t="str">
        <f t="shared" si="354"/>
        <v>theater</v>
      </c>
      <c r="R2861" t="str">
        <f t="shared" si="355"/>
        <v>plays</v>
      </c>
      <c r="S2861" s="16">
        <f t="shared" si="356"/>
        <v>42233.153981481482</v>
      </c>
      <c r="T2861" s="16">
        <f t="shared" si="357"/>
        <v>42293.153981481482</v>
      </c>
      <c r="U2861">
        <f t="shared" si="358"/>
        <v>2015</v>
      </c>
      <c r="V2861">
        <f t="shared" si="359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52"/>
        <v>6.65</v>
      </c>
      <c r="P2862" s="8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6">
        <f t="shared" si="356"/>
        <v>42480.592314814814</v>
      </c>
      <c r="T2862" s="16">
        <f t="shared" si="357"/>
        <v>42540.592314814814</v>
      </c>
      <c r="U2862">
        <f t="shared" si="358"/>
        <v>2016</v>
      </c>
      <c r="V2862">
        <f t="shared" si="359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52"/>
        <v>32</v>
      </c>
      <c r="P2863" s="8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6">
        <f t="shared" si="356"/>
        <v>42257.3825</v>
      </c>
      <c r="T2863" s="16">
        <f t="shared" si="357"/>
        <v>42271.3825</v>
      </c>
      <c r="U2863">
        <f t="shared" si="358"/>
        <v>2015</v>
      </c>
      <c r="V2863">
        <f t="shared" si="359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52"/>
        <v>0.43307086614173229</v>
      </c>
      <c r="P2864" s="8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6">
        <f t="shared" si="356"/>
        <v>41784.581354166665</v>
      </c>
      <c r="T2864" s="16">
        <f t="shared" si="357"/>
        <v>41814.581354166665</v>
      </c>
      <c r="U2864">
        <f t="shared" si="358"/>
        <v>2014</v>
      </c>
      <c r="V2864">
        <f t="shared" si="359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52"/>
        <v>0.04</v>
      </c>
      <c r="P2865" s="8">
        <f t="shared" si="353"/>
        <v>20</v>
      </c>
      <c r="Q2865" t="str">
        <f t="shared" si="354"/>
        <v>theater</v>
      </c>
      <c r="R2865" t="str">
        <f t="shared" si="355"/>
        <v>plays</v>
      </c>
      <c r="S2865" s="16">
        <f t="shared" si="356"/>
        <v>41831.46670138889</v>
      </c>
      <c r="T2865" s="16">
        <f t="shared" si="357"/>
        <v>41891.46670138889</v>
      </c>
      <c r="U2865">
        <f t="shared" si="358"/>
        <v>2014</v>
      </c>
      <c r="V2865">
        <f t="shared" si="359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52"/>
        <v>1.6</v>
      </c>
      <c r="P2866" s="8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6">
        <f t="shared" si="356"/>
        <v>42172.405173611107</v>
      </c>
      <c r="T2866" s="16">
        <f t="shared" si="357"/>
        <v>42202.345833333333</v>
      </c>
      <c r="U2866">
        <f t="shared" si="358"/>
        <v>2015</v>
      </c>
      <c r="V2866">
        <f t="shared" si="359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52"/>
        <v>0</v>
      </c>
      <c r="P2867" s="8">
        <f t="shared" si="353"/>
        <v>0</v>
      </c>
      <c r="Q2867" t="str">
        <f t="shared" si="354"/>
        <v>theater</v>
      </c>
      <c r="R2867" t="str">
        <f t="shared" si="355"/>
        <v>plays</v>
      </c>
      <c r="S2867" s="16">
        <f t="shared" si="356"/>
        <v>41949.905775462961</v>
      </c>
      <c r="T2867" s="16">
        <f t="shared" si="357"/>
        <v>42009.905775462961</v>
      </c>
      <c r="U2867">
        <f t="shared" si="358"/>
        <v>2014</v>
      </c>
      <c r="V2867">
        <f t="shared" si="359"/>
        <v>2015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52"/>
        <v>0.89999999999999991</v>
      </c>
      <c r="P2868" s="8">
        <f t="shared" si="353"/>
        <v>22.5</v>
      </c>
      <c r="Q2868" t="str">
        <f t="shared" si="354"/>
        <v>theater</v>
      </c>
      <c r="R2868" t="str">
        <f t="shared" si="355"/>
        <v>plays</v>
      </c>
      <c r="S2868" s="16">
        <f t="shared" si="356"/>
        <v>42627.746770833335</v>
      </c>
      <c r="T2868" s="16">
        <f t="shared" si="357"/>
        <v>42657.708333333336</v>
      </c>
      <c r="U2868">
        <f t="shared" si="358"/>
        <v>2016</v>
      </c>
      <c r="V2868">
        <f t="shared" si="359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52"/>
        <v>20.16</v>
      </c>
      <c r="P2869" s="8">
        <f t="shared" si="353"/>
        <v>50.4</v>
      </c>
      <c r="Q2869" t="str">
        <f t="shared" si="354"/>
        <v>theater</v>
      </c>
      <c r="R2869" t="str">
        <f t="shared" si="355"/>
        <v>plays</v>
      </c>
      <c r="S2869" s="16">
        <f t="shared" si="356"/>
        <v>42530.986944444441</v>
      </c>
      <c r="T2869" s="16">
        <f t="shared" si="357"/>
        <v>42554.958333333336</v>
      </c>
      <c r="U2869">
        <f t="shared" si="358"/>
        <v>2016</v>
      </c>
      <c r="V2869">
        <f t="shared" si="359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52"/>
        <v>42.011733333333332</v>
      </c>
      <c r="P2870" s="8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6">
        <f t="shared" si="356"/>
        <v>42618.618680555555</v>
      </c>
      <c r="T2870" s="16">
        <f t="shared" si="357"/>
        <v>42648.618680555555</v>
      </c>
      <c r="U2870">
        <f t="shared" si="358"/>
        <v>2016</v>
      </c>
      <c r="V2870">
        <f t="shared" si="359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52"/>
        <v>0.88500000000000001</v>
      </c>
      <c r="P2871" s="8">
        <f t="shared" si="353"/>
        <v>35.4</v>
      </c>
      <c r="Q2871" t="str">
        <f t="shared" si="354"/>
        <v>theater</v>
      </c>
      <c r="R2871" t="str">
        <f t="shared" si="355"/>
        <v>plays</v>
      </c>
      <c r="S2871" s="16">
        <f t="shared" si="356"/>
        <v>42540.385196759256</v>
      </c>
      <c r="T2871" s="16">
        <f t="shared" si="357"/>
        <v>42570.385196759256</v>
      </c>
      <c r="U2871">
        <f t="shared" si="358"/>
        <v>2016</v>
      </c>
      <c r="V2871">
        <f t="shared" si="359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52"/>
        <v>15</v>
      </c>
      <c r="P2872" s="8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6">
        <f t="shared" si="356"/>
        <v>41745.981076388889</v>
      </c>
      <c r="T2872" s="16">
        <f t="shared" si="357"/>
        <v>41775.981076388889</v>
      </c>
      <c r="U2872">
        <f t="shared" si="358"/>
        <v>2014</v>
      </c>
      <c r="V2872">
        <f t="shared" si="359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52"/>
        <v>4.67</v>
      </c>
      <c r="P2873" s="8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6">
        <f t="shared" si="356"/>
        <v>41974.530243055553</v>
      </c>
      <c r="T2873" s="16">
        <f t="shared" si="357"/>
        <v>41994.530243055553</v>
      </c>
      <c r="U2873">
        <f t="shared" si="358"/>
        <v>2014</v>
      </c>
      <c r="V2873">
        <f t="shared" si="359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52"/>
        <v>0</v>
      </c>
      <c r="P2874" s="8">
        <f t="shared" si="353"/>
        <v>0</v>
      </c>
      <c r="Q2874" t="str">
        <f t="shared" si="354"/>
        <v>theater</v>
      </c>
      <c r="R2874" t="str">
        <f t="shared" si="355"/>
        <v>plays</v>
      </c>
      <c r="S2874" s="16">
        <f t="shared" si="356"/>
        <v>42114.907847222225</v>
      </c>
      <c r="T2874" s="16">
        <f t="shared" si="357"/>
        <v>42174.907847222225</v>
      </c>
      <c r="U2874">
        <f t="shared" si="358"/>
        <v>2015</v>
      </c>
      <c r="V2874">
        <f t="shared" si="359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52"/>
        <v>38.119999999999997</v>
      </c>
      <c r="P2875" s="8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6">
        <f t="shared" si="356"/>
        <v>42002.609155092585</v>
      </c>
      <c r="T2875" s="16">
        <f t="shared" si="357"/>
        <v>42032.609155092585</v>
      </c>
      <c r="U2875">
        <f t="shared" si="358"/>
        <v>2014</v>
      </c>
      <c r="V2875">
        <f t="shared" si="359"/>
        <v>2015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52"/>
        <v>5.42</v>
      </c>
      <c r="P2876" s="8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6">
        <f t="shared" si="356"/>
        <v>42722.636412037034</v>
      </c>
      <c r="T2876" s="16">
        <f t="shared" si="357"/>
        <v>42752.636412037034</v>
      </c>
      <c r="U2876">
        <f t="shared" si="358"/>
        <v>2016</v>
      </c>
      <c r="V2876">
        <f t="shared" si="359"/>
        <v>2017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52"/>
        <v>3.4999999999999996E-2</v>
      </c>
      <c r="P2877" s="8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6">
        <f t="shared" si="356"/>
        <v>42464.920057870368</v>
      </c>
      <c r="T2877" s="16">
        <f t="shared" si="357"/>
        <v>42494.920057870368</v>
      </c>
      <c r="U2877">
        <f t="shared" si="358"/>
        <v>2016</v>
      </c>
      <c r="V2877">
        <f t="shared" si="359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52"/>
        <v>0</v>
      </c>
      <c r="P2878" s="8">
        <f t="shared" si="353"/>
        <v>0</v>
      </c>
      <c r="Q2878" t="str">
        <f t="shared" si="354"/>
        <v>theater</v>
      </c>
      <c r="R2878" t="str">
        <f t="shared" si="355"/>
        <v>plays</v>
      </c>
      <c r="S2878" s="16">
        <f t="shared" si="356"/>
        <v>42171.535636574066</v>
      </c>
      <c r="T2878" s="16">
        <f t="shared" si="357"/>
        <v>42201.535636574066</v>
      </c>
      <c r="U2878">
        <f t="shared" si="358"/>
        <v>2015</v>
      </c>
      <c r="V2878">
        <f t="shared" si="359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52"/>
        <v>10.833333333333334</v>
      </c>
      <c r="P2879" s="8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6">
        <f t="shared" si="356"/>
        <v>42672.746805555558</v>
      </c>
      <c r="T2879" s="16">
        <f t="shared" si="357"/>
        <v>42704.499999999993</v>
      </c>
      <c r="U2879">
        <f t="shared" si="358"/>
        <v>2016</v>
      </c>
      <c r="V2879">
        <f t="shared" si="359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52"/>
        <v>2.1</v>
      </c>
      <c r="P2880" s="8">
        <f t="shared" si="353"/>
        <v>15.75</v>
      </c>
      <c r="Q2880" t="str">
        <f t="shared" si="354"/>
        <v>theater</v>
      </c>
      <c r="R2880" t="str">
        <f t="shared" si="355"/>
        <v>plays</v>
      </c>
      <c r="S2880" s="16">
        <f t="shared" si="356"/>
        <v>42128.407349537032</v>
      </c>
      <c r="T2880" s="16">
        <f t="shared" si="357"/>
        <v>42188.407349537032</v>
      </c>
      <c r="U2880">
        <f t="shared" si="358"/>
        <v>2015</v>
      </c>
      <c r="V2880">
        <f t="shared" si="359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52"/>
        <v>0.2589285714285714</v>
      </c>
      <c r="P2881" s="8">
        <f t="shared" si="353"/>
        <v>29</v>
      </c>
      <c r="Q2881" t="str">
        <f t="shared" si="354"/>
        <v>theater</v>
      </c>
      <c r="R2881" t="str">
        <f t="shared" si="355"/>
        <v>plays</v>
      </c>
      <c r="S2881" s="16">
        <f t="shared" si="356"/>
        <v>42359.516909722217</v>
      </c>
      <c r="T2881" s="16">
        <f t="shared" si="357"/>
        <v>42389.516909722217</v>
      </c>
      <c r="U2881">
        <f t="shared" si="358"/>
        <v>2015</v>
      </c>
      <c r="V2881">
        <f t="shared" si="359"/>
        <v>2016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52"/>
        <v>23.333333333333332</v>
      </c>
      <c r="P2882" s="8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6">
        <f t="shared" si="356"/>
        <v>42192.69736111111</v>
      </c>
      <c r="T2882" s="16">
        <f t="shared" si="357"/>
        <v>42236.503472222219</v>
      </c>
      <c r="U2882">
        <f t="shared" si="358"/>
        <v>2015</v>
      </c>
      <c r="V2882">
        <f t="shared" si="359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60">E2883/D2883*100</f>
        <v>0</v>
      </c>
      <c r="P2883" s="8">
        <f t="shared" ref="P2883:P2946" si="361">IFERROR(E2883/L2883,0)</f>
        <v>0</v>
      </c>
      <c r="Q2883" t="str">
        <f t="shared" ref="Q2883:Q2946" si="362">LEFT(N2883,FIND("/",N2883)-1)</f>
        <v>theater</v>
      </c>
      <c r="R2883" t="str">
        <f t="shared" ref="R2883:R2946" si="363">RIGHT(N2883,LEN(N2883)-SEARCH("/",N2883))</f>
        <v>plays</v>
      </c>
      <c r="S2883" s="16">
        <f t="shared" ref="S2883:S2946" si="364">(J2883/86400)+25569+(-5/24)</f>
        <v>41916.389305555553</v>
      </c>
      <c r="T2883" s="16">
        <f t="shared" ref="T2883:T2946" si="365">(I2883/86400)+25569+(-5/24)</f>
        <v>41976.430972222217</v>
      </c>
      <c r="U2883">
        <f t="shared" ref="U2883:U2946" si="366">YEAR(S2883)</f>
        <v>2014</v>
      </c>
      <c r="V2883">
        <f t="shared" ref="V2883:V2946" si="367">YEAR(T2883)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60"/>
        <v>33.6</v>
      </c>
      <c r="P2884" s="8">
        <f t="shared" si="361"/>
        <v>63</v>
      </c>
      <c r="Q2884" t="str">
        <f t="shared" si="362"/>
        <v>theater</v>
      </c>
      <c r="R2884" t="str">
        <f t="shared" si="363"/>
        <v>plays</v>
      </c>
      <c r="S2884" s="16">
        <f t="shared" si="364"/>
        <v>42461.387939814813</v>
      </c>
      <c r="T2884" s="16">
        <f t="shared" si="365"/>
        <v>42491.387939814813</v>
      </c>
      <c r="U2884">
        <f t="shared" si="366"/>
        <v>2016</v>
      </c>
      <c r="V2884">
        <f t="shared" si="367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60"/>
        <v>19.079999999999998</v>
      </c>
      <c r="P2885" s="8">
        <f t="shared" si="361"/>
        <v>381.6</v>
      </c>
      <c r="Q2885" t="str">
        <f t="shared" si="362"/>
        <v>theater</v>
      </c>
      <c r="R2885" t="str">
        <f t="shared" si="363"/>
        <v>plays</v>
      </c>
      <c r="S2885" s="16">
        <f t="shared" si="364"/>
        <v>42370.694872685184</v>
      </c>
      <c r="T2885" s="16">
        <f t="shared" si="365"/>
        <v>42405.999305555553</v>
      </c>
      <c r="U2885">
        <f t="shared" si="366"/>
        <v>2016</v>
      </c>
      <c r="V2885">
        <f t="shared" si="367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60"/>
        <v>0.41111111111111115</v>
      </c>
      <c r="P2886" s="8">
        <f t="shared" si="361"/>
        <v>46.25</v>
      </c>
      <c r="Q2886" t="str">
        <f t="shared" si="362"/>
        <v>theater</v>
      </c>
      <c r="R2886" t="str">
        <f t="shared" si="363"/>
        <v>plays</v>
      </c>
      <c r="S2886" s="16">
        <f t="shared" si="364"/>
        <v>41948.518923611111</v>
      </c>
      <c r="T2886" s="16">
        <f t="shared" si="365"/>
        <v>41978.518923611111</v>
      </c>
      <c r="U2886">
        <f t="shared" si="366"/>
        <v>2014</v>
      </c>
      <c r="V2886">
        <f t="shared" si="367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60"/>
        <v>32.5</v>
      </c>
      <c r="P2887" s="8">
        <f t="shared" si="361"/>
        <v>26</v>
      </c>
      <c r="Q2887" t="str">
        <f t="shared" si="362"/>
        <v>theater</v>
      </c>
      <c r="R2887" t="str">
        <f t="shared" si="363"/>
        <v>plays</v>
      </c>
      <c r="S2887" s="16">
        <f t="shared" si="364"/>
        <v>42046.868067129624</v>
      </c>
      <c r="T2887" s="16">
        <f t="shared" si="365"/>
        <v>42076.82640046296</v>
      </c>
      <c r="U2887">
        <f t="shared" si="366"/>
        <v>2015</v>
      </c>
      <c r="V2887">
        <f t="shared" si="367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60"/>
        <v>5</v>
      </c>
      <c r="P2888" s="8">
        <f t="shared" si="361"/>
        <v>10</v>
      </c>
      <c r="Q2888" t="str">
        <f t="shared" si="362"/>
        <v>theater</v>
      </c>
      <c r="R2888" t="str">
        <f t="shared" si="363"/>
        <v>plays</v>
      </c>
      <c r="S2888" s="16">
        <f t="shared" si="364"/>
        <v>42261.424583333333</v>
      </c>
      <c r="T2888" s="16">
        <f t="shared" si="365"/>
        <v>42265.957638888889</v>
      </c>
      <c r="U2888">
        <f t="shared" si="366"/>
        <v>2015</v>
      </c>
      <c r="V2888">
        <f t="shared" si="367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60"/>
        <v>0.16666666666666669</v>
      </c>
      <c r="P2889" s="8">
        <f t="shared" si="361"/>
        <v>5</v>
      </c>
      <c r="Q2889" t="str">
        <f t="shared" si="362"/>
        <v>theater</v>
      </c>
      <c r="R2889" t="str">
        <f t="shared" si="363"/>
        <v>plays</v>
      </c>
      <c r="S2889" s="16">
        <f t="shared" si="364"/>
        <v>41985.219027777777</v>
      </c>
      <c r="T2889" s="16">
        <f t="shared" si="365"/>
        <v>42015.219027777777</v>
      </c>
      <c r="U2889">
        <f t="shared" si="366"/>
        <v>2014</v>
      </c>
      <c r="V2889">
        <f t="shared" si="367"/>
        <v>2015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60"/>
        <v>0</v>
      </c>
      <c r="P2890" s="8">
        <f t="shared" si="361"/>
        <v>0</v>
      </c>
      <c r="Q2890" t="str">
        <f t="shared" si="362"/>
        <v>theater</v>
      </c>
      <c r="R2890" t="str">
        <f t="shared" si="363"/>
        <v>plays</v>
      </c>
      <c r="S2890" s="16">
        <f t="shared" si="364"/>
        <v>41922.326851851853</v>
      </c>
      <c r="T2890" s="16">
        <f t="shared" si="365"/>
        <v>41929.999305555553</v>
      </c>
      <c r="U2890">
        <f t="shared" si="366"/>
        <v>2014</v>
      </c>
      <c r="V2890">
        <f t="shared" si="367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60"/>
        <v>38.066666666666663</v>
      </c>
      <c r="P2891" s="8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6">
        <f t="shared" si="364"/>
        <v>41850.654918981476</v>
      </c>
      <c r="T2891" s="16">
        <f t="shared" si="365"/>
        <v>41880.654918981476</v>
      </c>
      <c r="U2891">
        <f t="shared" si="366"/>
        <v>2014</v>
      </c>
      <c r="V2891">
        <f t="shared" si="367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60"/>
        <v>1.05</v>
      </c>
      <c r="P2892" s="8">
        <f t="shared" si="361"/>
        <v>7</v>
      </c>
      <c r="Q2892" t="str">
        <f t="shared" si="362"/>
        <v>theater</v>
      </c>
      <c r="R2892" t="str">
        <f t="shared" si="363"/>
        <v>plays</v>
      </c>
      <c r="S2892" s="16">
        <f t="shared" si="364"/>
        <v>41831.534629629627</v>
      </c>
      <c r="T2892" s="16">
        <f t="shared" si="365"/>
        <v>41859.916666666664</v>
      </c>
      <c r="U2892">
        <f t="shared" si="366"/>
        <v>2014</v>
      </c>
      <c r="V2892">
        <f t="shared" si="367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60"/>
        <v>2.73</v>
      </c>
      <c r="P2893" s="8">
        <f t="shared" si="361"/>
        <v>27.3</v>
      </c>
      <c r="Q2893" t="str">
        <f t="shared" si="362"/>
        <v>theater</v>
      </c>
      <c r="R2893" t="str">
        <f t="shared" si="363"/>
        <v>plays</v>
      </c>
      <c r="S2893" s="16">
        <f t="shared" si="364"/>
        <v>42415.675092592595</v>
      </c>
      <c r="T2893" s="16">
        <f t="shared" si="365"/>
        <v>42475.633425925924</v>
      </c>
      <c r="U2893">
        <f t="shared" si="366"/>
        <v>2016</v>
      </c>
      <c r="V2893">
        <f t="shared" si="367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60"/>
        <v>9.0909090909090917</v>
      </c>
      <c r="P2894" s="8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6">
        <f t="shared" si="364"/>
        <v>41869.505833333329</v>
      </c>
      <c r="T2894" s="16">
        <f t="shared" si="365"/>
        <v>41876.666666666664</v>
      </c>
      <c r="U2894">
        <f t="shared" si="366"/>
        <v>2014</v>
      </c>
      <c r="V2894">
        <f t="shared" si="367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60"/>
        <v>0.5</v>
      </c>
      <c r="P2895" s="8">
        <f t="shared" si="361"/>
        <v>12.5</v>
      </c>
      <c r="Q2895" t="str">
        <f t="shared" si="362"/>
        <v>theater</v>
      </c>
      <c r="R2895" t="str">
        <f t="shared" si="363"/>
        <v>plays</v>
      </c>
      <c r="S2895" s="16">
        <f t="shared" si="364"/>
        <v>41953.564756944441</v>
      </c>
      <c r="T2895" s="16">
        <f t="shared" si="365"/>
        <v>42012.874999999993</v>
      </c>
      <c r="U2895">
        <f t="shared" si="366"/>
        <v>2014</v>
      </c>
      <c r="V2895">
        <f t="shared" si="367"/>
        <v>2015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60"/>
        <v>0</v>
      </c>
      <c r="P2896" s="8">
        <f t="shared" si="361"/>
        <v>0</v>
      </c>
      <c r="Q2896" t="str">
        <f t="shared" si="362"/>
        <v>theater</v>
      </c>
      <c r="R2896" t="str">
        <f t="shared" si="363"/>
        <v>plays</v>
      </c>
      <c r="S2896" s="16">
        <f t="shared" si="364"/>
        <v>42037.777951388889</v>
      </c>
      <c r="T2896" s="16">
        <f t="shared" si="365"/>
        <v>42097.736284722218</v>
      </c>
      <c r="U2896">
        <f t="shared" si="366"/>
        <v>2015</v>
      </c>
      <c r="V2896">
        <f t="shared" si="367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60"/>
        <v>4.5999999999999996</v>
      </c>
      <c r="P2897" s="8">
        <f t="shared" si="361"/>
        <v>5.75</v>
      </c>
      <c r="Q2897" t="str">
        <f t="shared" si="362"/>
        <v>theater</v>
      </c>
      <c r="R2897" t="str">
        <f t="shared" si="363"/>
        <v>plays</v>
      </c>
      <c r="S2897" s="16">
        <f t="shared" si="364"/>
        <v>41811.347129629627</v>
      </c>
      <c r="T2897" s="16">
        <f t="shared" si="365"/>
        <v>41812.666666666664</v>
      </c>
      <c r="U2897">
        <f t="shared" si="366"/>
        <v>2014</v>
      </c>
      <c r="V2897">
        <f t="shared" si="367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60"/>
        <v>20.833333333333336</v>
      </c>
      <c r="P2898" s="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6">
        <f t="shared" si="364"/>
        <v>42701.700474537036</v>
      </c>
      <c r="T2898" s="16">
        <f t="shared" si="365"/>
        <v>42716.041666666664</v>
      </c>
      <c r="U2898">
        <f t="shared" si="366"/>
        <v>2016</v>
      </c>
      <c r="V2898">
        <f t="shared" si="367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60"/>
        <v>4.583333333333333</v>
      </c>
      <c r="P2899" s="8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6">
        <f t="shared" si="364"/>
        <v>42258.438171296293</v>
      </c>
      <c r="T2899" s="16">
        <f t="shared" si="365"/>
        <v>42288.436863425923</v>
      </c>
      <c r="U2899">
        <f t="shared" si="366"/>
        <v>2015</v>
      </c>
      <c r="V2899">
        <f t="shared" si="367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60"/>
        <v>4.2133333333333338</v>
      </c>
      <c r="P2900" s="8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6">
        <f t="shared" si="364"/>
        <v>42278.456631944442</v>
      </c>
      <c r="T2900" s="16">
        <f t="shared" si="365"/>
        <v>42308.456631944442</v>
      </c>
      <c r="U2900">
        <f t="shared" si="366"/>
        <v>2015</v>
      </c>
      <c r="V2900">
        <f t="shared" si="367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60"/>
        <v>0</v>
      </c>
      <c r="P2901" s="8">
        <f t="shared" si="361"/>
        <v>0</v>
      </c>
      <c r="Q2901" t="str">
        <f t="shared" si="362"/>
        <v>theater</v>
      </c>
      <c r="R2901" t="str">
        <f t="shared" si="363"/>
        <v>plays</v>
      </c>
      <c r="S2901" s="16">
        <f t="shared" si="364"/>
        <v>42514.869884259257</v>
      </c>
      <c r="T2901" s="16">
        <f t="shared" si="365"/>
        <v>42574.869884259257</v>
      </c>
      <c r="U2901">
        <f t="shared" si="366"/>
        <v>2016</v>
      </c>
      <c r="V2901">
        <f t="shared" si="367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60"/>
        <v>61.909090909090914</v>
      </c>
      <c r="P2902" s="8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6">
        <f t="shared" si="364"/>
        <v>41830.025833333333</v>
      </c>
      <c r="T2902" s="16">
        <f t="shared" si="365"/>
        <v>41860.025833333333</v>
      </c>
      <c r="U2902">
        <f t="shared" si="366"/>
        <v>2014</v>
      </c>
      <c r="V2902">
        <f t="shared" si="367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60"/>
        <v>0.8</v>
      </c>
      <c r="P2903" s="8">
        <f t="shared" si="361"/>
        <v>3</v>
      </c>
      <c r="Q2903" t="str">
        <f t="shared" si="362"/>
        <v>theater</v>
      </c>
      <c r="R2903" t="str">
        <f t="shared" si="363"/>
        <v>plays</v>
      </c>
      <c r="S2903" s="16">
        <f t="shared" si="364"/>
        <v>41982.696053240739</v>
      </c>
      <c r="T2903" s="16">
        <f t="shared" si="365"/>
        <v>42042.696053240739</v>
      </c>
      <c r="U2903">
        <f t="shared" si="366"/>
        <v>2014</v>
      </c>
      <c r="V2903">
        <f t="shared" si="367"/>
        <v>2015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60"/>
        <v>1.6666666666666666E-2</v>
      </c>
      <c r="P2904" s="8">
        <f t="shared" si="361"/>
        <v>25</v>
      </c>
      <c r="Q2904" t="str">
        <f t="shared" si="362"/>
        <v>theater</v>
      </c>
      <c r="R2904" t="str">
        <f t="shared" si="363"/>
        <v>plays</v>
      </c>
      <c r="S2904" s="16">
        <f t="shared" si="364"/>
        <v>42210.231435185182</v>
      </c>
      <c r="T2904" s="16">
        <f t="shared" si="365"/>
        <v>42240.231435185182</v>
      </c>
      <c r="U2904">
        <f t="shared" si="366"/>
        <v>2015</v>
      </c>
      <c r="V2904">
        <f t="shared" si="367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60"/>
        <v>0.77999999999999992</v>
      </c>
      <c r="P2905" s="8">
        <f t="shared" si="361"/>
        <v>9.75</v>
      </c>
      <c r="Q2905" t="str">
        <f t="shared" si="362"/>
        <v>theater</v>
      </c>
      <c r="R2905" t="str">
        <f t="shared" si="363"/>
        <v>plays</v>
      </c>
      <c r="S2905" s="16">
        <f t="shared" si="364"/>
        <v>42195.95854166666</v>
      </c>
      <c r="T2905" s="16">
        <f t="shared" si="365"/>
        <v>42255.95854166666</v>
      </c>
      <c r="U2905">
        <f t="shared" si="366"/>
        <v>2015</v>
      </c>
      <c r="V2905">
        <f t="shared" si="367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60"/>
        <v>5</v>
      </c>
      <c r="P2906" s="8">
        <f t="shared" si="361"/>
        <v>18.75</v>
      </c>
      <c r="Q2906" t="str">
        <f t="shared" si="362"/>
        <v>theater</v>
      </c>
      <c r="R2906" t="str">
        <f t="shared" si="363"/>
        <v>plays</v>
      </c>
      <c r="S2906" s="16">
        <f t="shared" si="364"/>
        <v>41940.759618055556</v>
      </c>
      <c r="T2906" s="16">
        <f t="shared" si="365"/>
        <v>41952.291666666664</v>
      </c>
      <c r="U2906">
        <f t="shared" si="366"/>
        <v>2014</v>
      </c>
      <c r="V2906">
        <f t="shared" si="367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60"/>
        <v>17.771428571428572</v>
      </c>
      <c r="P2907" s="8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6">
        <f t="shared" si="364"/>
        <v>42605.848530092589</v>
      </c>
      <c r="T2907" s="16">
        <f t="shared" si="365"/>
        <v>42619.848530092589</v>
      </c>
      <c r="U2907">
        <f t="shared" si="366"/>
        <v>2016</v>
      </c>
      <c r="V2907">
        <f t="shared" si="367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60"/>
        <v>9.4166666666666661</v>
      </c>
      <c r="P2908" s="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6">
        <f t="shared" si="364"/>
        <v>42199.440578703703</v>
      </c>
      <c r="T2908" s="16">
        <f t="shared" si="365"/>
        <v>42216.833333333336</v>
      </c>
      <c r="U2908">
        <f t="shared" si="366"/>
        <v>2015</v>
      </c>
      <c r="V2908">
        <f t="shared" si="367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60"/>
        <v>0.08</v>
      </c>
      <c r="P2909" s="8">
        <f t="shared" si="361"/>
        <v>1</v>
      </c>
      <c r="Q2909" t="str">
        <f t="shared" si="362"/>
        <v>theater</v>
      </c>
      <c r="R2909" t="str">
        <f t="shared" si="363"/>
        <v>plays</v>
      </c>
      <c r="S2909" s="16">
        <f t="shared" si="364"/>
        <v>42444.669409722221</v>
      </c>
      <c r="T2909" s="16">
        <f t="shared" si="365"/>
        <v>42504.669409722221</v>
      </c>
      <c r="U2909">
        <f t="shared" si="366"/>
        <v>2016</v>
      </c>
      <c r="V2909">
        <f t="shared" si="367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60"/>
        <v>2.75</v>
      </c>
      <c r="P2910" s="8">
        <f t="shared" si="361"/>
        <v>52.8</v>
      </c>
      <c r="Q2910" t="str">
        <f t="shared" si="362"/>
        <v>theater</v>
      </c>
      <c r="R2910" t="str">
        <f t="shared" si="363"/>
        <v>plays</v>
      </c>
      <c r="S2910" s="16">
        <f t="shared" si="364"/>
        <v>42499.523368055554</v>
      </c>
      <c r="T2910" s="16">
        <f t="shared" si="365"/>
        <v>42529.523368055554</v>
      </c>
      <c r="U2910">
        <f t="shared" si="366"/>
        <v>2016</v>
      </c>
      <c r="V2910">
        <f t="shared" si="367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60"/>
        <v>1.1111111111111112E-2</v>
      </c>
      <c r="P2911" s="8">
        <f t="shared" si="361"/>
        <v>20</v>
      </c>
      <c r="Q2911" t="str">
        <f t="shared" si="362"/>
        <v>theater</v>
      </c>
      <c r="R2911" t="str">
        <f t="shared" si="363"/>
        <v>plays</v>
      </c>
      <c r="S2911" s="16">
        <f t="shared" si="364"/>
        <v>41929.057881944442</v>
      </c>
      <c r="T2911" s="16">
        <f t="shared" si="365"/>
        <v>41968.615277777775</v>
      </c>
      <c r="U2911">
        <f t="shared" si="366"/>
        <v>2014</v>
      </c>
      <c r="V2911">
        <f t="shared" si="367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60"/>
        <v>3.3333333333333335E-3</v>
      </c>
      <c r="P2912" s="8">
        <f t="shared" si="361"/>
        <v>1</v>
      </c>
      <c r="Q2912" t="str">
        <f t="shared" si="362"/>
        <v>theater</v>
      </c>
      <c r="R2912" t="str">
        <f t="shared" si="363"/>
        <v>plays</v>
      </c>
      <c r="S2912" s="16">
        <f t="shared" si="364"/>
        <v>42107.632951388885</v>
      </c>
      <c r="T2912" s="16">
        <f t="shared" si="365"/>
        <v>42167.632951388885</v>
      </c>
      <c r="U2912">
        <f t="shared" si="366"/>
        <v>2015</v>
      </c>
      <c r="V2912">
        <f t="shared" si="367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60"/>
        <v>36.5</v>
      </c>
      <c r="P2913" s="8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6">
        <f t="shared" si="364"/>
        <v>42142.560486111113</v>
      </c>
      <c r="T2913" s="16">
        <f t="shared" si="365"/>
        <v>42182.560486111113</v>
      </c>
      <c r="U2913">
        <f t="shared" si="366"/>
        <v>2015</v>
      </c>
      <c r="V2913">
        <f t="shared" si="367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60"/>
        <v>14.058171745152354</v>
      </c>
      <c r="P2914" s="8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6">
        <f t="shared" si="364"/>
        <v>42353.923310185179</v>
      </c>
      <c r="T2914" s="16">
        <f t="shared" si="365"/>
        <v>42383.923310185179</v>
      </c>
      <c r="U2914">
        <f t="shared" si="366"/>
        <v>2015</v>
      </c>
      <c r="V2914">
        <f t="shared" si="367"/>
        <v>2016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60"/>
        <v>0.02</v>
      </c>
      <c r="P2915" s="8">
        <f t="shared" si="361"/>
        <v>1</v>
      </c>
      <c r="Q2915" t="str">
        <f t="shared" si="362"/>
        <v>theater</v>
      </c>
      <c r="R2915" t="str">
        <f t="shared" si="363"/>
        <v>plays</v>
      </c>
      <c r="S2915" s="16">
        <f t="shared" si="364"/>
        <v>41828.714571759258</v>
      </c>
      <c r="T2915" s="16">
        <f t="shared" si="365"/>
        <v>41888.714571759258</v>
      </c>
      <c r="U2915">
        <f t="shared" si="366"/>
        <v>2014</v>
      </c>
      <c r="V2915">
        <f t="shared" si="367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60"/>
        <v>4.0000000000000001E-3</v>
      </c>
      <c r="P2916" s="8">
        <f t="shared" si="361"/>
        <v>1</v>
      </c>
      <c r="Q2916" t="str">
        <f t="shared" si="362"/>
        <v>theater</v>
      </c>
      <c r="R2916" t="str">
        <f t="shared" si="363"/>
        <v>plays</v>
      </c>
      <c r="S2916" s="16">
        <f t="shared" si="364"/>
        <v>42017.699004629627</v>
      </c>
      <c r="T2916" s="16">
        <f t="shared" si="365"/>
        <v>42077.657337962963</v>
      </c>
      <c r="U2916">
        <f t="shared" si="366"/>
        <v>2015</v>
      </c>
      <c r="V2916">
        <f t="shared" si="367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60"/>
        <v>61.1</v>
      </c>
      <c r="P2917" s="8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6">
        <f t="shared" si="364"/>
        <v>42415.189699074072</v>
      </c>
      <c r="T2917" s="16">
        <f t="shared" si="365"/>
        <v>42445.1480324074</v>
      </c>
      <c r="U2917">
        <f t="shared" si="366"/>
        <v>2016</v>
      </c>
      <c r="V2917">
        <f t="shared" si="367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60"/>
        <v>7.8378378378378386</v>
      </c>
      <c r="P2918" s="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6">
        <f t="shared" si="364"/>
        <v>41755.268391203703</v>
      </c>
      <c r="T2918" s="16">
        <f t="shared" si="365"/>
        <v>41778.268391203703</v>
      </c>
      <c r="U2918">
        <f t="shared" si="366"/>
        <v>2014</v>
      </c>
      <c r="V2918">
        <f t="shared" si="367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60"/>
        <v>21.85</v>
      </c>
      <c r="P2919" s="8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6">
        <f t="shared" si="364"/>
        <v>42245.026006944441</v>
      </c>
      <c r="T2919" s="16">
        <f t="shared" si="365"/>
        <v>42263.026006944441</v>
      </c>
      <c r="U2919">
        <f t="shared" si="366"/>
        <v>2015</v>
      </c>
      <c r="V2919">
        <f t="shared" si="367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60"/>
        <v>27.24</v>
      </c>
      <c r="P2920" s="8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6">
        <f t="shared" si="364"/>
        <v>42278.421377314815</v>
      </c>
      <c r="T2920" s="16">
        <f t="shared" si="365"/>
        <v>42306.421377314815</v>
      </c>
      <c r="U2920">
        <f t="shared" si="366"/>
        <v>2015</v>
      </c>
      <c r="V2920">
        <f t="shared" si="367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60"/>
        <v>8.5</v>
      </c>
      <c r="P2921" s="8">
        <f t="shared" si="361"/>
        <v>8.5</v>
      </c>
      <c r="Q2921" t="str">
        <f t="shared" si="362"/>
        <v>theater</v>
      </c>
      <c r="R2921" t="str">
        <f t="shared" si="363"/>
        <v>plays</v>
      </c>
      <c r="S2921" s="16">
        <f t="shared" si="364"/>
        <v>41826.411215277774</v>
      </c>
      <c r="T2921" s="16">
        <f t="shared" si="365"/>
        <v>41856.411215277774</v>
      </c>
      <c r="U2921">
        <f t="shared" si="366"/>
        <v>2014</v>
      </c>
      <c r="V2921">
        <f t="shared" si="367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60"/>
        <v>26.840000000000003</v>
      </c>
      <c r="P2922" s="8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6">
        <f t="shared" si="364"/>
        <v>42058.584143518521</v>
      </c>
      <c r="T2922" s="16">
        <f t="shared" si="365"/>
        <v>42088.54247685185</v>
      </c>
      <c r="U2922">
        <f t="shared" si="366"/>
        <v>2015</v>
      </c>
      <c r="V2922">
        <f t="shared" si="367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60"/>
        <v>129</v>
      </c>
      <c r="P2923" s="8">
        <f t="shared" si="361"/>
        <v>43</v>
      </c>
      <c r="Q2923" t="str">
        <f t="shared" si="362"/>
        <v>theater</v>
      </c>
      <c r="R2923" t="str">
        <f t="shared" si="363"/>
        <v>musical</v>
      </c>
      <c r="S2923" s="16">
        <f t="shared" si="364"/>
        <v>41877.678287037037</v>
      </c>
      <c r="T2923" s="16">
        <f t="shared" si="365"/>
        <v>41907.678287037037</v>
      </c>
      <c r="U2923">
        <f t="shared" si="366"/>
        <v>2014</v>
      </c>
      <c r="V2923">
        <f t="shared" si="367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60"/>
        <v>100</v>
      </c>
      <c r="P2924" s="8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6">
        <f t="shared" si="364"/>
        <v>42097.665821759256</v>
      </c>
      <c r="T2924" s="16">
        <f t="shared" si="365"/>
        <v>42142.665821759256</v>
      </c>
      <c r="U2924">
        <f t="shared" si="366"/>
        <v>2015</v>
      </c>
      <c r="V2924">
        <f t="shared" si="367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60"/>
        <v>100</v>
      </c>
      <c r="P2925" s="8">
        <f t="shared" si="361"/>
        <v>30</v>
      </c>
      <c r="Q2925" t="str">
        <f t="shared" si="362"/>
        <v>theater</v>
      </c>
      <c r="R2925" t="str">
        <f t="shared" si="363"/>
        <v>musical</v>
      </c>
      <c r="S2925" s="16">
        <f t="shared" si="364"/>
        <v>42012.944201388884</v>
      </c>
      <c r="T2925" s="16">
        <f t="shared" si="365"/>
        <v>42027.916666666664</v>
      </c>
      <c r="U2925">
        <f t="shared" si="366"/>
        <v>2015</v>
      </c>
      <c r="V2925">
        <f t="shared" si="367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60"/>
        <v>103.2</v>
      </c>
      <c r="P2926" s="8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6">
        <f t="shared" si="364"/>
        <v>42103.348495370366</v>
      </c>
      <c r="T2926" s="16">
        <f t="shared" si="365"/>
        <v>42132.957638888889</v>
      </c>
      <c r="U2926">
        <f t="shared" si="366"/>
        <v>2015</v>
      </c>
      <c r="V2926">
        <f t="shared" si="367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60"/>
        <v>102.44597777777777</v>
      </c>
      <c r="P2927" s="8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6">
        <f t="shared" si="364"/>
        <v>41863.375787037039</v>
      </c>
      <c r="T2927" s="16">
        <f t="shared" si="365"/>
        <v>41893.375787037039</v>
      </c>
      <c r="U2927">
        <f t="shared" si="366"/>
        <v>2014</v>
      </c>
      <c r="V2927">
        <f t="shared" si="367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60"/>
        <v>125</v>
      </c>
      <c r="P2928" s="8">
        <f t="shared" si="361"/>
        <v>75</v>
      </c>
      <c r="Q2928" t="str">
        <f t="shared" si="362"/>
        <v>theater</v>
      </c>
      <c r="R2928" t="str">
        <f t="shared" si="363"/>
        <v>musical</v>
      </c>
      <c r="S2928" s="16">
        <f t="shared" si="364"/>
        <v>42044.557627314811</v>
      </c>
      <c r="T2928" s="16">
        <f t="shared" si="365"/>
        <v>42058.557627314811</v>
      </c>
      <c r="U2928">
        <f t="shared" si="366"/>
        <v>2015</v>
      </c>
      <c r="V2928">
        <f t="shared" si="367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60"/>
        <v>130.83333333333334</v>
      </c>
      <c r="P2929" s="8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6">
        <f t="shared" si="364"/>
        <v>41806.460983796293</v>
      </c>
      <c r="T2929" s="16">
        <f t="shared" si="365"/>
        <v>41835</v>
      </c>
      <c r="U2929">
        <f t="shared" si="366"/>
        <v>2014</v>
      </c>
      <c r="V2929">
        <f t="shared" si="367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60"/>
        <v>100</v>
      </c>
      <c r="P2930" s="8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6">
        <f t="shared" si="364"/>
        <v>42403.789884259262</v>
      </c>
      <c r="T2930" s="16">
        <f t="shared" si="365"/>
        <v>42433.789884259262</v>
      </c>
      <c r="U2930">
        <f t="shared" si="366"/>
        <v>2016</v>
      </c>
      <c r="V2930">
        <f t="shared" si="367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60"/>
        <v>102.06937499999999</v>
      </c>
      <c r="P2931" s="8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6">
        <f t="shared" si="364"/>
        <v>41754.355995370366</v>
      </c>
      <c r="T2931" s="16">
        <f t="shared" si="365"/>
        <v>41784.355995370366</v>
      </c>
      <c r="U2931">
        <f t="shared" si="366"/>
        <v>2014</v>
      </c>
      <c r="V2931">
        <f t="shared" si="367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60"/>
        <v>100.92000000000002</v>
      </c>
      <c r="P2932" s="8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6">
        <f t="shared" si="364"/>
        <v>42101.375740740739</v>
      </c>
      <c r="T2932" s="16">
        <f t="shared" si="365"/>
        <v>42131.375740740739</v>
      </c>
      <c r="U2932">
        <f t="shared" si="366"/>
        <v>2015</v>
      </c>
      <c r="V2932">
        <f t="shared" si="367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60"/>
        <v>106</v>
      </c>
      <c r="P2933" s="8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6">
        <f t="shared" si="364"/>
        <v>41872.082905092589</v>
      </c>
      <c r="T2933" s="16">
        <f t="shared" si="365"/>
        <v>41897.047222222223</v>
      </c>
      <c r="U2933">
        <f t="shared" si="366"/>
        <v>2014</v>
      </c>
      <c r="V2933">
        <f t="shared" si="367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60"/>
        <v>105.0967741935484</v>
      </c>
      <c r="P2934" s="8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6">
        <f t="shared" si="364"/>
        <v>42024.956446759257</v>
      </c>
      <c r="T2934" s="16">
        <f t="shared" si="365"/>
        <v>42056.249999999993</v>
      </c>
      <c r="U2934">
        <f t="shared" si="366"/>
        <v>2015</v>
      </c>
      <c r="V2934">
        <f t="shared" si="367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60"/>
        <v>102.76</v>
      </c>
      <c r="P2935" s="8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6">
        <f t="shared" si="364"/>
        <v>42495.748298611106</v>
      </c>
      <c r="T2935" s="16">
        <f t="shared" si="365"/>
        <v>42525.748298611106</v>
      </c>
      <c r="U2935">
        <f t="shared" si="366"/>
        <v>2016</v>
      </c>
      <c r="V2935">
        <f t="shared" si="367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60"/>
        <v>108</v>
      </c>
      <c r="P2936" s="8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6">
        <f t="shared" si="364"/>
        <v>41775.427824074075</v>
      </c>
      <c r="T2936" s="16">
        <f t="shared" si="365"/>
        <v>41805.427824074075</v>
      </c>
      <c r="U2936">
        <f t="shared" si="366"/>
        <v>2014</v>
      </c>
      <c r="V2936">
        <f t="shared" si="367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60"/>
        <v>100.88571428571429</v>
      </c>
      <c r="P2937" s="8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6">
        <f t="shared" si="364"/>
        <v>42553.375092592592</v>
      </c>
      <c r="T2937" s="16">
        <f t="shared" si="365"/>
        <v>42611.499999999993</v>
      </c>
      <c r="U2937">
        <f t="shared" si="366"/>
        <v>2016</v>
      </c>
      <c r="V2937">
        <f t="shared" si="367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60"/>
        <v>128</v>
      </c>
      <c r="P2938" s="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6">
        <f t="shared" si="364"/>
        <v>41912.442395833328</v>
      </c>
      <c r="T2938" s="16">
        <f t="shared" si="365"/>
        <v>41924.999305555553</v>
      </c>
      <c r="U2938">
        <f t="shared" si="366"/>
        <v>2014</v>
      </c>
      <c r="V2938">
        <f t="shared" si="367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60"/>
        <v>133.33333333333331</v>
      </c>
      <c r="P2939" s="8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6">
        <f t="shared" si="364"/>
        <v>41803.248993055553</v>
      </c>
      <c r="T2939" s="16">
        <f t="shared" si="365"/>
        <v>41833.248993055553</v>
      </c>
      <c r="U2939">
        <f t="shared" si="366"/>
        <v>2014</v>
      </c>
      <c r="V2939">
        <f t="shared" si="367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60"/>
        <v>101.375</v>
      </c>
      <c r="P2940" s="8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6">
        <f t="shared" si="364"/>
        <v>42004.495532407404</v>
      </c>
      <c r="T2940" s="16">
        <f t="shared" si="365"/>
        <v>42034.495532407404</v>
      </c>
      <c r="U2940">
        <f t="shared" si="366"/>
        <v>2014</v>
      </c>
      <c r="V2940">
        <f t="shared" si="367"/>
        <v>2015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60"/>
        <v>102.875</v>
      </c>
      <c r="P2941" s="8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6">
        <f t="shared" si="364"/>
        <v>41845.60083333333</v>
      </c>
      <c r="T2941" s="16">
        <f t="shared" si="365"/>
        <v>41878.833333333328</v>
      </c>
      <c r="U2941">
        <f t="shared" si="366"/>
        <v>2014</v>
      </c>
      <c r="V2941">
        <f t="shared" si="367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60"/>
        <v>107.24000000000001</v>
      </c>
      <c r="P2942" s="8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6">
        <f t="shared" si="364"/>
        <v>41982.565023148149</v>
      </c>
      <c r="T2942" s="16">
        <f t="shared" si="365"/>
        <v>42022.565023148149</v>
      </c>
      <c r="U2942">
        <f t="shared" si="366"/>
        <v>2014</v>
      </c>
      <c r="V2942">
        <f t="shared" si="367"/>
        <v>2015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60"/>
        <v>4.0000000000000001E-3</v>
      </c>
      <c r="P2943" s="8">
        <f t="shared" si="361"/>
        <v>1</v>
      </c>
      <c r="Q2943" t="str">
        <f t="shared" si="362"/>
        <v>theater</v>
      </c>
      <c r="R2943" t="str">
        <f t="shared" si="363"/>
        <v>spaces</v>
      </c>
      <c r="S2943" s="16">
        <f t="shared" si="364"/>
        <v>42034.751793981479</v>
      </c>
      <c r="T2943" s="16">
        <f t="shared" si="365"/>
        <v>42064.751793981479</v>
      </c>
      <c r="U2943">
        <f t="shared" si="366"/>
        <v>2015</v>
      </c>
      <c r="V2943">
        <f t="shared" si="367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60"/>
        <v>20.424999999999997</v>
      </c>
      <c r="P2944" s="8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6">
        <f t="shared" si="364"/>
        <v>42334.595590277771</v>
      </c>
      <c r="T2944" s="16">
        <f t="shared" si="365"/>
        <v>42354.637499999997</v>
      </c>
      <c r="U2944">
        <f t="shared" si="366"/>
        <v>2015</v>
      </c>
      <c r="V2944">
        <f t="shared" si="367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60"/>
        <v>0</v>
      </c>
      <c r="P2945" s="8">
        <f t="shared" si="361"/>
        <v>0</v>
      </c>
      <c r="Q2945" t="str">
        <f t="shared" si="362"/>
        <v>theater</v>
      </c>
      <c r="R2945" t="str">
        <f t="shared" si="363"/>
        <v>spaces</v>
      </c>
      <c r="S2945" s="16">
        <f t="shared" si="364"/>
        <v>42076.921064814807</v>
      </c>
      <c r="T2945" s="16">
        <f t="shared" si="365"/>
        <v>42106.921064814807</v>
      </c>
      <c r="U2945">
        <f t="shared" si="366"/>
        <v>2015</v>
      </c>
      <c r="V2945">
        <f t="shared" si="367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60"/>
        <v>1</v>
      </c>
      <c r="P2946" s="8">
        <f t="shared" si="361"/>
        <v>100</v>
      </c>
      <c r="Q2946" t="str">
        <f t="shared" si="362"/>
        <v>theater</v>
      </c>
      <c r="R2946" t="str">
        <f t="shared" si="363"/>
        <v>spaces</v>
      </c>
      <c r="S2946" s="16">
        <f t="shared" si="364"/>
        <v>42132.705995370365</v>
      </c>
      <c r="T2946" s="16">
        <f t="shared" si="365"/>
        <v>42162.705995370365</v>
      </c>
      <c r="U2946">
        <f t="shared" si="366"/>
        <v>2015</v>
      </c>
      <c r="V2946">
        <f t="shared" si="367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68">E2947/D2947*100</f>
        <v>0</v>
      </c>
      <c r="P2947" s="8">
        <f t="shared" ref="P2947:P3010" si="369">IFERROR(E2947/L2947,0)</f>
        <v>0</v>
      </c>
      <c r="Q2947" t="str">
        <f t="shared" ref="Q2947:Q3010" si="370">LEFT(N2947,FIND("/",N2947)-1)</f>
        <v>theater</v>
      </c>
      <c r="R2947" t="str">
        <f t="shared" ref="R2947:R3010" si="371">RIGHT(N2947,LEN(N2947)-SEARCH("/",N2947))</f>
        <v>spaces</v>
      </c>
      <c r="S2947" s="16">
        <f t="shared" ref="S2947:S3010" si="372">(J2947/86400)+25569+(-5/24)</f>
        <v>42117.931250000001</v>
      </c>
      <c r="T2947" s="16">
        <f t="shared" ref="T2947:T3010" si="373">(I2947/86400)+25569+(-5/24)</f>
        <v>42147.931250000001</v>
      </c>
      <c r="U2947">
        <f t="shared" ref="U2947:U3010" si="374">YEAR(S2947)</f>
        <v>2015</v>
      </c>
      <c r="V2947">
        <f t="shared" ref="V2947:V3010" si="375">YEAR(T2947)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68"/>
        <v>0.1</v>
      </c>
      <c r="P2948" s="8">
        <f t="shared" si="369"/>
        <v>1</v>
      </c>
      <c r="Q2948" t="str">
        <f t="shared" si="370"/>
        <v>theater</v>
      </c>
      <c r="R2948" t="str">
        <f t="shared" si="371"/>
        <v>spaces</v>
      </c>
      <c r="S2948" s="16">
        <f t="shared" si="372"/>
        <v>42567.322824074072</v>
      </c>
      <c r="T2948" s="16">
        <f t="shared" si="373"/>
        <v>42597.322824074072</v>
      </c>
      <c r="U2948">
        <f t="shared" si="374"/>
        <v>2016</v>
      </c>
      <c r="V2948">
        <f t="shared" si="375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68"/>
        <v>4.2880000000000003</v>
      </c>
      <c r="P2949" s="8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6">
        <f t="shared" si="372"/>
        <v>42649.353784722225</v>
      </c>
      <c r="T2949" s="16">
        <f t="shared" si="373"/>
        <v>42698.507638888885</v>
      </c>
      <c r="U2949">
        <f t="shared" si="374"/>
        <v>2016</v>
      </c>
      <c r="V2949">
        <f t="shared" si="375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68"/>
        <v>4.8000000000000004E-3</v>
      </c>
      <c r="P2950" s="8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6">
        <f t="shared" si="372"/>
        <v>42097.440891203696</v>
      </c>
      <c r="T2950" s="16">
        <f t="shared" si="373"/>
        <v>42157.440891203696</v>
      </c>
      <c r="U2950">
        <f t="shared" si="374"/>
        <v>2015</v>
      </c>
      <c r="V2950">
        <f t="shared" si="375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68"/>
        <v>2.5</v>
      </c>
      <c r="P2951" s="8">
        <f t="shared" si="369"/>
        <v>12.5</v>
      </c>
      <c r="Q2951" t="str">
        <f t="shared" si="370"/>
        <v>theater</v>
      </c>
      <c r="R2951" t="str">
        <f t="shared" si="371"/>
        <v>spaces</v>
      </c>
      <c r="S2951" s="16">
        <f t="shared" si="372"/>
        <v>42297.61478009259</v>
      </c>
      <c r="T2951" s="16">
        <f t="shared" si="373"/>
        <v>42327.656446759262</v>
      </c>
      <c r="U2951">
        <f t="shared" si="374"/>
        <v>2015</v>
      </c>
      <c r="V2951">
        <f t="shared" si="375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68"/>
        <v>0</v>
      </c>
      <c r="P2952" s="8">
        <f t="shared" si="369"/>
        <v>0</v>
      </c>
      <c r="Q2952" t="str">
        <f t="shared" si="370"/>
        <v>theater</v>
      </c>
      <c r="R2952" t="str">
        <f t="shared" si="371"/>
        <v>spaces</v>
      </c>
      <c r="S2952" s="16">
        <f t="shared" si="372"/>
        <v>42362.156851851854</v>
      </c>
      <c r="T2952" s="16">
        <f t="shared" si="373"/>
        <v>42392.156851851854</v>
      </c>
      <c r="U2952">
        <f t="shared" si="374"/>
        <v>2015</v>
      </c>
      <c r="V2952">
        <f t="shared" si="375"/>
        <v>2016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68"/>
        <v>2.1919999999999997</v>
      </c>
      <c r="P2953" s="8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6">
        <f t="shared" si="372"/>
        <v>41872.594594907401</v>
      </c>
      <c r="T2953" s="16">
        <f t="shared" si="373"/>
        <v>41917.594594907401</v>
      </c>
      <c r="U2953">
        <f t="shared" si="374"/>
        <v>2014</v>
      </c>
      <c r="V2953">
        <f t="shared" si="375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68"/>
        <v>8.0250000000000004</v>
      </c>
      <c r="P2954" s="8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6">
        <f t="shared" si="372"/>
        <v>42628.481932870367</v>
      </c>
      <c r="T2954" s="16">
        <f t="shared" si="373"/>
        <v>42659.958333333336</v>
      </c>
      <c r="U2954">
        <f t="shared" si="374"/>
        <v>2016</v>
      </c>
      <c r="V2954">
        <f t="shared" si="375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68"/>
        <v>0.15125</v>
      </c>
      <c r="P2955" s="8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6">
        <f t="shared" si="372"/>
        <v>42255.583576388883</v>
      </c>
      <c r="T2955" s="16">
        <f t="shared" si="373"/>
        <v>42285.583576388883</v>
      </c>
      <c r="U2955">
        <f t="shared" si="374"/>
        <v>2015</v>
      </c>
      <c r="V2955">
        <f t="shared" si="375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68"/>
        <v>0</v>
      </c>
      <c r="P2956" s="8">
        <f t="shared" si="369"/>
        <v>0</v>
      </c>
      <c r="Q2956" t="str">
        <f t="shared" si="370"/>
        <v>theater</v>
      </c>
      <c r="R2956" t="str">
        <f t="shared" si="371"/>
        <v>spaces</v>
      </c>
      <c r="S2956" s="16">
        <f t="shared" si="372"/>
        <v>42790.375034722216</v>
      </c>
      <c r="T2956" s="16">
        <f t="shared" si="373"/>
        <v>42810.333368055552</v>
      </c>
      <c r="U2956">
        <f t="shared" si="374"/>
        <v>2017</v>
      </c>
      <c r="V2956">
        <f t="shared" si="375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68"/>
        <v>59.583333333333336</v>
      </c>
      <c r="P2957" s="8">
        <f t="shared" si="369"/>
        <v>65</v>
      </c>
      <c r="Q2957" t="str">
        <f t="shared" si="370"/>
        <v>theater</v>
      </c>
      <c r="R2957" t="str">
        <f t="shared" si="371"/>
        <v>spaces</v>
      </c>
      <c r="S2957" s="16">
        <f t="shared" si="372"/>
        <v>42141.532974537033</v>
      </c>
      <c r="T2957" s="16">
        <f t="shared" si="373"/>
        <v>42171.532974537033</v>
      </c>
      <c r="U2957">
        <f t="shared" si="374"/>
        <v>2015</v>
      </c>
      <c r="V2957">
        <f t="shared" si="375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68"/>
        <v>16.734177215189874</v>
      </c>
      <c r="P2958" s="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6">
        <f t="shared" si="372"/>
        <v>42464.750578703701</v>
      </c>
      <c r="T2958" s="16">
        <f t="shared" si="373"/>
        <v>42494.750578703701</v>
      </c>
      <c r="U2958">
        <f t="shared" si="374"/>
        <v>2016</v>
      </c>
      <c r="V2958">
        <f t="shared" si="375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68"/>
        <v>1.8666666666666669</v>
      </c>
      <c r="P2959" s="8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6">
        <f t="shared" si="372"/>
        <v>42030.80291666666</v>
      </c>
      <c r="T2959" s="16">
        <f t="shared" si="373"/>
        <v>42090.761249999996</v>
      </c>
      <c r="U2959">
        <f t="shared" si="374"/>
        <v>2015</v>
      </c>
      <c r="V2959">
        <f t="shared" si="375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68"/>
        <v>0</v>
      </c>
      <c r="P2960" s="8">
        <f t="shared" si="369"/>
        <v>0</v>
      </c>
      <c r="Q2960" t="str">
        <f t="shared" si="370"/>
        <v>theater</v>
      </c>
      <c r="R2960" t="str">
        <f t="shared" si="371"/>
        <v>spaces</v>
      </c>
      <c r="S2960" s="16">
        <f t="shared" si="372"/>
        <v>42438.570798611108</v>
      </c>
      <c r="T2960" s="16">
        <f t="shared" si="373"/>
        <v>42498.529131944444</v>
      </c>
      <c r="U2960">
        <f t="shared" si="374"/>
        <v>2016</v>
      </c>
      <c r="V2960">
        <f t="shared" si="375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68"/>
        <v>0</v>
      </c>
      <c r="P2961" s="8">
        <f t="shared" si="369"/>
        <v>0</v>
      </c>
      <c r="Q2961" t="str">
        <f t="shared" si="370"/>
        <v>theater</v>
      </c>
      <c r="R2961" t="str">
        <f t="shared" si="371"/>
        <v>spaces</v>
      </c>
      <c r="S2961" s="16">
        <f t="shared" si="372"/>
        <v>42497.800057870372</v>
      </c>
      <c r="T2961" s="16">
        <f t="shared" si="373"/>
        <v>42527.800057870372</v>
      </c>
      <c r="U2961">
        <f t="shared" si="374"/>
        <v>2016</v>
      </c>
      <c r="V2961">
        <f t="shared" si="375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68"/>
        <v>0</v>
      </c>
      <c r="P2962" s="8">
        <f t="shared" si="369"/>
        <v>0</v>
      </c>
      <c r="Q2962" t="str">
        <f t="shared" si="370"/>
        <v>theater</v>
      </c>
      <c r="R2962" t="str">
        <f t="shared" si="371"/>
        <v>spaces</v>
      </c>
      <c r="S2962" s="16">
        <f t="shared" si="372"/>
        <v>41863.54887731481</v>
      </c>
      <c r="T2962" s="16">
        <f t="shared" si="373"/>
        <v>41893.54887731481</v>
      </c>
      <c r="U2962">
        <f t="shared" si="374"/>
        <v>2014</v>
      </c>
      <c r="V2962">
        <f t="shared" si="375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68"/>
        <v>109.62</v>
      </c>
      <c r="P2963" s="8">
        <f t="shared" si="369"/>
        <v>50.75</v>
      </c>
      <c r="Q2963" t="str">
        <f t="shared" si="370"/>
        <v>theater</v>
      </c>
      <c r="R2963" t="str">
        <f t="shared" si="371"/>
        <v>plays</v>
      </c>
      <c r="S2963" s="16">
        <f t="shared" si="372"/>
        <v>42061.004155092589</v>
      </c>
      <c r="T2963" s="16">
        <f t="shared" si="373"/>
        <v>42088.958333333336</v>
      </c>
      <c r="U2963">
        <f t="shared" si="374"/>
        <v>2015</v>
      </c>
      <c r="V2963">
        <f t="shared" si="375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68"/>
        <v>121.8</v>
      </c>
      <c r="P2964" s="8">
        <f t="shared" si="369"/>
        <v>60.9</v>
      </c>
      <c r="Q2964" t="str">
        <f t="shared" si="370"/>
        <v>theater</v>
      </c>
      <c r="R2964" t="str">
        <f t="shared" si="371"/>
        <v>plays</v>
      </c>
      <c r="S2964" s="16">
        <f t="shared" si="372"/>
        <v>42036.035949074074</v>
      </c>
      <c r="T2964" s="16">
        <f t="shared" si="373"/>
        <v>42064.082638888889</v>
      </c>
      <c r="U2964">
        <f t="shared" si="374"/>
        <v>2015</v>
      </c>
      <c r="V2964">
        <f t="shared" si="375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68"/>
        <v>106.85</v>
      </c>
      <c r="P2965" s="8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6">
        <f t="shared" si="372"/>
        <v>42157.26185185185</v>
      </c>
      <c r="T2965" s="16">
        <f t="shared" si="373"/>
        <v>42187.26185185185</v>
      </c>
      <c r="U2965">
        <f t="shared" si="374"/>
        <v>2015</v>
      </c>
      <c r="V2965">
        <f t="shared" si="375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68"/>
        <v>100.71379999999999</v>
      </c>
      <c r="P2966" s="8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6">
        <f t="shared" si="372"/>
        <v>41827.701608796291</v>
      </c>
      <c r="T2966" s="16">
        <f t="shared" si="373"/>
        <v>41857.688888888886</v>
      </c>
      <c r="U2966">
        <f t="shared" si="374"/>
        <v>2014</v>
      </c>
      <c r="V2966">
        <f t="shared" si="375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68"/>
        <v>109.00000000000001</v>
      </c>
      <c r="P2967" s="8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6">
        <f t="shared" si="372"/>
        <v>42162.521215277775</v>
      </c>
      <c r="T2967" s="16">
        <f t="shared" si="373"/>
        <v>42192.521215277775</v>
      </c>
      <c r="U2967">
        <f t="shared" si="374"/>
        <v>2015</v>
      </c>
      <c r="V2967">
        <f t="shared" si="375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68"/>
        <v>113.63000000000001</v>
      </c>
      <c r="P2968" s="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6">
        <f t="shared" si="372"/>
        <v>42233.530231481483</v>
      </c>
      <c r="T2968" s="16">
        <f t="shared" si="373"/>
        <v>42263.530231481483</v>
      </c>
      <c r="U2968">
        <f t="shared" si="374"/>
        <v>2015</v>
      </c>
      <c r="V2968">
        <f t="shared" si="375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68"/>
        <v>113.92</v>
      </c>
      <c r="P2969" s="8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6">
        <f t="shared" si="372"/>
        <v>42041.989490740736</v>
      </c>
      <c r="T2969" s="16">
        <f t="shared" si="373"/>
        <v>42071.947824074072</v>
      </c>
      <c r="U2969">
        <f t="shared" si="374"/>
        <v>2015</v>
      </c>
      <c r="V2969">
        <f t="shared" si="375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68"/>
        <v>106</v>
      </c>
      <c r="P2970" s="8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6">
        <f t="shared" si="372"/>
        <v>42585.315509259257</v>
      </c>
      <c r="T2970" s="16">
        <f t="shared" si="373"/>
        <v>42598.957638888889</v>
      </c>
      <c r="U2970">
        <f t="shared" si="374"/>
        <v>2016</v>
      </c>
      <c r="V2970">
        <f t="shared" si="375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68"/>
        <v>162.5</v>
      </c>
      <c r="P2971" s="8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6">
        <f t="shared" si="372"/>
        <v>42097.578159722216</v>
      </c>
      <c r="T2971" s="16">
        <f t="shared" si="373"/>
        <v>42127.743750000001</v>
      </c>
      <c r="U2971">
        <f t="shared" si="374"/>
        <v>2015</v>
      </c>
      <c r="V2971">
        <f t="shared" si="375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68"/>
        <v>106</v>
      </c>
      <c r="P2972" s="8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6">
        <f t="shared" si="372"/>
        <v>41808.461238425924</v>
      </c>
      <c r="T2972" s="16">
        <f t="shared" si="373"/>
        <v>41838.461238425924</v>
      </c>
      <c r="U2972">
        <f t="shared" si="374"/>
        <v>2014</v>
      </c>
      <c r="V2972">
        <f t="shared" si="375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68"/>
        <v>100.15624999999999</v>
      </c>
      <c r="P2973" s="8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6">
        <f t="shared" si="372"/>
        <v>41852.449976851851</v>
      </c>
      <c r="T2973" s="16">
        <f t="shared" si="373"/>
        <v>41882.449976851851</v>
      </c>
      <c r="U2973">
        <f t="shared" si="374"/>
        <v>2014</v>
      </c>
      <c r="V2973">
        <f t="shared" si="375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68"/>
        <v>105.35000000000001</v>
      </c>
      <c r="P2974" s="8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6">
        <f t="shared" si="372"/>
        <v>42693.90185185185</v>
      </c>
      <c r="T2974" s="16">
        <f t="shared" si="373"/>
        <v>42708.833333333336</v>
      </c>
      <c r="U2974">
        <f t="shared" si="374"/>
        <v>2016</v>
      </c>
      <c r="V2974">
        <f t="shared" si="375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68"/>
        <v>174.8</v>
      </c>
      <c r="P2975" s="8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6">
        <f t="shared" si="372"/>
        <v>42341.610046296293</v>
      </c>
      <c r="T2975" s="16">
        <f t="shared" si="373"/>
        <v>42369.958333333336</v>
      </c>
      <c r="U2975">
        <f t="shared" si="374"/>
        <v>2015</v>
      </c>
      <c r="V2975">
        <f t="shared" si="375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68"/>
        <v>102</v>
      </c>
      <c r="P2976" s="8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6">
        <f t="shared" si="372"/>
        <v>41879.852673611109</v>
      </c>
      <c r="T2976" s="16">
        <f t="shared" si="373"/>
        <v>41907.857638888883</v>
      </c>
      <c r="U2976">
        <f t="shared" si="374"/>
        <v>2014</v>
      </c>
      <c r="V2976">
        <f t="shared" si="375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68"/>
        <v>100.125</v>
      </c>
      <c r="P2977" s="8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6">
        <f t="shared" si="372"/>
        <v>41941.475532407407</v>
      </c>
      <c r="T2977" s="16">
        <f t="shared" si="373"/>
        <v>41969.916666666664</v>
      </c>
      <c r="U2977">
        <f t="shared" si="374"/>
        <v>2014</v>
      </c>
      <c r="V2977">
        <f t="shared" si="375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68"/>
        <v>171.42857142857142</v>
      </c>
      <c r="P2978" s="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6">
        <f t="shared" si="372"/>
        <v>42425.522337962961</v>
      </c>
      <c r="T2978" s="16">
        <f t="shared" si="373"/>
        <v>42442.291666666664</v>
      </c>
      <c r="U2978">
        <f t="shared" si="374"/>
        <v>2016</v>
      </c>
      <c r="V2978">
        <f t="shared" si="375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68"/>
        <v>113.56666666666666</v>
      </c>
      <c r="P2979" s="8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6">
        <f t="shared" si="372"/>
        <v>42026.672847222224</v>
      </c>
      <c r="T2979" s="16">
        <f t="shared" si="373"/>
        <v>42085.884722222218</v>
      </c>
      <c r="U2979">
        <f t="shared" si="374"/>
        <v>2015</v>
      </c>
      <c r="V2979">
        <f t="shared" si="375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68"/>
        <v>129.46666666666667</v>
      </c>
      <c r="P2980" s="8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6">
        <f t="shared" si="372"/>
        <v>41922.432256944441</v>
      </c>
      <c r="T2980" s="16">
        <f t="shared" si="373"/>
        <v>41932.040972222218</v>
      </c>
      <c r="U2980">
        <f t="shared" si="374"/>
        <v>2014</v>
      </c>
      <c r="V2980">
        <f t="shared" si="375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68"/>
        <v>101.4</v>
      </c>
      <c r="P2981" s="8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6">
        <f t="shared" si="372"/>
        <v>41993.616006944438</v>
      </c>
      <c r="T2981" s="16">
        <f t="shared" si="373"/>
        <v>42010.041666666664</v>
      </c>
      <c r="U2981">
        <f t="shared" si="374"/>
        <v>2014</v>
      </c>
      <c r="V2981">
        <f t="shared" si="375"/>
        <v>2015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68"/>
        <v>109.16666666666666</v>
      </c>
      <c r="P2982" s="8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6">
        <f t="shared" si="372"/>
        <v>42219.70752314815</v>
      </c>
      <c r="T2982" s="16">
        <f t="shared" si="373"/>
        <v>42239.874999999993</v>
      </c>
      <c r="U2982">
        <f t="shared" si="374"/>
        <v>2015</v>
      </c>
      <c r="V2982">
        <f t="shared" si="375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68"/>
        <v>128.92500000000001</v>
      </c>
      <c r="P2983" s="8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6">
        <f t="shared" si="372"/>
        <v>42225.351342592585</v>
      </c>
      <c r="T2983" s="16">
        <f t="shared" si="373"/>
        <v>42270.351342592585</v>
      </c>
      <c r="U2983">
        <f t="shared" si="374"/>
        <v>2015</v>
      </c>
      <c r="V2983">
        <f t="shared" si="375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68"/>
        <v>102.06</v>
      </c>
      <c r="P2984" s="8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6">
        <f t="shared" si="372"/>
        <v>42381.478506944441</v>
      </c>
      <c r="T2984" s="16">
        <f t="shared" si="373"/>
        <v>42411.478506944441</v>
      </c>
      <c r="U2984">
        <f t="shared" si="374"/>
        <v>2016</v>
      </c>
      <c r="V2984">
        <f t="shared" si="375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68"/>
        <v>146.53957758620692</v>
      </c>
      <c r="P2985" s="8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6">
        <f t="shared" si="372"/>
        <v>41894.424027777779</v>
      </c>
      <c r="T2985" s="16">
        <f t="shared" si="373"/>
        <v>41954.465694444443</v>
      </c>
      <c r="U2985">
        <f t="shared" si="374"/>
        <v>2014</v>
      </c>
      <c r="V2985">
        <f t="shared" si="375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68"/>
        <v>100.352</v>
      </c>
      <c r="P2986" s="8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6">
        <f t="shared" si="372"/>
        <v>42576.070381944439</v>
      </c>
      <c r="T2986" s="16">
        <f t="shared" si="373"/>
        <v>42606.070381944439</v>
      </c>
      <c r="U2986">
        <f t="shared" si="374"/>
        <v>2016</v>
      </c>
      <c r="V2986">
        <f t="shared" si="375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68"/>
        <v>121.64999999999999</v>
      </c>
      <c r="P2987" s="8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6">
        <f t="shared" si="372"/>
        <v>42654.765370370369</v>
      </c>
      <c r="T2987" s="16">
        <f t="shared" si="373"/>
        <v>42673.958333333336</v>
      </c>
      <c r="U2987">
        <f t="shared" si="374"/>
        <v>2016</v>
      </c>
      <c r="V2987">
        <f t="shared" si="375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68"/>
        <v>105.5</v>
      </c>
      <c r="P2988" s="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6">
        <f t="shared" si="372"/>
        <v>42431.29173611111</v>
      </c>
      <c r="T2988" s="16">
        <f t="shared" si="373"/>
        <v>42491.250069444439</v>
      </c>
      <c r="U2988">
        <f t="shared" si="374"/>
        <v>2016</v>
      </c>
      <c r="V2988">
        <f t="shared" si="375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68"/>
        <v>110.4008</v>
      </c>
      <c r="P2989" s="8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6">
        <f t="shared" si="372"/>
        <v>42627.098969907405</v>
      </c>
      <c r="T2989" s="16">
        <f t="shared" si="373"/>
        <v>42655.791666666664</v>
      </c>
      <c r="U2989">
        <f t="shared" si="374"/>
        <v>2016</v>
      </c>
      <c r="V2989">
        <f t="shared" si="375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68"/>
        <v>100</v>
      </c>
      <c r="P2990" s="8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6">
        <f t="shared" si="372"/>
        <v>42511.153715277775</v>
      </c>
      <c r="T2990" s="16">
        <f t="shared" si="373"/>
        <v>42541.153715277775</v>
      </c>
      <c r="U2990">
        <f t="shared" si="374"/>
        <v>2016</v>
      </c>
      <c r="V2990">
        <f t="shared" si="375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68"/>
        <v>176.535</v>
      </c>
      <c r="P2991" s="8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6">
        <f t="shared" si="372"/>
        <v>42336.812060185184</v>
      </c>
      <c r="T2991" s="16">
        <f t="shared" si="373"/>
        <v>42358.999305555553</v>
      </c>
      <c r="U2991">
        <f t="shared" si="374"/>
        <v>2015</v>
      </c>
      <c r="V2991">
        <f t="shared" si="375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68"/>
        <v>100</v>
      </c>
      <c r="P2992" s="8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6">
        <f t="shared" si="372"/>
        <v>42341.365972222215</v>
      </c>
      <c r="T2992" s="16">
        <f t="shared" si="373"/>
        <v>42376.365972222215</v>
      </c>
      <c r="U2992">
        <f t="shared" si="374"/>
        <v>2015</v>
      </c>
      <c r="V2992">
        <f t="shared" si="375"/>
        <v>2016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68"/>
        <v>103.29411764705883</v>
      </c>
      <c r="P2993" s="8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6">
        <f t="shared" si="372"/>
        <v>42740.628819444442</v>
      </c>
      <c r="T2993" s="16">
        <f t="shared" si="373"/>
        <v>42762.628819444442</v>
      </c>
      <c r="U2993">
        <f t="shared" si="374"/>
        <v>2017</v>
      </c>
      <c r="V2993">
        <f t="shared" si="375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68"/>
        <v>104.5</v>
      </c>
      <c r="P2994" s="8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6">
        <f t="shared" si="372"/>
        <v>42622.559143518512</v>
      </c>
      <c r="T2994" s="16">
        <f t="shared" si="373"/>
        <v>42652.559143518512</v>
      </c>
      <c r="U2994">
        <f t="shared" si="374"/>
        <v>2016</v>
      </c>
      <c r="V2994">
        <f t="shared" si="375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68"/>
        <v>100.29999999999998</v>
      </c>
      <c r="P2995" s="8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6">
        <f t="shared" si="372"/>
        <v>42390.63040509259</v>
      </c>
      <c r="T2995" s="16">
        <f t="shared" si="373"/>
        <v>42420.63040509259</v>
      </c>
      <c r="U2995">
        <f t="shared" si="374"/>
        <v>2016</v>
      </c>
      <c r="V2995">
        <f t="shared" si="375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68"/>
        <v>457.74666666666673</v>
      </c>
      <c r="P2996" s="8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6">
        <f t="shared" si="372"/>
        <v>41885.270509259259</v>
      </c>
      <c r="T2996" s="16">
        <f t="shared" si="373"/>
        <v>41915.270509259259</v>
      </c>
      <c r="U2996">
        <f t="shared" si="374"/>
        <v>2014</v>
      </c>
      <c r="V2996">
        <f t="shared" si="375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68"/>
        <v>104.96000000000001</v>
      </c>
      <c r="P2997" s="8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6">
        <f t="shared" si="372"/>
        <v>42724.456840277773</v>
      </c>
      <c r="T2997" s="16">
        <f t="shared" si="373"/>
        <v>42754.456840277773</v>
      </c>
      <c r="U2997">
        <f t="shared" si="374"/>
        <v>2016</v>
      </c>
      <c r="V2997">
        <f t="shared" si="375"/>
        <v>2017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68"/>
        <v>171.94285714285715</v>
      </c>
      <c r="P2998" s="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6">
        <f t="shared" si="372"/>
        <v>42090.704166666663</v>
      </c>
      <c r="T2998" s="16">
        <f t="shared" si="373"/>
        <v>42150.704166666663</v>
      </c>
      <c r="U2998">
        <f t="shared" si="374"/>
        <v>2015</v>
      </c>
      <c r="V2998">
        <f t="shared" si="375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68"/>
        <v>103.73000000000002</v>
      </c>
      <c r="P2999" s="8">
        <f t="shared" si="369"/>
        <v>90.2</v>
      </c>
      <c r="Q2999" t="str">
        <f t="shared" si="370"/>
        <v>theater</v>
      </c>
      <c r="R2999" t="str">
        <f t="shared" si="371"/>
        <v>spaces</v>
      </c>
      <c r="S2999" s="16">
        <f t="shared" si="372"/>
        <v>42775.525381944441</v>
      </c>
      <c r="T2999" s="16">
        <f t="shared" si="373"/>
        <v>42792.999305555553</v>
      </c>
      <c r="U2999">
        <f t="shared" si="374"/>
        <v>2017</v>
      </c>
      <c r="V2999">
        <f t="shared" si="375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68"/>
        <v>103.029</v>
      </c>
      <c r="P3000" s="8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6">
        <f t="shared" si="372"/>
        <v>41777.985289351847</v>
      </c>
      <c r="T3000" s="16">
        <f t="shared" si="373"/>
        <v>41805.975694444445</v>
      </c>
      <c r="U3000">
        <f t="shared" si="374"/>
        <v>2014</v>
      </c>
      <c r="V3000">
        <f t="shared" si="375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68"/>
        <v>118.88888888888889</v>
      </c>
      <c r="P3001" s="8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6">
        <f t="shared" si="372"/>
        <v>42780.531944444439</v>
      </c>
      <c r="T3001" s="16">
        <f t="shared" si="373"/>
        <v>42794.874999999993</v>
      </c>
      <c r="U3001">
        <f t="shared" si="374"/>
        <v>2017</v>
      </c>
      <c r="V3001">
        <f t="shared" si="375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68"/>
        <v>100</v>
      </c>
      <c r="P3002" s="8">
        <f t="shared" si="369"/>
        <v>62.5</v>
      </c>
      <c r="Q3002" t="str">
        <f t="shared" si="370"/>
        <v>theater</v>
      </c>
      <c r="R3002" t="str">
        <f t="shared" si="371"/>
        <v>spaces</v>
      </c>
      <c r="S3002" s="16">
        <f t="shared" si="372"/>
        <v>42752.61886574074</v>
      </c>
      <c r="T3002" s="16">
        <f t="shared" si="373"/>
        <v>42766.541666666664</v>
      </c>
      <c r="U3002">
        <f t="shared" si="374"/>
        <v>2017</v>
      </c>
      <c r="V3002">
        <f t="shared" si="375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68"/>
        <v>318.69988910451895</v>
      </c>
      <c r="P3003" s="8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6">
        <f t="shared" si="372"/>
        <v>42534.687291666669</v>
      </c>
      <c r="T3003" s="16">
        <f t="shared" si="373"/>
        <v>42564.687291666669</v>
      </c>
      <c r="U3003">
        <f t="shared" si="374"/>
        <v>2016</v>
      </c>
      <c r="V3003">
        <f t="shared" si="375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68"/>
        <v>108.50614285714286</v>
      </c>
      <c r="P3004" s="8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6">
        <f t="shared" si="372"/>
        <v>41239.627916666665</v>
      </c>
      <c r="T3004" s="16">
        <f t="shared" si="373"/>
        <v>41269.627916666665</v>
      </c>
      <c r="U3004">
        <f t="shared" si="374"/>
        <v>2012</v>
      </c>
      <c r="V3004">
        <f t="shared" si="375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68"/>
        <v>101.16666666666667</v>
      </c>
      <c r="P3005" s="8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6">
        <f t="shared" si="372"/>
        <v>42398.640925925924</v>
      </c>
      <c r="T3005" s="16">
        <f t="shared" si="373"/>
        <v>42430.040972222218</v>
      </c>
      <c r="U3005">
        <f t="shared" si="374"/>
        <v>2016</v>
      </c>
      <c r="V3005">
        <f t="shared" si="375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68"/>
        <v>112.815</v>
      </c>
      <c r="P3006" s="8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6">
        <f t="shared" si="372"/>
        <v>41928.672731481478</v>
      </c>
      <c r="T3006" s="16">
        <f t="shared" si="373"/>
        <v>41958.714398148142</v>
      </c>
      <c r="U3006">
        <f t="shared" si="374"/>
        <v>2014</v>
      </c>
      <c r="V3006">
        <f t="shared" si="375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68"/>
        <v>120.49622641509434</v>
      </c>
      <c r="P3007" s="8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6">
        <f t="shared" si="372"/>
        <v>41888.466493055552</v>
      </c>
      <c r="T3007" s="16">
        <f t="shared" si="373"/>
        <v>41918.466493055552</v>
      </c>
      <c r="U3007">
        <f t="shared" si="374"/>
        <v>2014</v>
      </c>
      <c r="V3007">
        <f t="shared" si="375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68"/>
        <v>107.74999999999999</v>
      </c>
      <c r="P3008" s="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6">
        <f t="shared" si="372"/>
        <v>41957.54850694444</v>
      </c>
      <c r="T3008" s="16">
        <f t="shared" si="373"/>
        <v>41987.54850694444</v>
      </c>
      <c r="U3008">
        <f t="shared" si="374"/>
        <v>2014</v>
      </c>
      <c r="V3008">
        <f t="shared" si="375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68"/>
        <v>180</v>
      </c>
      <c r="P3009" s="8">
        <f t="shared" si="369"/>
        <v>54</v>
      </c>
      <c r="Q3009" t="str">
        <f t="shared" si="370"/>
        <v>theater</v>
      </c>
      <c r="R3009" t="str">
        <f t="shared" si="371"/>
        <v>spaces</v>
      </c>
      <c r="S3009" s="16">
        <f t="shared" si="372"/>
        <v>42098.007905092592</v>
      </c>
      <c r="T3009" s="16">
        <f t="shared" si="373"/>
        <v>42119.007905092592</v>
      </c>
      <c r="U3009">
        <f t="shared" si="374"/>
        <v>2015</v>
      </c>
      <c r="V3009">
        <f t="shared" si="375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68"/>
        <v>101.16666666666667</v>
      </c>
      <c r="P3010" s="8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6">
        <f t="shared" si="372"/>
        <v>42360.003692129627</v>
      </c>
      <c r="T3010" s="16">
        <f t="shared" si="373"/>
        <v>42390.003692129627</v>
      </c>
      <c r="U3010">
        <f t="shared" si="374"/>
        <v>2015</v>
      </c>
      <c r="V3010">
        <f t="shared" si="375"/>
        <v>2016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76">E3011/D3011*100</f>
        <v>119.756</v>
      </c>
      <c r="P3011" s="8">
        <f t="shared" ref="P3011:P3074" si="377">IFERROR(E3011/L3011,0)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RIGHT(N3011,LEN(N3011)-SEARCH("/",N3011))</f>
        <v>spaces</v>
      </c>
      <c r="S3011" s="16">
        <f t="shared" ref="S3011:S3074" si="380">(J3011/86400)+25569+(-5/24)</f>
        <v>41939.361574074072</v>
      </c>
      <c r="T3011" s="16">
        <f t="shared" ref="T3011:T3074" si="381">(I3011/86400)+25569+(-5/24)</f>
        <v>41969.403240740743</v>
      </c>
      <c r="U3011">
        <f t="shared" ref="U3011:U3074" si="382">YEAR(S3011)</f>
        <v>2014</v>
      </c>
      <c r="V3011">
        <f t="shared" ref="V3011:V3074" si="383">YEAR(T3011)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76"/>
        <v>158</v>
      </c>
      <c r="P3012" s="8">
        <f t="shared" si="377"/>
        <v>158</v>
      </c>
      <c r="Q3012" t="str">
        <f t="shared" si="378"/>
        <v>theater</v>
      </c>
      <c r="R3012" t="str">
        <f t="shared" si="379"/>
        <v>spaces</v>
      </c>
      <c r="S3012" s="16">
        <f t="shared" si="380"/>
        <v>41996.624062499999</v>
      </c>
      <c r="T3012" s="16">
        <f t="shared" si="381"/>
        <v>42056.624062499999</v>
      </c>
      <c r="U3012">
        <f t="shared" si="382"/>
        <v>2014</v>
      </c>
      <c r="V3012">
        <f t="shared" si="383"/>
        <v>2015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76"/>
        <v>123.66666666666666</v>
      </c>
      <c r="P3013" s="8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6">
        <f t="shared" si="380"/>
        <v>42334.260601851849</v>
      </c>
      <c r="T3013" s="16">
        <f t="shared" si="381"/>
        <v>42361.749305555553</v>
      </c>
      <c r="U3013">
        <f t="shared" si="382"/>
        <v>2015</v>
      </c>
      <c r="V3013">
        <f t="shared" si="383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76"/>
        <v>117.12499999999999</v>
      </c>
      <c r="P3014" s="8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6">
        <f t="shared" si="380"/>
        <v>42024.494560185187</v>
      </c>
      <c r="T3014" s="16">
        <f t="shared" si="381"/>
        <v>42045.494560185187</v>
      </c>
      <c r="U3014">
        <f t="shared" si="382"/>
        <v>2015</v>
      </c>
      <c r="V3014">
        <f t="shared" si="383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76"/>
        <v>156.96</v>
      </c>
      <c r="P3015" s="8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6">
        <f t="shared" si="380"/>
        <v>42146.627881944441</v>
      </c>
      <c r="T3015" s="16">
        <f t="shared" si="381"/>
        <v>42176.627881944441</v>
      </c>
      <c r="U3015">
        <f t="shared" si="382"/>
        <v>2015</v>
      </c>
      <c r="V3015">
        <f t="shared" si="383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76"/>
        <v>113.104</v>
      </c>
      <c r="P3016" s="8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6">
        <f t="shared" si="380"/>
        <v>41919.915277777771</v>
      </c>
      <c r="T3016" s="16">
        <f t="shared" si="381"/>
        <v>41948</v>
      </c>
      <c r="U3016">
        <f t="shared" si="382"/>
        <v>2014</v>
      </c>
      <c r="V3016">
        <f t="shared" si="383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76"/>
        <v>103.17647058823529</v>
      </c>
      <c r="P3017" s="8">
        <f t="shared" si="377"/>
        <v>87.7</v>
      </c>
      <c r="Q3017" t="str">
        <f t="shared" si="378"/>
        <v>theater</v>
      </c>
      <c r="R3017" t="str">
        <f t="shared" si="379"/>
        <v>spaces</v>
      </c>
      <c r="S3017" s="16">
        <f t="shared" si="380"/>
        <v>41785.518958333334</v>
      </c>
      <c r="T3017" s="16">
        <f t="shared" si="381"/>
        <v>41800.958333333328</v>
      </c>
      <c r="U3017">
        <f t="shared" si="382"/>
        <v>2014</v>
      </c>
      <c r="V3017">
        <f t="shared" si="383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76"/>
        <v>102.61176470588236</v>
      </c>
      <c r="P3018" s="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6">
        <f t="shared" si="380"/>
        <v>41778.339722222219</v>
      </c>
      <c r="T3018" s="16">
        <f t="shared" si="381"/>
        <v>41838.339722222219</v>
      </c>
      <c r="U3018">
        <f t="shared" si="382"/>
        <v>2014</v>
      </c>
      <c r="V3018">
        <f t="shared" si="383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76"/>
        <v>105.84090909090908</v>
      </c>
      <c r="P3019" s="8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6">
        <f t="shared" si="380"/>
        <v>41841.641701388886</v>
      </c>
      <c r="T3019" s="16">
        <f t="shared" si="381"/>
        <v>41871.641701388886</v>
      </c>
      <c r="U3019">
        <f t="shared" si="382"/>
        <v>2014</v>
      </c>
      <c r="V3019">
        <f t="shared" si="383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76"/>
        <v>100.71428571428571</v>
      </c>
      <c r="P3020" s="8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6">
        <f t="shared" si="380"/>
        <v>42163.09</v>
      </c>
      <c r="T3020" s="16">
        <f t="shared" si="381"/>
        <v>42205.708333333336</v>
      </c>
      <c r="U3020">
        <f t="shared" si="382"/>
        <v>2015</v>
      </c>
      <c r="V3020">
        <f t="shared" si="383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76"/>
        <v>121.23333333333332</v>
      </c>
      <c r="P3021" s="8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6">
        <f t="shared" si="380"/>
        <v>41758.625231481477</v>
      </c>
      <c r="T3021" s="16">
        <f t="shared" si="381"/>
        <v>41785.916666666664</v>
      </c>
      <c r="U3021">
        <f t="shared" si="382"/>
        <v>2014</v>
      </c>
      <c r="V3021">
        <f t="shared" si="383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76"/>
        <v>100.57142857142858</v>
      </c>
      <c r="P3022" s="8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6">
        <f t="shared" si="380"/>
        <v>42170.638113425921</v>
      </c>
      <c r="T3022" s="16">
        <f t="shared" si="381"/>
        <v>42230.638113425921</v>
      </c>
      <c r="U3022">
        <f t="shared" si="382"/>
        <v>2015</v>
      </c>
      <c r="V3022">
        <f t="shared" si="383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76"/>
        <v>116.02222222222223</v>
      </c>
      <c r="P3023" s="8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6">
        <f t="shared" si="380"/>
        <v>42660.410520833328</v>
      </c>
      <c r="T3023" s="16">
        <f t="shared" si="381"/>
        <v>42696.040972222218</v>
      </c>
      <c r="U3023">
        <f t="shared" si="382"/>
        <v>2016</v>
      </c>
      <c r="V3023">
        <f t="shared" si="383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76"/>
        <v>100.88</v>
      </c>
      <c r="P3024" s="8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6">
        <f t="shared" si="380"/>
        <v>42564.745474537034</v>
      </c>
      <c r="T3024" s="16">
        <f t="shared" si="381"/>
        <v>42609.745474537034</v>
      </c>
      <c r="U3024">
        <f t="shared" si="382"/>
        <v>2016</v>
      </c>
      <c r="V3024">
        <f t="shared" si="383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76"/>
        <v>103</v>
      </c>
      <c r="P3025" s="8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6">
        <f t="shared" si="380"/>
        <v>42121.467430555553</v>
      </c>
      <c r="T3025" s="16">
        <f t="shared" si="381"/>
        <v>42166.467430555553</v>
      </c>
      <c r="U3025">
        <f t="shared" si="382"/>
        <v>2015</v>
      </c>
      <c r="V3025">
        <f t="shared" si="383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76"/>
        <v>246.42</v>
      </c>
      <c r="P3026" s="8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6">
        <f t="shared" si="380"/>
        <v>41158.785590277774</v>
      </c>
      <c r="T3026" s="16">
        <f t="shared" si="381"/>
        <v>41188.785590277774</v>
      </c>
      <c r="U3026">
        <f t="shared" si="382"/>
        <v>2012</v>
      </c>
      <c r="V3026">
        <f t="shared" si="383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76"/>
        <v>302.2</v>
      </c>
      <c r="P3027" s="8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6">
        <f t="shared" si="380"/>
        <v>41761.301076388889</v>
      </c>
      <c r="T3027" s="16">
        <f t="shared" si="381"/>
        <v>41789.458333333328</v>
      </c>
      <c r="U3027">
        <f t="shared" si="382"/>
        <v>2014</v>
      </c>
      <c r="V3027">
        <f t="shared" si="383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76"/>
        <v>143.33333333333334</v>
      </c>
      <c r="P3028" s="8">
        <f t="shared" si="377"/>
        <v>51.6</v>
      </c>
      <c r="Q3028" t="str">
        <f t="shared" si="378"/>
        <v>theater</v>
      </c>
      <c r="R3028" t="str">
        <f t="shared" si="379"/>
        <v>spaces</v>
      </c>
      <c r="S3028" s="16">
        <f t="shared" si="380"/>
        <v>42783.251064814809</v>
      </c>
      <c r="T3028" s="16">
        <f t="shared" si="381"/>
        <v>42797.251064814809</v>
      </c>
      <c r="U3028">
        <f t="shared" si="382"/>
        <v>2017</v>
      </c>
      <c r="V3028">
        <f t="shared" si="383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76"/>
        <v>131.44</v>
      </c>
      <c r="P3029" s="8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6">
        <f t="shared" si="380"/>
        <v>42053.49596064815</v>
      </c>
      <c r="T3029" s="16">
        <f t="shared" si="381"/>
        <v>42083.454293981478</v>
      </c>
      <c r="U3029">
        <f t="shared" si="382"/>
        <v>2015</v>
      </c>
      <c r="V3029">
        <f t="shared" si="383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76"/>
        <v>168.01999999999998</v>
      </c>
      <c r="P3030" s="8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6">
        <f t="shared" si="380"/>
        <v>42567.055844907409</v>
      </c>
      <c r="T3030" s="16">
        <f t="shared" si="381"/>
        <v>42597.055844907409</v>
      </c>
      <c r="U3030">
        <f t="shared" si="382"/>
        <v>2016</v>
      </c>
      <c r="V3030">
        <f t="shared" si="383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76"/>
        <v>109.67666666666666</v>
      </c>
      <c r="P3031" s="8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6">
        <f t="shared" si="380"/>
        <v>41932.500543981478</v>
      </c>
      <c r="T3031" s="16">
        <f t="shared" si="381"/>
        <v>41960.982638888883</v>
      </c>
      <c r="U3031">
        <f t="shared" si="382"/>
        <v>2014</v>
      </c>
      <c r="V3031">
        <f t="shared" si="383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76"/>
        <v>106.6857142857143</v>
      </c>
      <c r="P3032" s="8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6">
        <f t="shared" si="380"/>
        <v>42233.5390162037</v>
      </c>
      <c r="T3032" s="16">
        <f t="shared" si="381"/>
        <v>42263.5390162037</v>
      </c>
      <c r="U3032">
        <f t="shared" si="382"/>
        <v>2015</v>
      </c>
      <c r="V3032">
        <f t="shared" si="383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76"/>
        <v>100</v>
      </c>
      <c r="P3033" s="8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6">
        <f t="shared" si="380"/>
        <v>42597.674155092587</v>
      </c>
      <c r="T3033" s="16">
        <f t="shared" si="381"/>
        <v>42657.674155092587</v>
      </c>
      <c r="U3033">
        <f t="shared" si="382"/>
        <v>2016</v>
      </c>
      <c r="V3033">
        <f t="shared" si="383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76"/>
        <v>127.2</v>
      </c>
      <c r="P3034" s="8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6">
        <f t="shared" si="380"/>
        <v>42227.836331018516</v>
      </c>
      <c r="T3034" s="16">
        <f t="shared" si="381"/>
        <v>42257.836331018516</v>
      </c>
      <c r="U3034">
        <f t="shared" si="382"/>
        <v>2015</v>
      </c>
      <c r="V3034">
        <f t="shared" si="383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76"/>
        <v>146.53333333333333</v>
      </c>
      <c r="P3035" s="8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6">
        <f t="shared" si="380"/>
        <v>42569.901909722219</v>
      </c>
      <c r="T3035" s="16">
        <f t="shared" si="381"/>
        <v>42599.901909722219</v>
      </c>
      <c r="U3035">
        <f t="shared" si="382"/>
        <v>2016</v>
      </c>
      <c r="V3035">
        <f t="shared" si="383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76"/>
        <v>112.53599999999999</v>
      </c>
      <c r="P3036" s="8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6">
        <f t="shared" si="380"/>
        <v>42644.327025462961</v>
      </c>
      <c r="T3036" s="16">
        <f t="shared" si="381"/>
        <v>42674.957638888889</v>
      </c>
      <c r="U3036">
        <f t="shared" si="382"/>
        <v>2016</v>
      </c>
      <c r="V3036">
        <f t="shared" si="383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76"/>
        <v>108.78684000000001</v>
      </c>
      <c r="P3037" s="8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6">
        <f t="shared" si="380"/>
        <v>41368.351956018516</v>
      </c>
      <c r="T3037" s="16">
        <f t="shared" si="381"/>
        <v>41398.351956018516</v>
      </c>
      <c r="U3037">
        <f t="shared" si="382"/>
        <v>2013</v>
      </c>
      <c r="V3037">
        <f t="shared" si="383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76"/>
        <v>126.732</v>
      </c>
      <c r="P3038" s="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6">
        <f t="shared" si="380"/>
        <v>41466.576898148145</v>
      </c>
      <c r="T3038" s="16">
        <f t="shared" si="381"/>
        <v>41502.290972222218</v>
      </c>
      <c r="U3038">
        <f t="shared" si="382"/>
        <v>2013</v>
      </c>
      <c r="V3038">
        <f t="shared" si="383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76"/>
        <v>213.20000000000002</v>
      </c>
      <c r="P3039" s="8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6">
        <f t="shared" si="380"/>
        <v>40378.684872685182</v>
      </c>
      <c r="T3039" s="16">
        <f t="shared" si="381"/>
        <v>40452.999305555553</v>
      </c>
      <c r="U3039">
        <f t="shared" si="382"/>
        <v>2010</v>
      </c>
      <c r="V3039">
        <f t="shared" si="383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76"/>
        <v>100.49999999999999</v>
      </c>
      <c r="P3040" s="8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6">
        <f t="shared" si="380"/>
        <v>42373.043946759259</v>
      </c>
      <c r="T3040" s="16">
        <f t="shared" si="381"/>
        <v>42433.043946759259</v>
      </c>
      <c r="U3040">
        <f t="shared" si="382"/>
        <v>2016</v>
      </c>
      <c r="V3040">
        <f t="shared" si="383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76"/>
        <v>108.71389999999998</v>
      </c>
      <c r="P3041" s="8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6">
        <f t="shared" si="380"/>
        <v>41610.586087962962</v>
      </c>
      <c r="T3041" s="16">
        <f t="shared" si="381"/>
        <v>41637.124305555553</v>
      </c>
      <c r="U3041">
        <f t="shared" si="382"/>
        <v>2013</v>
      </c>
      <c r="V3041">
        <f t="shared" si="383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76"/>
        <v>107.5</v>
      </c>
      <c r="P3042" s="8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6">
        <f t="shared" si="380"/>
        <v>42177.583576388883</v>
      </c>
      <c r="T3042" s="16">
        <f t="shared" si="381"/>
        <v>42181.749999999993</v>
      </c>
      <c r="U3042">
        <f t="shared" si="382"/>
        <v>2015</v>
      </c>
      <c r="V3042">
        <f t="shared" si="383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76"/>
        <v>110.48192771084338</v>
      </c>
      <c r="P3043" s="8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6">
        <f t="shared" si="380"/>
        <v>42359.660277777781</v>
      </c>
      <c r="T3043" s="16">
        <f t="shared" si="381"/>
        <v>42389.660277777781</v>
      </c>
      <c r="U3043">
        <f t="shared" si="382"/>
        <v>2015</v>
      </c>
      <c r="V3043">
        <f t="shared" si="383"/>
        <v>2016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76"/>
        <v>128</v>
      </c>
      <c r="P3044" s="8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6">
        <f t="shared" si="380"/>
        <v>42253.479710648149</v>
      </c>
      <c r="T3044" s="16">
        <f t="shared" si="381"/>
        <v>42283.479710648149</v>
      </c>
      <c r="U3044">
        <f t="shared" si="382"/>
        <v>2015</v>
      </c>
      <c r="V3044">
        <f t="shared" si="383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76"/>
        <v>110.00666666666667</v>
      </c>
      <c r="P3045" s="8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6">
        <f t="shared" si="380"/>
        <v>42082.862256944441</v>
      </c>
      <c r="T3045" s="16">
        <f t="shared" si="381"/>
        <v>42109.909722222219</v>
      </c>
      <c r="U3045">
        <f t="shared" si="382"/>
        <v>2015</v>
      </c>
      <c r="V3045">
        <f t="shared" si="383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76"/>
        <v>109.34166666666667</v>
      </c>
      <c r="P3046" s="8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6">
        <f t="shared" si="380"/>
        <v>42387.518495370365</v>
      </c>
      <c r="T3046" s="16">
        <f t="shared" si="381"/>
        <v>42402.518495370365</v>
      </c>
      <c r="U3046">
        <f t="shared" si="382"/>
        <v>2016</v>
      </c>
      <c r="V3046">
        <f t="shared" si="383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76"/>
        <v>132.70650000000001</v>
      </c>
      <c r="P3047" s="8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6">
        <f t="shared" si="380"/>
        <v>41842.947395833333</v>
      </c>
      <c r="T3047" s="16">
        <f t="shared" si="381"/>
        <v>41872.947395833333</v>
      </c>
      <c r="U3047">
        <f t="shared" si="382"/>
        <v>2014</v>
      </c>
      <c r="V3047">
        <f t="shared" si="383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76"/>
        <v>190.84810126582278</v>
      </c>
      <c r="P3048" s="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6">
        <f t="shared" si="380"/>
        <v>41862.59474537037</v>
      </c>
      <c r="T3048" s="16">
        <f t="shared" si="381"/>
        <v>41891.994444444441</v>
      </c>
      <c r="U3048">
        <f t="shared" si="382"/>
        <v>2014</v>
      </c>
      <c r="V3048">
        <f t="shared" si="383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76"/>
        <v>149</v>
      </c>
      <c r="P3049" s="8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6">
        <f t="shared" si="380"/>
        <v>42443.780717592592</v>
      </c>
      <c r="T3049" s="16">
        <f t="shared" si="381"/>
        <v>42487.344444444439</v>
      </c>
      <c r="U3049">
        <f t="shared" si="382"/>
        <v>2016</v>
      </c>
      <c r="V3049">
        <f t="shared" si="383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76"/>
        <v>166.4</v>
      </c>
      <c r="P3050" s="8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6">
        <f t="shared" si="380"/>
        <v>41975.692847222221</v>
      </c>
      <c r="T3050" s="16">
        <f t="shared" si="381"/>
        <v>42004.681944444441</v>
      </c>
      <c r="U3050">
        <f t="shared" si="382"/>
        <v>2014</v>
      </c>
      <c r="V3050">
        <f t="shared" si="383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76"/>
        <v>106.66666666666667</v>
      </c>
      <c r="P3051" s="8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6">
        <f t="shared" si="380"/>
        <v>42138.806192129625</v>
      </c>
      <c r="T3051" s="16">
        <f t="shared" si="381"/>
        <v>42168.806192129625</v>
      </c>
      <c r="U3051">
        <f t="shared" si="382"/>
        <v>2015</v>
      </c>
      <c r="V3051">
        <f t="shared" si="383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76"/>
        <v>106</v>
      </c>
      <c r="P3052" s="8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6">
        <f t="shared" si="380"/>
        <v>42464.960185185184</v>
      </c>
      <c r="T3052" s="16">
        <f t="shared" si="381"/>
        <v>42494.960185185184</v>
      </c>
      <c r="U3052">
        <f t="shared" si="382"/>
        <v>2016</v>
      </c>
      <c r="V3052">
        <f t="shared" si="383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76"/>
        <v>23.62857142857143</v>
      </c>
      <c r="P3053" s="8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6">
        <f t="shared" si="380"/>
        <v>42744.207696759258</v>
      </c>
      <c r="T3053" s="16">
        <f t="shared" si="381"/>
        <v>42774.207696759258</v>
      </c>
      <c r="U3053">
        <f t="shared" si="382"/>
        <v>2017</v>
      </c>
      <c r="V3053">
        <f t="shared" si="383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76"/>
        <v>0.15</v>
      </c>
      <c r="P3054" s="8">
        <f t="shared" si="377"/>
        <v>37.5</v>
      </c>
      <c r="Q3054" t="str">
        <f t="shared" si="378"/>
        <v>theater</v>
      </c>
      <c r="R3054" t="str">
        <f t="shared" si="379"/>
        <v>spaces</v>
      </c>
      <c r="S3054" s="16">
        <f t="shared" si="380"/>
        <v>42122.461736111109</v>
      </c>
      <c r="T3054" s="16">
        <f t="shared" si="381"/>
        <v>42152.457638888889</v>
      </c>
      <c r="U3054">
        <f t="shared" si="382"/>
        <v>2015</v>
      </c>
      <c r="V3054">
        <f t="shared" si="383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76"/>
        <v>0.4</v>
      </c>
      <c r="P3055" s="8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6">
        <f t="shared" si="380"/>
        <v>41862.553391203699</v>
      </c>
      <c r="T3055" s="16">
        <f t="shared" si="381"/>
        <v>41913.957638888889</v>
      </c>
      <c r="U3055">
        <f t="shared" si="382"/>
        <v>2014</v>
      </c>
      <c r="V3055">
        <f t="shared" si="383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76"/>
        <v>0</v>
      </c>
      <c r="P3056" s="8">
        <f t="shared" si="377"/>
        <v>0</v>
      </c>
      <c r="Q3056" t="str">
        <f t="shared" si="378"/>
        <v>theater</v>
      </c>
      <c r="R3056" t="str">
        <f t="shared" si="379"/>
        <v>spaces</v>
      </c>
      <c r="S3056" s="16">
        <f t="shared" si="380"/>
        <v>42027.624467592592</v>
      </c>
      <c r="T3056" s="16">
        <f t="shared" si="381"/>
        <v>42064.836111111108</v>
      </c>
      <c r="U3056">
        <f t="shared" si="382"/>
        <v>2015</v>
      </c>
      <c r="V3056">
        <f t="shared" si="383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76"/>
        <v>5.0000000000000001E-3</v>
      </c>
      <c r="P3057" s="8">
        <f t="shared" si="377"/>
        <v>1</v>
      </c>
      <c r="Q3057" t="str">
        <f t="shared" si="378"/>
        <v>theater</v>
      </c>
      <c r="R3057" t="str">
        <f t="shared" si="379"/>
        <v>spaces</v>
      </c>
      <c r="S3057" s="16">
        <f t="shared" si="380"/>
        <v>41953.749884259254</v>
      </c>
      <c r="T3057" s="16">
        <f t="shared" si="381"/>
        <v>42013.749884259254</v>
      </c>
      <c r="U3057">
        <f t="shared" si="382"/>
        <v>2014</v>
      </c>
      <c r="V3057">
        <f t="shared" si="383"/>
        <v>2015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76"/>
        <v>0</v>
      </c>
      <c r="P3058" s="8">
        <f t="shared" si="377"/>
        <v>0</v>
      </c>
      <c r="Q3058" t="str">
        <f t="shared" si="378"/>
        <v>theater</v>
      </c>
      <c r="R3058" t="str">
        <f t="shared" si="379"/>
        <v>spaces</v>
      </c>
      <c r="S3058" s="16">
        <f t="shared" si="380"/>
        <v>41851.428055555552</v>
      </c>
      <c r="T3058" s="16">
        <f t="shared" si="381"/>
        <v>41911.428055555552</v>
      </c>
      <c r="U3058">
        <f t="shared" si="382"/>
        <v>2014</v>
      </c>
      <c r="V3058">
        <f t="shared" si="383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76"/>
        <v>0</v>
      </c>
      <c r="P3059" s="8">
        <f t="shared" si="377"/>
        <v>0</v>
      </c>
      <c r="Q3059" t="str">
        <f t="shared" si="378"/>
        <v>theater</v>
      </c>
      <c r="R3059" t="str">
        <f t="shared" si="379"/>
        <v>spaces</v>
      </c>
      <c r="S3059" s="16">
        <f t="shared" si="380"/>
        <v>42433.442256944443</v>
      </c>
      <c r="T3059" s="16">
        <f t="shared" si="381"/>
        <v>42463.400590277779</v>
      </c>
      <c r="U3059">
        <f t="shared" si="382"/>
        <v>2016</v>
      </c>
      <c r="V3059">
        <f t="shared" si="383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76"/>
        <v>1.6666666666666666E-2</v>
      </c>
      <c r="P3060" s="8">
        <f t="shared" si="377"/>
        <v>1</v>
      </c>
      <c r="Q3060" t="str">
        <f t="shared" si="378"/>
        <v>theater</v>
      </c>
      <c r="R3060" t="str">
        <f t="shared" si="379"/>
        <v>spaces</v>
      </c>
      <c r="S3060" s="16">
        <f t="shared" si="380"/>
        <v>42460.165972222218</v>
      </c>
      <c r="T3060" s="16">
        <f t="shared" si="381"/>
        <v>42510.165972222218</v>
      </c>
      <c r="U3060">
        <f t="shared" si="382"/>
        <v>2016</v>
      </c>
      <c r="V3060">
        <f t="shared" si="383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76"/>
        <v>3.0066666666666664</v>
      </c>
      <c r="P3061" s="8">
        <f t="shared" si="377"/>
        <v>41</v>
      </c>
      <c r="Q3061" t="str">
        <f t="shared" si="378"/>
        <v>theater</v>
      </c>
      <c r="R3061" t="str">
        <f t="shared" si="379"/>
        <v>spaces</v>
      </c>
      <c r="S3061" s="16">
        <f t="shared" si="380"/>
        <v>41829.727384259255</v>
      </c>
      <c r="T3061" s="16">
        <f t="shared" si="381"/>
        <v>41859.727384259255</v>
      </c>
      <c r="U3061">
        <f t="shared" si="382"/>
        <v>2014</v>
      </c>
      <c r="V3061">
        <f t="shared" si="383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76"/>
        <v>0.15227272727272728</v>
      </c>
      <c r="P3062" s="8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6">
        <f t="shared" si="380"/>
        <v>42245.066365740735</v>
      </c>
      <c r="T3062" s="16">
        <f t="shared" si="381"/>
        <v>42275.066365740735</v>
      </c>
      <c r="U3062">
        <f t="shared" si="382"/>
        <v>2015</v>
      </c>
      <c r="V3062">
        <f t="shared" si="383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76"/>
        <v>0</v>
      </c>
      <c r="P3063" s="8">
        <f t="shared" si="377"/>
        <v>0</v>
      </c>
      <c r="Q3063" t="str">
        <f t="shared" si="378"/>
        <v>theater</v>
      </c>
      <c r="R3063" t="str">
        <f t="shared" si="379"/>
        <v>spaces</v>
      </c>
      <c r="S3063" s="16">
        <f t="shared" si="380"/>
        <v>41834.575787037036</v>
      </c>
      <c r="T3063" s="16">
        <f t="shared" si="381"/>
        <v>41864.575787037036</v>
      </c>
      <c r="U3063">
        <f t="shared" si="382"/>
        <v>2014</v>
      </c>
      <c r="V3063">
        <f t="shared" si="383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76"/>
        <v>66.84</v>
      </c>
      <c r="P3064" s="8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6">
        <f t="shared" si="380"/>
        <v>42248.3274537037</v>
      </c>
      <c r="T3064" s="16">
        <f t="shared" si="381"/>
        <v>42277.541666666664</v>
      </c>
      <c r="U3064">
        <f t="shared" si="382"/>
        <v>2015</v>
      </c>
      <c r="V3064">
        <f t="shared" si="383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76"/>
        <v>19.566666666666666</v>
      </c>
      <c r="P3065" s="8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6">
        <f t="shared" si="380"/>
        <v>42630.714560185188</v>
      </c>
      <c r="T3065" s="16">
        <f t="shared" si="381"/>
        <v>42665.714560185188</v>
      </c>
      <c r="U3065">
        <f t="shared" si="382"/>
        <v>2016</v>
      </c>
      <c r="V3065">
        <f t="shared" si="383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76"/>
        <v>11.294666666666666</v>
      </c>
      <c r="P3066" s="8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6">
        <f t="shared" si="380"/>
        <v>42298.9218287037</v>
      </c>
      <c r="T3066" s="16">
        <f t="shared" si="381"/>
        <v>42330.082638888889</v>
      </c>
      <c r="U3066">
        <f t="shared" si="382"/>
        <v>2015</v>
      </c>
      <c r="V3066">
        <f t="shared" si="383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76"/>
        <v>0.04</v>
      </c>
      <c r="P3067" s="8">
        <f t="shared" si="377"/>
        <v>5</v>
      </c>
      <c r="Q3067" t="str">
        <f t="shared" si="378"/>
        <v>theater</v>
      </c>
      <c r="R3067" t="str">
        <f t="shared" si="379"/>
        <v>spaces</v>
      </c>
      <c r="S3067" s="16">
        <f t="shared" si="380"/>
        <v>41824.846898148149</v>
      </c>
      <c r="T3067" s="16">
        <f t="shared" si="381"/>
        <v>41849.846898148149</v>
      </c>
      <c r="U3067">
        <f t="shared" si="382"/>
        <v>2014</v>
      </c>
      <c r="V3067">
        <f t="shared" si="383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76"/>
        <v>11.985714285714286</v>
      </c>
      <c r="P3068" s="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6">
        <f t="shared" si="380"/>
        <v>42531.020104166666</v>
      </c>
      <c r="T3068" s="16">
        <f t="shared" si="381"/>
        <v>42561.020104166666</v>
      </c>
      <c r="U3068">
        <f t="shared" si="382"/>
        <v>2016</v>
      </c>
      <c r="V3068">
        <f t="shared" si="383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76"/>
        <v>2.5</v>
      </c>
      <c r="P3069" s="8">
        <f t="shared" si="377"/>
        <v>200</v>
      </c>
      <c r="Q3069" t="str">
        <f t="shared" si="378"/>
        <v>theater</v>
      </c>
      <c r="R3069" t="str">
        <f t="shared" si="379"/>
        <v>spaces</v>
      </c>
      <c r="S3069" s="16">
        <f t="shared" si="380"/>
        <v>42226.730081018519</v>
      </c>
      <c r="T3069" s="16">
        <f t="shared" si="381"/>
        <v>42256.730081018519</v>
      </c>
      <c r="U3069">
        <f t="shared" si="382"/>
        <v>2015</v>
      </c>
      <c r="V3069">
        <f t="shared" si="383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76"/>
        <v>6.9999999999999993E-2</v>
      </c>
      <c r="P3070" s="8">
        <f t="shared" si="377"/>
        <v>87.5</v>
      </c>
      <c r="Q3070" t="str">
        <f t="shared" si="378"/>
        <v>theater</v>
      </c>
      <c r="R3070" t="str">
        <f t="shared" si="379"/>
        <v>spaces</v>
      </c>
      <c r="S3070" s="16">
        <f t="shared" si="380"/>
        <v>42263.483240740738</v>
      </c>
      <c r="T3070" s="16">
        <f t="shared" si="381"/>
        <v>42293.483240740738</v>
      </c>
      <c r="U3070">
        <f t="shared" si="382"/>
        <v>2015</v>
      </c>
      <c r="V3070">
        <f t="shared" si="383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76"/>
        <v>14.099999999999998</v>
      </c>
      <c r="P3071" s="8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6">
        <f t="shared" si="380"/>
        <v>41957.625393518516</v>
      </c>
      <c r="T3071" s="16">
        <f t="shared" si="381"/>
        <v>41987.625393518516</v>
      </c>
      <c r="U3071">
        <f t="shared" si="382"/>
        <v>2014</v>
      </c>
      <c r="V3071">
        <f t="shared" si="383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76"/>
        <v>3.34</v>
      </c>
      <c r="P3072" s="8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6">
        <f t="shared" si="380"/>
        <v>42690.525104166663</v>
      </c>
      <c r="T3072" s="16">
        <f t="shared" si="381"/>
        <v>42711.525104166663</v>
      </c>
      <c r="U3072">
        <f t="shared" si="382"/>
        <v>2016</v>
      </c>
      <c r="V3072">
        <f t="shared" si="383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76"/>
        <v>59.774999999999999</v>
      </c>
      <c r="P3073" s="8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6">
        <f t="shared" si="380"/>
        <v>42097.524085648147</v>
      </c>
      <c r="T3073" s="16">
        <f t="shared" si="381"/>
        <v>42115.040972222218</v>
      </c>
      <c r="U3073">
        <f t="shared" si="382"/>
        <v>2015</v>
      </c>
      <c r="V3073">
        <f t="shared" si="383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76"/>
        <v>1.6666666666666666E-2</v>
      </c>
      <c r="P3074" s="8">
        <f t="shared" si="377"/>
        <v>1</v>
      </c>
      <c r="Q3074" t="str">
        <f t="shared" si="378"/>
        <v>theater</v>
      </c>
      <c r="R3074" t="str">
        <f t="shared" si="379"/>
        <v>spaces</v>
      </c>
      <c r="S3074" s="16">
        <f t="shared" si="380"/>
        <v>42658.482199074067</v>
      </c>
      <c r="T3074" s="16">
        <f t="shared" si="381"/>
        <v>42672.865277777775</v>
      </c>
      <c r="U3074">
        <f t="shared" si="382"/>
        <v>2016</v>
      </c>
      <c r="V3074">
        <f t="shared" si="383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84">E3075/D3075*100</f>
        <v>2.3035714285714284E-2</v>
      </c>
      <c r="P3075" s="8">
        <f t="shared" ref="P3075:P3138" si="385">IFERROR(E3075/L3075,0)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RIGHT(N3075,LEN(N3075)-SEARCH("/",N3075))</f>
        <v>spaces</v>
      </c>
      <c r="S3075" s="16">
        <f t="shared" ref="S3075:S3138" si="388">(J3075/86400)+25569+(-5/24)</f>
        <v>42111.475694444445</v>
      </c>
      <c r="T3075" s="16">
        <f t="shared" ref="T3075:T3138" si="389">(I3075/86400)+25569+(-5/24)</f>
        <v>42169.59652777778</v>
      </c>
      <c r="U3075">
        <f t="shared" ref="U3075:U3138" si="390">YEAR(S3075)</f>
        <v>2015</v>
      </c>
      <c r="V3075">
        <f t="shared" ref="V3075:V3138" si="391">YEAR(T3075)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84"/>
        <v>8.8000000000000009E-2</v>
      </c>
      <c r="P3076" s="8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6">
        <f t="shared" si="388"/>
        <v>42409.362951388888</v>
      </c>
      <c r="T3076" s="16">
        <f t="shared" si="389"/>
        <v>42439.362951388888</v>
      </c>
      <c r="U3076">
        <f t="shared" si="390"/>
        <v>2016</v>
      </c>
      <c r="V3076">
        <f t="shared" si="391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84"/>
        <v>8.64</v>
      </c>
      <c r="P3077" s="8">
        <f t="shared" si="385"/>
        <v>64.8</v>
      </c>
      <c r="Q3077" t="str">
        <f t="shared" si="386"/>
        <v>theater</v>
      </c>
      <c r="R3077" t="str">
        <f t="shared" si="387"/>
        <v>spaces</v>
      </c>
      <c r="S3077" s="16">
        <f t="shared" si="388"/>
        <v>42550.89398148148</v>
      </c>
      <c r="T3077" s="16">
        <f t="shared" si="389"/>
        <v>42600.89398148148</v>
      </c>
      <c r="U3077">
        <f t="shared" si="390"/>
        <v>2016</v>
      </c>
      <c r="V3077">
        <f t="shared" si="391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84"/>
        <v>15.06</v>
      </c>
      <c r="P3078" s="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6">
        <f t="shared" si="388"/>
        <v>42226.443553240737</v>
      </c>
      <c r="T3078" s="16">
        <f t="shared" si="389"/>
        <v>42286.443553240737</v>
      </c>
      <c r="U3078">
        <f t="shared" si="390"/>
        <v>2015</v>
      </c>
      <c r="V3078">
        <f t="shared" si="391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84"/>
        <v>0.47727272727272729</v>
      </c>
      <c r="P3079" s="8">
        <f t="shared" si="385"/>
        <v>52.5</v>
      </c>
      <c r="Q3079" t="str">
        <f t="shared" si="386"/>
        <v>theater</v>
      </c>
      <c r="R3079" t="str">
        <f t="shared" si="387"/>
        <v>spaces</v>
      </c>
      <c r="S3079" s="16">
        <f t="shared" si="388"/>
        <v>42766.74858796296</v>
      </c>
      <c r="T3079" s="16">
        <f t="shared" si="389"/>
        <v>42796.74858796296</v>
      </c>
      <c r="U3079">
        <f t="shared" si="390"/>
        <v>2017</v>
      </c>
      <c r="V3079">
        <f t="shared" si="391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84"/>
        <v>0.11833333333333333</v>
      </c>
      <c r="P3080" s="8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6">
        <f t="shared" si="388"/>
        <v>42030.930497685178</v>
      </c>
      <c r="T3080" s="16">
        <f t="shared" si="389"/>
        <v>42060.930497685178</v>
      </c>
      <c r="U3080">
        <f t="shared" si="390"/>
        <v>2015</v>
      </c>
      <c r="V3080">
        <f t="shared" si="391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84"/>
        <v>0.8417399858735245</v>
      </c>
      <c r="P3081" s="8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6">
        <f t="shared" si="388"/>
        <v>42055.50503472222</v>
      </c>
      <c r="T3081" s="16">
        <f t="shared" si="389"/>
        <v>42085.463368055549</v>
      </c>
      <c r="U3081">
        <f t="shared" si="390"/>
        <v>2015</v>
      </c>
      <c r="V3081">
        <f t="shared" si="391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84"/>
        <v>1.8799999999999997E-2</v>
      </c>
      <c r="P3082" s="8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6">
        <f t="shared" si="388"/>
        <v>41939.8199537037</v>
      </c>
      <c r="T3082" s="16">
        <f t="shared" si="389"/>
        <v>41999.861620370364</v>
      </c>
      <c r="U3082">
        <f t="shared" si="390"/>
        <v>2014</v>
      </c>
      <c r="V3082">
        <f t="shared" si="391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84"/>
        <v>0.21029999999999999</v>
      </c>
      <c r="P3083" s="8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6">
        <f t="shared" si="388"/>
        <v>42236.973275462959</v>
      </c>
      <c r="T3083" s="16">
        <f t="shared" si="389"/>
        <v>42266.973275462959</v>
      </c>
      <c r="U3083">
        <f t="shared" si="390"/>
        <v>2015</v>
      </c>
      <c r="V3083">
        <f t="shared" si="391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84"/>
        <v>0</v>
      </c>
      <c r="P3084" s="8">
        <f t="shared" si="385"/>
        <v>0</v>
      </c>
      <c r="Q3084" t="str">
        <f t="shared" si="386"/>
        <v>theater</v>
      </c>
      <c r="R3084" t="str">
        <f t="shared" si="387"/>
        <v>spaces</v>
      </c>
      <c r="S3084" s="16">
        <f t="shared" si="388"/>
        <v>42293.714652777773</v>
      </c>
      <c r="T3084" s="16">
        <f t="shared" si="389"/>
        <v>42323.756319444445</v>
      </c>
      <c r="U3084">
        <f t="shared" si="390"/>
        <v>2015</v>
      </c>
      <c r="V3084">
        <f t="shared" si="391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84"/>
        <v>0.27999999999999997</v>
      </c>
      <c r="P3085" s="8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6">
        <f t="shared" si="388"/>
        <v>41853.355069444442</v>
      </c>
      <c r="T3085" s="16">
        <f t="shared" si="389"/>
        <v>41883</v>
      </c>
      <c r="U3085">
        <f t="shared" si="390"/>
        <v>2014</v>
      </c>
      <c r="V3085">
        <f t="shared" si="391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84"/>
        <v>11.57920670115792</v>
      </c>
      <c r="P3086" s="8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6">
        <f t="shared" si="388"/>
        <v>42100.515405092585</v>
      </c>
      <c r="T3086" s="16">
        <f t="shared" si="389"/>
        <v>42129.574999999997</v>
      </c>
      <c r="U3086">
        <f t="shared" si="390"/>
        <v>2015</v>
      </c>
      <c r="V3086">
        <f t="shared" si="391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84"/>
        <v>2.44</v>
      </c>
      <c r="P3087" s="8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6">
        <f t="shared" si="388"/>
        <v>42246.675451388888</v>
      </c>
      <c r="T3087" s="16">
        <f t="shared" si="389"/>
        <v>42276.675451388888</v>
      </c>
      <c r="U3087">
        <f t="shared" si="390"/>
        <v>2015</v>
      </c>
      <c r="V3087">
        <f t="shared" si="391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84"/>
        <v>0.25</v>
      </c>
      <c r="P3088" s="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6">
        <f t="shared" si="388"/>
        <v>42173.462488425925</v>
      </c>
      <c r="T3088" s="16">
        <f t="shared" si="389"/>
        <v>42233.462488425925</v>
      </c>
      <c r="U3088">
        <f t="shared" si="390"/>
        <v>2015</v>
      </c>
      <c r="V3088">
        <f t="shared" si="391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84"/>
        <v>0.625</v>
      </c>
      <c r="P3089" s="8">
        <f t="shared" si="385"/>
        <v>62.5</v>
      </c>
      <c r="Q3089" t="str">
        <f t="shared" si="386"/>
        <v>theater</v>
      </c>
      <c r="R3089" t="str">
        <f t="shared" si="387"/>
        <v>spaces</v>
      </c>
      <c r="S3089" s="16">
        <f t="shared" si="388"/>
        <v>42664.942013888889</v>
      </c>
      <c r="T3089" s="16">
        <f t="shared" si="389"/>
        <v>42724.983680555553</v>
      </c>
      <c r="U3089">
        <f t="shared" si="390"/>
        <v>2016</v>
      </c>
      <c r="V3089">
        <f t="shared" si="391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84"/>
        <v>0.19384615384615383</v>
      </c>
      <c r="P3090" s="8">
        <f t="shared" si="385"/>
        <v>42</v>
      </c>
      <c r="Q3090" t="str">
        <f t="shared" si="386"/>
        <v>theater</v>
      </c>
      <c r="R3090" t="str">
        <f t="shared" si="387"/>
        <v>spaces</v>
      </c>
      <c r="S3090" s="16">
        <f t="shared" si="388"/>
        <v>41981.363969907405</v>
      </c>
      <c r="T3090" s="16">
        <f t="shared" si="389"/>
        <v>42012.361805555549</v>
      </c>
      <c r="U3090">
        <f t="shared" si="390"/>
        <v>2014</v>
      </c>
      <c r="V3090">
        <f t="shared" si="391"/>
        <v>2015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84"/>
        <v>23.416</v>
      </c>
      <c r="P3091" s="8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6">
        <f t="shared" si="388"/>
        <v>42528.334293981483</v>
      </c>
      <c r="T3091" s="16">
        <f t="shared" si="389"/>
        <v>42559.874305555553</v>
      </c>
      <c r="U3091">
        <f t="shared" si="390"/>
        <v>2016</v>
      </c>
      <c r="V3091">
        <f t="shared" si="391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84"/>
        <v>5.0808888888888886</v>
      </c>
      <c r="P3092" s="8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6">
        <f t="shared" si="388"/>
        <v>42065.610474537032</v>
      </c>
      <c r="T3092" s="16">
        <f t="shared" si="389"/>
        <v>42125.568807870368</v>
      </c>
      <c r="U3092">
        <f t="shared" si="390"/>
        <v>2015</v>
      </c>
      <c r="V3092">
        <f t="shared" si="391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84"/>
        <v>15.920000000000002</v>
      </c>
      <c r="P3093" s="8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6">
        <f t="shared" si="388"/>
        <v>42566.740081018514</v>
      </c>
      <c r="T3093" s="16">
        <f t="shared" si="389"/>
        <v>42596.740081018514</v>
      </c>
      <c r="U3093">
        <f t="shared" si="390"/>
        <v>2016</v>
      </c>
      <c r="V3093">
        <f t="shared" si="391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84"/>
        <v>1.1831900000000002</v>
      </c>
      <c r="P3094" s="8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6">
        <f t="shared" si="388"/>
        <v>42255.41101851852</v>
      </c>
      <c r="T3094" s="16">
        <f t="shared" si="389"/>
        <v>42292.708333333336</v>
      </c>
      <c r="U3094">
        <f t="shared" si="390"/>
        <v>2015</v>
      </c>
      <c r="V3094">
        <f t="shared" si="391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84"/>
        <v>22.75</v>
      </c>
      <c r="P3095" s="8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6">
        <f t="shared" si="388"/>
        <v>41760.700706018521</v>
      </c>
      <c r="T3095" s="16">
        <f t="shared" si="389"/>
        <v>41790.957638888889</v>
      </c>
      <c r="U3095">
        <f t="shared" si="390"/>
        <v>2014</v>
      </c>
      <c r="V3095">
        <f t="shared" si="391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84"/>
        <v>2.5000000000000001E-2</v>
      </c>
      <c r="P3096" s="8">
        <f t="shared" si="385"/>
        <v>25</v>
      </c>
      <c r="Q3096" t="str">
        <f t="shared" si="386"/>
        <v>theater</v>
      </c>
      <c r="R3096" t="str">
        <f t="shared" si="387"/>
        <v>spaces</v>
      </c>
      <c r="S3096" s="16">
        <f t="shared" si="388"/>
        <v>42207.587453703702</v>
      </c>
      <c r="T3096" s="16">
        <f t="shared" si="389"/>
        <v>42267.587453703702</v>
      </c>
      <c r="U3096">
        <f t="shared" si="390"/>
        <v>2015</v>
      </c>
      <c r="V3096">
        <f t="shared" si="391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84"/>
        <v>0.33512064343163539</v>
      </c>
      <c r="P3097" s="8">
        <f t="shared" si="385"/>
        <v>50</v>
      </c>
      <c r="Q3097" t="str">
        <f t="shared" si="386"/>
        <v>theater</v>
      </c>
      <c r="R3097" t="str">
        <f t="shared" si="387"/>
        <v>spaces</v>
      </c>
      <c r="S3097" s="16">
        <f t="shared" si="388"/>
        <v>42522.81689814815</v>
      </c>
      <c r="T3097" s="16">
        <f t="shared" si="389"/>
        <v>42582.81689814815</v>
      </c>
      <c r="U3097">
        <f t="shared" si="390"/>
        <v>2016</v>
      </c>
      <c r="V3097">
        <f t="shared" si="391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84"/>
        <v>3.9750000000000001</v>
      </c>
      <c r="P3098" s="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6">
        <f t="shared" si="388"/>
        <v>42114.617199074077</v>
      </c>
      <c r="T3098" s="16">
        <f t="shared" si="389"/>
        <v>42144.617199074077</v>
      </c>
      <c r="U3098">
        <f t="shared" si="390"/>
        <v>2015</v>
      </c>
      <c r="V3098">
        <f t="shared" si="391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84"/>
        <v>17.150000000000002</v>
      </c>
      <c r="P3099" s="8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6">
        <f t="shared" si="388"/>
        <v>42629.29515046296</v>
      </c>
      <c r="T3099" s="16">
        <f t="shared" si="389"/>
        <v>42650.374999999993</v>
      </c>
      <c r="U3099">
        <f t="shared" si="390"/>
        <v>2016</v>
      </c>
      <c r="V3099">
        <f t="shared" si="391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84"/>
        <v>3.6080041046690612</v>
      </c>
      <c r="P3100" s="8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6">
        <f t="shared" si="388"/>
        <v>42359.58390046296</v>
      </c>
      <c r="T3100" s="16">
        <f t="shared" si="389"/>
        <v>42407.803472222215</v>
      </c>
      <c r="U3100">
        <f t="shared" si="390"/>
        <v>2015</v>
      </c>
      <c r="V3100">
        <f t="shared" si="391"/>
        <v>2016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84"/>
        <v>13.900000000000002</v>
      </c>
      <c r="P3101" s="8">
        <f t="shared" si="385"/>
        <v>55.6</v>
      </c>
      <c r="Q3101" t="str">
        <f t="shared" si="386"/>
        <v>theater</v>
      </c>
      <c r="R3101" t="str">
        <f t="shared" si="387"/>
        <v>spaces</v>
      </c>
      <c r="S3101" s="16">
        <f t="shared" si="388"/>
        <v>42381.981377314813</v>
      </c>
      <c r="T3101" s="16">
        <f t="shared" si="389"/>
        <v>42411.981377314813</v>
      </c>
      <c r="U3101">
        <f t="shared" si="390"/>
        <v>2016</v>
      </c>
      <c r="V3101">
        <f t="shared" si="391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84"/>
        <v>15.225</v>
      </c>
      <c r="P3102" s="8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6">
        <f t="shared" si="388"/>
        <v>41902.4140625</v>
      </c>
      <c r="T3102" s="16">
        <f t="shared" si="389"/>
        <v>41932.4140625</v>
      </c>
      <c r="U3102">
        <f t="shared" si="390"/>
        <v>2014</v>
      </c>
      <c r="V3102">
        <f t="shared" si="391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84"/>
        <v>12</v>
      </c>
      <c r="P3103" s="8">
        <f t="shared" si="385"/>
        <v>25</v>
      </c>
      <c r="Q3103" t="str">
        <f t="shared" si="386"/>
        <v>theater</v>
      </c>
      <c r="R3103" t="str">
        <f t="shared" si="387"/>
        <v>spaces</v>
      </c>
      <c r="S3103" s="16">
        <f t="shared" si="388"/>
        <v>42171.175196759257</v>
      </c>
      <c r="T3103" s="16">
        <f t="shared" si="389"/>
        <v>42201.12222222222</v>
      </c>
      <c r="U3103">
        <f t="shared" si="390"/>
        <v>2015</v>
      </c>
      <c r="V3103">
        <f t="shared" si="391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84"/>
        <v>39.112499999999997</v>
      </c>
      <c r="P3104" s="8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6">
        <f t="shared" si="388"/>
        <v>42555.132152777776</v>
      </c>
      <c r="T3104" s="16">
        <f t="shared" si="389"/>
        <v>42605.132152777776</v>
      </c>
      <c r="U3104">
        <f t="shared" si="390"/>
        <v>2016</v>
      </c>
      <c r="V3104">
        <f t="shared" si="391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84"/>
        <v>0.26829268292682928</v>
      </c>
      <c r="P3105" s="8">
        <f t="shared" si="385"/>
        <v>5.5</v>
      </c>
      <c r="Q3105" t="str">
        <f t="shared" si="386"/>
        <v>theater</v>
      </c>
      <c r="R3105" t="str">
        <f t="shared" si="387"/>
        <v>spaces</v>
      </c>
      <c r="S3105" s="16">
        <f t="shared" si="388"/>
        <v>42106.94798611111</v>
      </c>
      <c r="T3105" s="16">
        <f t="shared" si="389"/>
        <v>42166.94798611111</v>
      </c>
      <c r="U3105">
        <f t="shared" si="390"/>
        <v>2015</v>
      </c>
      <c r="V3105">
        <f t="shared" si="391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84"/>
        <v>29.625</v>
      </c>
      <c r="P3106" s="8">
        <f t="shared" si="385"/>
        <v>237</v>
      </c>
      <c r="Q3106" t="str">
        <f t="shared" si="386"/>
        <v>theater</v>
      </c>
      <c r="R3106" t="str">
        <f t="shared" si="387"/>
        <v>spaces</v>
      </c>
      <c r="S3106" s="16">
        <f t="shared" si="388"/>
        <v>42006.70035879629</v>
      </c>
      <c r="T3106" s="16">
        <f t="shared" si="389"/>
        <v>42037.874999999993</v>
      </c>
      <c r="U3106">
        <f t="shared" si="390"/>
        <v>2015</v>
      </c>
      <c r="V3106">
        <f t="shared" si="391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84"/>
        <v>42.360992301112063</v>
      </c>
      <c r="P3107" s="8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6">
        <f t="shared" si="388"/>
        <v>41876.510601851849</v>
      </c>
      <c r="T3107" s="16">
        <f t="shared" si="389"/>
        <v>41931</v>
      </c>
      <c r="U3107">
        <f t="shared" si="390"/>
        <v>2014</v>
      </c>
      <c r="V3107">
        <f t="shared" si="391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84"/>
        <v>4.1000000000000005</v>
      </c>
      <c r="P3108" s="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6">
        <f t="shared" si="388"/>
        <v>42241.220787037033</v>
      </c>
      <c r="T3108" s="16">
        <f t="shared" si="389"/>
        <v>42263.708333333336</v>
      </c>
      <c r="U3108">
        <f t="shared" si="390"/>
        <v>2015</v>
      </c>
      <c r="V3108">
        <f t="shared" si="391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84"/>
        <v>19.762499999999999</v>
      </c>
      <c r="P3109" s="8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6">
        <f t="shared" si="388"/>
        <v>42128.605914351851</v>
      </c>
      <c r="T3109" s="16">
        <f t="shared" si="389"/>
        <v>42135.605914351851</v>
      </c>
      <c r="U3109">
        <f t="shared" si="390"/>
        <v>2015</v>
      </c>
      <c r="V3109">
        <f t="shared" si="391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84"/>
        <v>5.1999999999999998E-2</v>
      </c>
      <c r="P3110" s="8">
        <f t="shared" si="385"/>
        <v>13</v>
      </c>
      <c r="Q3110" t="str">
        <f t="shared" si="386"/>
        <v>theater</v>
      </c>
      <c r="R3110" t="str">
        <f t="shared" si="387"/>
        <v>spaces</v>
      </c>
      <c r="S3110" s="16">
        <f t="shared" si="388"/>
        <v>42062.47215277778</v>
      </c>
      <c r="T3110" s="16">
        <f t="shared" si="389"/>
        <v>42122.430486111109</v>
      </c>
      <c r="U3110">
        <f t="shared" si="390"/>
        <v>2015</v>
      </c>
      <c r="V3110">
        <f t="shared" si="391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84"/>
        <v>25.030188679245285</v>
      </c>
      <c r="P3111" s="8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6">
        <f t="shared" si="388"/>
        <v>41843.916782407403</v>
      </c>
      <c r="T3111" s="16">
        <f t="shared" si="389"/>
        <v>41878.916782407403</v>
      </c>
      <c r="U3111">
        <f t="shared" si="390"/>
        <v>2014</v>
      </c>
      <c r="V3111">
        <f t="shared" si="391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84"/>
        <v>0.04</v>
      </c>
      <c r="P3112" s="8">
        <f t="shared" si="385"/>
        <v>10</v>
      </c>
      <c r="Q3112" t="str">
        <f t="shared" si="386"/>
        <v>theater</v>
      </c>
      <c r="R3112" t="str">
        <f t="shared" si="387"/>
        <v>spaces</v>
      </c>
      <c r="S3112" s="16">
        <f t="shared" si="388"/>
        <v>42744.823136574072</v>
      </c>
      <c r="T3112" s="16">
        <f t="shared" si="389"/>
        <v>42784.823136574072</v>
      </c>
      <c r="U3112">
        <f t="shared" si="390"/>
        <v>2017</v>
      </c>
      <c r="V3112">
        <f t="shared" si="391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84"/>
        <v>26.640000000000004</v>
      </c>
      <c r="P3113" s="8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6">
        <f t="shared" si="388"/>
        <v>41885.386805555558</v>
      </c>
      <c r="T3113" s="16">
        <f t="shared" si="389"/>
        <v>41916.386805555558</v>
      </c>
      <c r="U3113">
        <f t="shared" si="390"/>
        <v>2014</v>
      </c>
      <c r="V3113">
        <f t="shared" si="391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84"/>
        <v>4.7363636363636363</v>
      </c>
      <c r="P3114" s="8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6">
        <f t="shared" si="388"/>
        <v>42614.913587962961</v>
      </c>
      <c r="T3114" s="16">
        <f t="shared" si="389"/>
        <v>42674.913587962961</v>
      </c>
      <c r="U3114">
        <f t="shared" si="390"/>
        <v>2016</v>
      </c>
      <c r="V3114">
        <f t="shared" si="391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84"/>
        <v>4.2435339894712749</v>
      </c>
      <c r="P3115" s="8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6">
        <f t="shared" si="388"/>
        <v>42081.522939814815</v>
      </c>
      <c r="T3115" s="16">
        <f t="shared" si="389"/>
        <v>42111.522939814815</v>
      </c>
      <c r="U3115">
        <f t="shared" si="390"/>
        <v>2015</v>
      </c>
      <c r="V3115">
        <f t="shared" si="391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84"/>
        <v>0</v>
      </c>
      <c r="P3116" s="8">
        <f t="shared" si="385"/>
        <v>0</v>
      </c>
      <c r="Q3116" t="str">
        <f t="shared" si="386"/>
        <v>theater</v>
      </c>
      <c r="R3116" t="str">
        <f t="shared" si="387"/>
        <v>spaces</v>
      </c>
      <c r="S3116" s="16">
        <f t="shared" si="388"/>
        <v>41843.42418981481</v>
      </c>
      <c r="T3116" s="16">
        <f t="shared" si="389"/>
        <v>41903.42418981481</v>
      </c>
      <c r="U3116">
        <f t="shared" si="390"/>
        <v>2014</v>
      </c>
      <c r="V3116">
        <f t="shared" si="391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84"/>
        <v>3</v>
      </c>
      <c r="P3117" s="8">
        <f t="shared" si="385"/>
        <v>300</v>
      </c>
      <c r="Q3117" t="str">
        <f t="shared" si="386"/>
        <v>theater</v>
      </c>
      <c r="R3117" t="str">
        <f t="shared" si="387"/>
        <v>spaces</v>
      </c>
      <c r="S3117" s="16">
        <f t="shared" si="388"/>
        <v>42496.238738425927</v>
      </c>
      <c r="T3117" s="16">
        <f t="shared" si="389"/>
        <v>42526.238738425927</v>
      </c>
      <c r="U3117">
        <f t="shared" si="390"/>
        <v>2016</v>
      </c>
      <c r="V3117">
        <f t="shared" si="391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84"/>
        <v>57.333333333333336</v>
      </c>
      <c r="P3118" s="8">
        <f t="shared" si="385"/>
        <v>43</v>
      </c>
      <c r="Q3118" t="str">
        <f t="shared" si="386"/>
        <v>theater</v>
      </c>
      <c r="R3118" t="str">
        <f t="shared" si="387"/>
        <v>spaces</v>
      </c>
      <c r="S3118" s="16">
        <f t="shared" si="388"/>
        <v>42081.30700231481</v>
      </c>
      <c r="T3118" s="16">
        <f t="shared" si="389"/>
        <v>42095.30700231481</v>
      </c>
      <c r="U3118">
        <f t="shared" si="390"/>
        <v>2015</v>
      </c>
      <c r="V3118">
        <f t="shared" si="391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84"/>
        <v>0.1</v>
      </c>
      <c r="P3119" s="8">
        <f t="shared" si="385"/>
        <v>1</v>
      </c>
      <c r="Q3119" t="str">
        <f t="shared" si="386"/>
        <v>theater</v>
      </c>
      <c r="R3119" t="str">
        <f t="shared" si="387"/>
        <v>spaces</v>
      </c>
      <c r="S3119" s="16">
        <f t="shared" si="388"/>
        <v>42509.166203703702</v>
      </c>
      <c r="T3119" s="16">
        <f t="shared" si="389"/>
        <v>42517.341666666667</v>
      </c>
      <c r="U3119">
        <f t="shared" si="390"/>
        <v>2016</v>
      </c>
      <c r="V3119">
        <f t="shared" si="391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84"/>
        <v>0.31</v>
      </c>
      <c r="P3120" s="8">
        <f t="shared" si="385"/>
        <v>775</v>
      </c>
      <c r="Q3120" t="str">
        <f t="shared" si="386"/>
        <v>theater</v>
      </c>
      <c r="R3120" t="str">
        <f t="shared" si="387"/>
        <v>spaces</v>
      </c>
      <c r="S3120" s="16">
        <f t="shared" si="388"/>
        <v>42534.441238425927</v>
      </c>
      <c r="T3120" s="16">
        <f t="shared" si="389"/>
        <v>42553.441238425927</v>
      </c>
      <c r="U3120">
        <f t="shared" si="390"/>
        <v>2016</v>
      </c>
      <c r="V3120">
        <f t="shared" si="391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84"/>
        <v>0.05</v>
      </c>
      <c r="P3121" s="8">
        <f t="shared" si="385"/>
        <v>5</v>
      </c>
      <c r="Q3121" t="str">
        <f t="shared" si="386"/>
        <v>theater</v>
      </c>
      <c r="R3121" t="str">
        <f t="shared" si="387"/>
        <v>spaces</v>
      </c>
      <c r="S3121" s="16">
        <f t="shared" si="388"/>
        <v>42059.837175925924</v>
      </c>
      <c r="T3121" s="16">
        <f t="shared" si="389"/>
        <v>42089.795509259253</v>
      </c>
      <c r="U3121">
        <f t="shared" si="390"/>
        <v>2015</v>
      </c>
      <c r="V3121">
        <f t="shared" si="391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84"/>
        <v>9.8461538461538465E-3</v>
      </c>
      <c r="P3122" s="8">
        <f t="shared" si="385"/>
        <v>12.8</v>
      </c>
      <c r="Q3122" t="str">
        <f t="shared" si="386"/>
        <v>theater</v>
      </c>
      <c r="R3122" t="str">
        <f t="shared" si="387"/>
        <v>spaces</v>
      </c>
      <c r="S3122" s="16">
        <f t="shared" si="388"/>
        <v>42435.733749999992</v>
      </c>
      <c r="T3122" s="16">
        <f t="shared" si="389"/>
        <v>42495.692083333335</v>
      </c>
      <c r="U3122">
        <f t="shared" si="390"/>
        <v>2016</v>
      </c>
      <c r="V3122">
        <f t="shared" si="391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84"/>
        <v>0.66666666666666674</v>
      </c>
      <c r="P3123" s="8">
        <f t="shared" si="385"/>
        <v>10</v>
      </c>
      <c r="Q3123" t="str">
        <f t="shared" si="386"/>
        <v>theater</v>
      </c>
      <c r="R3123" t="str">
        <f t="shared" si="387"/>
        <v>spaces</v>
      </c>
      <c r="S3123" s="16">
        <f t="shared" si="388"/>
        <v>41848.471469907403</v>
      </c>
      <c r="T3123" s="16">
        <f t="shared" si="389"/>
        <v>41908.471469907403</v>
      </c>
      <c r="U3123">
        <f t="shared" si="390"/>
        <v>2014</v>
      </c>
      <c r="V3123">
        <f t="shared" si="391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84"/>
        <v>58.291457286432156</v>
      </c>
      <c r="P3124" s="8">
        <f t="shared" si="385"/>
        <v>58</v>
      </c>
      <c r="Q3124" t="str">
        <f t="shared" si="386"/>
        <v>theater</v>
      </c>
      <c r="R3124" t="str">
        <f t="shared" si="387"/>
        <v>spaces</v>
      </c>
      <c r="S3124" s="16">
        <f t="shared" si="388"/>
        <v>42678.723749999997</v>
      </c>
      <c r="T3124" s="16">
        <f t="shared" si="389"/>
        <v>42683.765416666669</v>
      </c>
      <c r="U3124">
        <f t="shared" si="390"/>
        <v>2016</v>
      </c>
      <c r="V3124">
        <f t="shared" si="391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84"/>
        <v>68.153599999999997</v>
      </c>
      <c r="P3125" s="8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6">
        <f t="shared" si="388"/>
        <v>42530.784699074073</v>
      </c>
      <c r="T3125" s="16">
        <f t="shared" si="389"/>
        <v>42560.784699074073</v>
      </c>
      <c r="U3125">
        <f t="shared" si="390"/>
        <v>2016</v>
      </c>
      <c r="V3125">
        <f t="shared" si="391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84"/>
        <v>3.2499999999999999E-3</v>
      </c>
      <c r="P3126" s="8">
        <f t="shared" si="385"/>
        <v>6.5</v>
      </c>
      <c r="Q3126" t="str">
        <f t="shared" si="386"/>
        <v>theater</v>
      </c>
      <c r="R3126" t="str">
        <f t="shared" si="387"/>
        <v>spaces</v>
      </c>
      <c r="S3126" s="16">
        <f t="shared" si="388"/>
        <v>41977.571770833332</v>
      </c>
      <c r="T3126" s="16">
        <f t="shared" si="389"/>
        <v>42037.571770833332</v>
      </c>
      <c r="U3126">
        <f t="shared" si="390"/>
        <v>2014</v>
      </c>
      <c r="V3126">
        <f t="shared" si="391"/>
        <v>2015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84"/>
        <v>0</v>
      </c>
      <c r="P3127" s="8">
        <f t="shared" si="385"/>
        <v>0</v>
      </c>
      <c r="Q3127" t="str">
        <f t="shared" si="386"/>
        <v>theater</v>
      </c>
      <c r="R3127" t="str">
        <f t="shared" si="387"/>
        <v>spaces</v>
      </c>
      <c r="S3127" s="16">
        <f t="shared" si="388"/>
        <v>42345.998518518514</v>
      </c>
      <c r="T3127" s="16">
        <f t="shared" si="389"/>
        <v>42375.998518518514</v>
      </c>
      <c r="U3127">
        <f t="shared" si="390"/>
        <v>2015</v>
      </c>
      <c r="V3127">
        <f t="shared" si="391"/>
        <v>2016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84"/>
        <v>4.16</v>
      </c>
      <c r="P3128" s="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6">
        <f t="shared" si="388"/>
        <v>42426.809745370367</v>
      </c>
      <c r="T3128" s="16">
        <f t="shared" si="389"/>
        <v>42456.768078703702</v>
      </c>
      <c r="U3128">
        <f t="shared" si="390"/>
        <v>2016</v>
      </c>
      <c r="V3128">
        <f t="shared" si="391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84"/>
        <v>0</v>
      </c>
      <c r="P3129" s="8">
        <f t="shared" si="385"/>
        <v>0</v>
      </c>
      <c r="Q3129" t="str">
        <f t="shared" si="386"/>
        <v>theater</v>
      </c>
      <c r="R3129" t="str">
        <f t="shared" si="387"/>
        <v>spaces</v>
      </c>
      <c r="S3129" s="16">
        <f t="shared" si="388"/>
        <v>42034.648483796293</v>
      </c>
      <c r="T3129" s="16">
        <f t="shared" si="389"/>
        <v>42064.648483796293</v>
      </c>
      <c r="U3129">
        <f t="shared" si="390"/>
        <v>2015</v>
      </c>
      <c r="V3129">
        <f t="shared" si="391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84"/>
        <v>108.60666666666667</v>
      </c>
      <c r="P3130" s="8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6">
        <f t="shared" si="388"/>
        <v>42780.617372685178</v>
      </c>
      <c r="T3130" s="16">
        <f t="shared" si="389"/>
        <v>42810.575706018521</v>
      </c>
      <c r="U3130">
        <f t="shared" si="390"/>
        <v>2017</v>
      </c>
      <c r="V3130">
        <f t="shared" si="391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84"/>
        <v>0.8</v>
      </c>
      <c r="P3131" s="8">
        <f t="shared" si="385"/>
        <v>10</v>
      </c>
      <c r="Q3131" t="str">
        <f t="shared" si="386"/>
        <v>theater</v>
      </c>
      <c r="R3131" t="str">
        <f t="shared" si="387"/>
        <v>plays</v>
      </c>
      <c r="S3131" s="16">
        <f t="shared" si="388"/>
        <v>42803.634479166663</v>
      </c>
      <c r="T3131" s="16">
        <f t="shared" si="389"/>
        <v>42843.592812499999</v>
      </c>
      <c r="U3131">
        <f t="shared" si="390"/>
        <v>2017</v>
      </c>
      <c r="V3131">
        <f t="shared" si="391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84"/>
        <v>3.75</v>
      </c>
      <c r="P3132" s="8">
        <f t="shared" si="385"/>
        <v>93.75</v>
      </c>
      <c r="Q3132" t="str">
        <f t="shared" si="386"/>
        <v>theater</v>
      </c>
      <c r="R3132" t="str">
        <f t="shared" si="387"/>
        <v>plays</v>
      </c>
      <c r="S3132" s="16">
        <f t="shared" si="388"/>
        <v>42808.431898148141</v>
      </c>
      <c r="T3132" s="16">
        <f t="shared" si="389"/>
        <v>42838.999305555553</v>
      </c>
      <c r="U3132">
        <f t="shared" si="390"/>
        <v>2017</v>
      </c>
      <c r="V3132">
        <f t="shared" si="391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84"/>
        <v>15.731707317073171</v>
      </c>
      <c r="P3133" s="8">
        <f t="shared" si="385"/>
        <v>53.75</v>
      </c>
      <c r="Q3133" t="str">
        <f t="shared" si="386"/>
        <v>theater</v>
      </c>
      <c r="R3133" t="str">
        <f t="shared" si="387"/>
        <v>plays</v>
      </c>
      <c r="S3133" s="16">
        <f t="shared" si="388"/>
        <v>42803.370891203704</v>
      </c>
      <c r="T3133" s="16">
        <f t="shared" si="389"/>
        <v>42833.329224537032</v>
      </c>
      <c r="U3133">
        <f t="shared" si="390"/>
        <v>2017</v>
      </c>
      <c r="V3133">
        <f t="shared" si="391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84"/>
        <v>3.3333333333333333E-2</v>
      </c>
      <c r="P3134" s="8">
        <f t="shared" si="385"/>
        <v>10</v>
      </c>
      <c r="Q3134" t="str">
        <f t="shared" si="386"/>
        <v>theater</v>
      </c>
      <c r="R3134" t="str">
        <f t="shared" si="387"/>
        <v>plays</v>
      </c>
      <c r="S3134" s="16">
        <f t="shared" si="388"/>
        <v>42786.141898148147</v>
      </c>
      <c r="T3134" s="16">
        <f t="shared" si="389"/>
        <v>42846.100231481476</v>
      </c>
      <c r="U3134">
        <f t="shared" si="390"/>
        <v>2017</v>
      </c>
      <c r="V3134">
        <f t="shared" si="391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84"/>
        <v>108</v>
      </c>
      <c r="P3135" s="8">
        <f t="shared" si="385"/>
        <v>33.75</v>
      </c>
      <c r="Q3135" t="str">
        <f t="shared" si="386"/>
        <v>theater</v>
      </c>
      <c r="R3135" t="str">
        <f t="shared" si="387"/>
        <v>plays</v>
      </c>
      <c r="S3135" s="16">
        <f t="shared" si="388"/>
        <v>42788.356874999998</v>
      </c>
      <c r="T3135" s="16">
        <f t="shared" si="389"/>
        <v>42818.315208333333</v>
      </c>
      <c r="U3135">
        <f t="shared" si="390"/>
        <v>2017</v>
      </c>
      <c r="V3135">
        <f t="shared" si="391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84"/>
        <v>22.5</v>
      </c>
      <c r="P3136" s="8">
        <f t="shared" si="385"/>
        <v>18.75</v>
      </c>
      <c r="Q3136" t="str">
        <f t="shared" si="386"/>
        <v>theater</v>
      </c>
      <c r="R3136" t="str">
        <f t="shared" si="387"/>
        <v>plays</v>
      </c>
      <c r="S3136" s="16">
        <f t="shared" si="388"/>
        <v>42800.511793981474</v>
      </c>
      <c r="T3136" s="16">
        <f t="shared" si="389"/>
        <v>42821.470127314817</v>
      </c>
      <c r="U3136">
        <f t="shared" si="390"/>
        <v>2017</v>
      </c>
      <c r="V3136">
        <f t="shared" si="391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84"/>
        <v>20.849420849420849</v>
      </c>
      <c r="P3137" s="8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6">
        <f t="shared" si="388"/>
        <v>42806.943530092591</v>
      </c>
      <c r="T3137" s="16">
        <f t="shared" si="389"/>
        <v>42828.943530092591</v>
      </c>
      <c r="U3137">
        <f t="shared" si="390"/>
        <v>2017</v>
      </c>
      <c r="V3137">
        <f t="shared" si="391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84"/>
        <v>127.8</v>
      </c>
      <c r="P3138" s="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6">
        <f t="shared" si="388"/>
        <v>42789.25409722222</v>
      </c>
      <c r="T3138" s="16">
        <f t="shared" si="389"/>
        <v>42825.749305555553</v>
      </c>
      <c r="U3138">
        <f t="shared" si="390"/>
        <v>2017</v>
      </c>
      <c r="V3138">
        <f t="shared" si="391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92">E3139/D3139*100</f>
        <v>3.3333333333333335</v>
      </c>
      <c r="P3139" s="8">
        <f t="shared" ref="P3139:P3202" si="393">IFERROR(E3139/L3139,0)</f>
        <v>50</v>
      </c>
      <c r="Q3139" t="str">
        <f t="shared" ref="Q3139:Q3202" si="394">LEFT(N3139,FIND("/",N3139)-1)</f>
        <v>theater</v>
      </c>
      <c r="R3139" t="str">
        <f t="shared" ref="R3139:R3202" si="395">RIGHT(N3139,LEN(N3139)-SEARCH("/",N3139))</f>
        <v>plays</v>
      </c>
      <c r="S3139" s="16">
        <f t="shared" ref="S3139:S3202" si="396">(J3139/86400)+25569+(-5/24)</f>
        <v>42807.676724537036</v>
      </c>
      <c r="T3139" s="16">
        <f t="shared" ref="T3139:T3202" si="397">(I3139/86400)+25569+(-5/24)</f>
        <v>42858.591666666667</v>
      </c>
      <c r="U3139">
        <f t="shared" ref="U3139:U3202" si="398">YEAR(S3139)</f>
        <v>2017</v>
      </c>
      <c r="V3139">
        <f t="shared" ref="V3139:V3202" si="399">YEAR(T3139)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92"/>
        <v>0</v>
      </c>
      <c r="P3140" s="8">
        <f t="shared" si="393"/>
        <v>0</v>
      </c>
      <c r="Q3140" t="str">
        <f t="shared" si="394"/>
        <v>theater</v>
      </c>
      <c r="R3140" t="str">
        <f t="shared" si="395"/>
        <v>plays</v>
      </c>
      <c r="S3140" s="16">
        <f t="shared" si="396"/>
        <v>42809.437581018516</v>
      </c>
      <c r="T3140" s="16">
        <f t="shared" si="397"/>
        <v>42828.437581018516</v>
      </c>
      <c r="U3140">
        <f t="shared" si="398"/>
        <v>2017</v>
      </c>
      <c r="V3140">
        <f t="shared" si="399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92"/>
        <v>5.4</v>
      </c>
      <c r="P3141" s="8">
        <f t="shared" si="393"/>
        <v>450</v>
      </c>
      <c r="Q3141" t="str">
        <f t="shared" si="394"/>
        <v>theater</v>
      </c>
      <c r="R3141" t="str">
        <f t="shared" si="395"/>
        <v>plays</v>
      </c>
      <c r="S3141" s="16">
        <f t="shared" si="396"/>
        <v>42785.062037037038</v>
      </c>
      <c r="T3141" s="16">
        <f t="shared" si="397"/>
        <v>42818.981249999997</v>
      </c>
      <c r="U3141">
        <f t="shared" si="398"/>
        <v>2017</v>
      </c>
      <c r="V3141">
        <f t="shared" si="399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92"/>
        <v>0.96</v>
      </c>
      <c r="P3142" s="8">
        <f t="shared" si="393"/>
        <v>24</v>
      </c>
      <c r="Q3142" t="str">
        <f t="shared" si="394"/>
        <v>theater</v>
      </c>
      <c r="R3142" t="str">
        <f t="shared" si="395"/>
        <v>plays</v>
      </c>
      <c r="S3142" s="16">
        <f t="shared" si="396"/>
        <v>42802.510451388887</v>
      </c>
      <c r="T3142" s="16">
        <f t="shared" si="397"/>
        <v>42832.468784722216</v>
      </c>
      <c r="U3142">
        <f t="shared" si="398"/>
        <v>2017</v>
      </c>
      <c r="V3142">
        <f t="shared" si="399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92"/>
        <v>51.6</v>
      </c>
      <c r="P3143" s="8">
        <f t="shared" si="393"/>
        <v>32.25</v>
      </c>
      <c r="Q3143" t="str">
        <f t="shared" si="394"/>
        <v>theater</v>
      </c>
      <c r="R3143" t="str">
        <f t="shared" si="395"/>
        <v>plays</v>
      </c>
      <c r="S3143" s="16">
        <f t="shared" si="396"/>
        <v>42800.544999999998</v>
      </c>
      <c r="T3143" s="16">
        <f t="shared" si="397"/>
        <v>42841.624999999993</v>
      </c>
      <c r="U3143">
        <f t="shared" si="398"/>
        <v>2017</v>
      </c>
      <c r="V3143">
        <f t="shared" si="399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92"/>
        <v>1.6363636363636365</v>
      </c>
      <c r="P3144" s="8">
        <f t="shared" si="393"/>
        <v>15</v>
      </c>
      <c r="Q3144" t="str">
        <f t="shared" si="394"/>
        <v>theater</v>
      </c>
      <c r="R3144" t="str">
        <f t="shared" si="395"/>
        <v>plays</v>
      </c>
      <c r="S3144" s="16">
        <f t="shared" si="396"/>
        <v>42783.304849537039</v>
      </c>
      <c r="T3144" s="16">
        <f t="shared" si="397"/>
        <v>42813.263182870367</v>
      </c>
      <c r="U3144">
        <f t="shared" si="398"/>
        <v>2017</v>
      </c>
      <c r="V3144">
        <f t="shared" si="399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92"/>
        <v>0</v>
      </c>
      <c r="P3145" s="8">
        <f t="shared" si="393"/>
        <v>0</v>
      </c>
      <c r="Q3145" t="str">
        <f t="shared" si="394"/>
        <v>theater</v>
      </c>
      <c r="R3145" t="str">
        <f t="shared" si="395"/>
        <v>plays</v>
      </c>
      <c r="S3145" s="16">
        <f t="shared" si="396"/>
        <v>42808.149953703702</v>
      </c>
      <c r="T3145" s="16">
        <f t="shared" si="397"/>
        <v>42834.149953703702</v>
      </c>
      <c r="U3145">
        <f t="shared" si="398"/>
        <v>2017</v>
      </c>
      <c r="V3145">
        <f t="shared" si="399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92"/>
        <v>75.400000000000006</v>
      </c>
      <c r="P3146" s="8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6">
        <f t="shared" si="396"/>
        <v>42796.329942129632</v>
      </c>
      <c r="T3146" s="16">
        <f t="shared" si="397"/>
        <v>42813.041666666664</v>
      </c>
      <c r="U3146">
        <f t="shared" si="398"/>
        <v>2017</v>
      </c>
      <c r="V3146">
        <f t="shared" si="399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92"/>
        <v>0</v>
      </c>
      <c r="P3147" s="8">
        <f t="shared" si="393"/>
        <v>0</v>
      </c>
      <c r="Q3147" t="str">
        <f t="shared" si="394"/>
        <v>theater</v>
      </c>
      <c r="R3147" t="str">
        <f t="shared" si="395"/>
        <v>plays</v>
      </c>
      <c r="S3147" s="16">
        <f t="shared" si="396"/>
        <v>42761.832569444443</v>
      </c>
      <c r="T3147" s="16">
        <f t="shared" si="397"/>
        <v>42821.790902777771</v>
      </c>
      <c r="U3147">
        <f t="shared" si="398"/>
        <v>2017</v>
      </c>
      <c r="V3147">
        <f t="shared" si="399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92"/>
        <v>10.5</v>
      </c>
      <c r="P3148" s="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6">
        <f t="shared" si="396"/>
        <v>42796.474143518521</v>
      </c>
      <c r="T3148" s="16">
        <f t="shared" si="397"/>
        <v>42841.432476851849</v>
      </c>
      <c r="U3148">
        <f t="shared" si="398"/>
        <v>2017</v>
      </c>
      <c r="V3148">
        <f t="shared" si="399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92"/>
        <v>117.52499999999999</v>
      </c>
      <c r="P3149" s="8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6">
        <f t="shared" si="396"/>
        <v>41909.761053240734</v>
      </c>
      <c r="T3149" s="16">
        <f t="shared" si="397"/>
        <v>41949.802719907406</v>
      </c>
      <c r="U3149">
        <f t="shared" si="398"/>
        <v>2014</v>
      </c>
      <c r="V3149">
        <f t="shared" si="399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92"/>
        <v>131.16666666666669</v>
      </c>
      <c r="P3150" s="8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6">
        <f t="shared" si="396"/>
        <v>41891.456990740735</v>
      </c>
      <c r="T3150" s="16">
        <f t="shared" si="397"/>
        <v>41912.958333333328</v>
      </c>
      <c r="U3150">
        <f t="shared" si="398"/>
        <v>2014</v>
      </c>
      <c r="V3150">
        <f t="shared" si="399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92"/>
        <v>104</v>
      </c>
      <c r="P3151" s="8">
        <f t="shared" si="393"/>
        <v>52</v>
      </c>
      <c r="Q3151" t="str">
        <f t="shared" si="394"/>
        <v>theater</v>
      </c>
      <c r="R3151" t="str">
        <f t="shared" si="395"/>
        <v>plays</v>
      </c>
      <c r="S3151" s="16">
        <f t="shared" si="396"/>
        <v>41225.809027777774</v>
      </c>
      <c r="T3151" s="16">
        <f t="shared" si="397"/>
        <v>41249.875</v>
      </c>
      <c r="U3151">
        <f t="shared" si="398"/>
        <v>2012</v>
      </c>
      <c r="V3151">
        <f t="shared" si="399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92"/>
        <v>101</v>
      </c>
      <c r="P3152" s="8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6">
        <f t="shared" si="396"/>
        <v>40478.055590277778</v>
      </c>
      <c r="T3152" s="16">
        <f t="shared" si="397"/>
        <v>40567.958333333328</v>
      </c>
      <c r="U3152">
        <f t="shared" si="398"/>
        <v>2010</v>
      </c>
      <c r="V3152">
        <f t="shared" si="399"/>
        <v>2011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92"/>
        <v>100.4</v>
      </c>
      <c r="P3153" s="8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6">
        <f t="shared" si="396"/>
        <v>41862.631643518514</v>
      </c>
      <c r="T3153" s="16">
        <f t="shared" si="397"/>
        <v>41892.631643518514</v>
      </c>
      <c r="U3153">
        <f t="shared" si="398"/>
        <v>2014</v>
      </c>
      <c r="V3153">
        <f t="shared" si="399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92"/>
        <v>105.95454545454545</v>
      </c>
      <c r="P3154" s="8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6">
        <f t="shared" si="396"/>
        <v>41550.659340277773</v>
      </c>
      <c r="T3154" s="16">
        <f t="shared" si="397"/>
        <v>41580.659340277773</v>
      </c>
      <c r="U3154">
        <f t="shared" si="398"/>
        <v>2013</v>
      </c>
      <c r="V3154">
        <f t="shared" si="399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92"/>
        <v>335.58333333333337</v>
      </c>
      <c r="P3155" s="8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6">
        <f t="shared" si="396"/>
        <v>40632.946030092593</v>
      </c>
      <c r="T3155" s="16">
        <f t="shared" si="397"/>
        <v>40663.999305555553</v>
      </c>
      <c r="U3155">
        <f t="shared" si="398"/>
        <v>2011</v>
      </c>
      <c r="V3155">
        <f t="shared" si="399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92"/>
        <v>112.92857142857142</v>
      </c>
      <c r="P3156" s="8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6">
        <f t="shared" si="396"/>
        <v>40970.667337962957</v>
      </c>
      <c r="T3156" s="16">
        <f t="shared" si="397"/>
        <v>41000.625671296293</v>
      </c>
      <c r="U3156">
        <f t="shared" si="398"/>
        <v>2012</v>
      </c>
      <c r="V3156">
        <f t="shared" si="399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92"/>
        <v>188.50460000000001</v>
      </c>
      <c r="P3157" s="8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6">
        <f t="shared" si="396"/>
        <v>41233.290798611109</v>
      </c>
      <c r="T3157" s="16">
        <f t="shared" si="397"/>
        <v>41263.290798611109</v>
      </c>
      <c r="U3157">
        <f t="shared" si="398"/>
        <v>2012</v>
      </c>
      <c r="V3157">
        <f t="shared" si="399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92"/>
        <v>101.81818181818181</v>
      </c>
      <c r="P3158" s="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6">
        <f t="shared" si="396"/>
        <v>41026.744722222218</v>
      </c>
      <c r="T3158" s="16">
        <f t="shared" si="397"/>
        <v>41061.744722222218</v>
      </c>
      <c r="U3158">
        <f t="shared" si="398"/>
        <v>2012</v>
      </c>
      <c r="V3158">
        <f t="shared" si="399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92"/>
        <v>101</v>
      </c>
      <c r="P3159" s="8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6">
        <f t="shared" si="396"/>
        <v>41829.579918981479</v>
      </c>
      <c r="T3159" s="16">
        <f t="shared" si="397"/>
        <v>41839</v>
      </c>
      <c r="U3159">
        <f t="shared" si="398"/>
        <v>2014</v>
      </c>
      <c r="V3159">
        <f t="shared" si="399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92"/>
        <v>113.99999999999999</v>
      </c>
      <c r="P3160" s="8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6">
        <f t="shared" si="396"/>
        <v>41447.631388888891</v>
      </c>
      <c r="T3160" s="16">
        <f t="shared" si="397"/>
        <v>41477.631388888891</v>
      </c>
      <c r="U3160">
        <f t="shared" si="398"/>
        <v>2013</v>
      </c>
      <c r="V3160">
        <f t="shared" si="399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92"/>
        <v>133.48133333333334</v>
      </c>
      <c r="P3161" s="8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6">
        <f t="shared" si="396"/>
        <v>40883.858344907407</v>
      </c>
      <c r="T3161" s="16">
        <f t="shared" si="397"/>
        <v>40926.75</v>
      </c>
      <c r="U3161">
        <f t="shared" si="398"/>
        <v>2011</v>
      </c>
      <c r="V3161">
        <f t="shared" si="399"/>
        <v>2012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92"/>
        <v>101.53333333333335</v>
      </c>
      <c r="P3162" s="8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6">
        <f t="shared" si="396"/>
        <v>41841.056562499994</v>
      </c>
      <c r="T3162" s="16">
        <f t="shared" si="397"/>
        <v>41863.999305555553</v>
      </c>
      <c r="U3162">
        <f t="shared" si="398"/>
        <v>2014</v>
      </c>
      <c r="V3162">
        <f t="shared" si="399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92"/>
        <v>105.1</v>
      </c>
      <c r="P3163" s="8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6">
        <f t="shared" si="396"/>
        <v>41897.327800925923</v>
      </c>
      <c r="T3163" s="16">
        <f t="shared" si="397"/>
        <v>41927.327800925923</v>
      </c>
      <c r="U3163">
        <f t="shared" si="398"/>
        <v>2014</v>
      </c>
      <c r="V3163">
        <f t="shared" si="399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92"/>
        <v>127.15</v>
      </c>
      <c r="P3164" s="8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6">
        <f t="shared" si="396"/>
        <v>41799.47756944444</v>
      </c>
      <c r="T3164" s="16">
        <f t="shared" si="397"/>
        <v>41826.875</v>
      </c>
      <c r="U3164">
        <f t="shared" si="398"/>
        <v>2014</v>
      </c>
      <c r="V3164">
        <f t="shared" si="399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92"/>
        <v>111.15384615384616</v>
      </c>
      <c r="P3165" s="8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6">
        <f t="shared" si="396"/>
        <v>41775.545428240737</v>
      </c>
      <c r="T3165" s="16">
        <f t="shared" si="397"/>
        <v>41805.545428240737</v>
      </c>
      <c r="U3165">
        <f t="shared" si="398"/>
        <v>2014</v>
      </c>
      <c r="V3165">
        <f t="shared" si="399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92"/>
        <v>106.76</v>
      </c>
      <c r="P3166" s="8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6">
        <f t="shared" si="396"/>
        <v>41766.597395833327</v>
      </c>
      <c r="T3166" s="16">
        <f t="shared" si="397"/>
        <v>41799.597395833327</v>
      </c>
      <c r="U3166">
        <f t="shared" si="398"/>
        <v>2014</v>
      </c>
      <c r="V3166">
        <f t="shared" si="399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92"/>
        <v>162.66666666666666</v>
      </c>
      <c r="P3167" s="8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6">
        <f t="shared" si="396"/>
        <v>40643.950925925921</v>
      </c>
      <c r="T3167" s="16">
        <f t="shared" si="397"/>
        <v>40665.957638888889</v>
      </c>
      <c r="U3167">
        <f t="shared" si="398"/>
        <v>2011</v>
      </c>
      <c r="V3167">
        <f t="shared" si="399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92"/>
        <v>160.22808571428573</v>
      </c>
      <c r="P3168" s="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6">
        <f t="shared" si="396"/>
        <v>41940.483252314814</v>
      </c>
      <c r="T3168" s="16">
        <f t="shared" si="397"/>
        <v>41969.124305555553</v>
      </c>
      <c r="U3168">
        <f t="shared" si="398"/>
        <v>2014</v>
      </c>
      <c r="V3168">
        <f t="shared" si="399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92"/>
        <v>116.16666666666666</v>
      </c>
      <c r="P3169" s="8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6">
        <f t="shared" si="396"/>
        <v>41838.967372685183</v>
      </c>
      <c r="T3169" s="16">
        <f t="shared" si="397"/>
        <v>41852.967372685183</v>
      </c>
      <c r="U3169">
        <f t="shared" si="398"/>
        <v>2014</v>
      </c>
      <c r="V3169">
        <f t="shared" si="399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92"/>
        <v>124.2</v>
      </c>
      <c r="P3170" s="8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6">
        <f t="shared" si="396"/>
        <v>41771.897604166668</v>
      </c>
      <c r="T3170" s="16">
        <f t="shared" si="397"/>
        <v>41803.708333333328</v>
      </c>
      <c r="U3170">
        <f t="shared" si="398"/>
        <v>2014</v>
      </c>
      <c r="V3170">
        <f t="shared" si="399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92"/>
        <v>103.01249999999999</v>
      </c>
      <c r="P3171" s="8">
        <f t="shared" si="393"/>
        <v>100.5</v>
      </c>
      <c r="Q3171" t="str">
        <f t="shared" si="394"/>
        <v>theater</v>
      </c>
      <c r="R3171" t="str">
        <f t="shared" si="395"/>
        <v>plays</v>
      </c>
      <c r="S3171" s="16">
        <f t="shared" si="396"/>
        <v>41591.529641203699</v>
      </c>
      <c r="T3171" s="16">
        <f t="shared" si="397"/>
        <v>41620.999305555553</v>
      </c>
      <c r="U3171">
        <f t="shared" si="398"/>
        <v>2013</v>
      </c>
      <c r="V3171">
        <f t="shared" si="399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92"/>
        <v>112.25</v>
      </c>
      <c r="P3172" s="8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6">
        <f t="shared" si="396"/>
        <v>41788.872037037036</v>
      </c>
      <c r="T3172" s="16">
        <f t="shared" si="397"/>
        <v>41821.958333333328</v>
      </c>
      <c r="U3172">
        <f t="shared" si="398"/>
        <v>2014</v>
      </c>
      <c r="V3172">
        <f t="shared" si="399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92"/>
        <v>108.8142857142857</v>
      </c>
      <c r="P3173" s="8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6">
        <f t="shared" si="396"/>
        <v>42466.399976851848</v>
      </c>
      <c r="T3173" s="16">
        <f t="shared" si="397"/>
        <v>42496.399976851848</v>
      </c>
      <c r="U3173">
        <f t="shared" si="398"/>
        <v>2016</v>
      </c>
      <c r="V3173">
        <f t="shared" si="399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92"/>
        <v>114.99999999999999</v>
      </c>
      <c r="P3174" s="8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6">
        <f t="shared" si="396"/>
        <v>40923.521620370368</v>
      </c>
      <c r="T3174" s="16">
        <f t="shared" si="397"/>
        <v>40953.521620370368</v>
      </c>
      <c r="U3174">
        <f t="shared" si="398"/>
        <v>2012</v>
      </c>
      <c r="V3174">
        <f t="shared" si="399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92"/>
        <v>103</v>
      </c>
      <c r="P3175" s="8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6">
        <f t="shared" si="396"/>
        <v>41878.670046296298</v>
      </c>
      <c r="T3175" s="16">
        <f t="shared" si="397"/>
        <v>41908.670046296298</v>
      </c>
      <c r="U3175">
        <f t="shared" si="398"/>
        <v>2014</v>
      </c>
      <c r="V3175">
        <f t="shared" si="399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92"/>
        <v>101.13333333333334</v>
      </c>
      <c r="P3176" s="8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6">
        <f t="shared" si="396"/>
        <v>41862.656342592592</v>
      </c>
      <c r="T3176" s="16">
        <f t="shared" si="397"/>
        <v>41876.656342592592</v>
      </c>
      <c r="U3176">
        <f t="shared" si="398"/>
        <v>2014</v>
      </c>
      <c r="V3176">
        <f t="shared" si="399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92"/>
        <v>109.55999999999999</v>
      </c>
      <c r="P3177" s="8">
        <f t="shared" si="393"/>
        <v>91.3</v>
      </c>
      <c r="Q3177" t="str">
        <f t="shared" si="394"/>
        <v>theater</v>
      </c>
      <c r="R3177" t="str">
        <f t="shared" si="395"/>
        <v>plays</v>
      </c>
      <c r="S3177" s="16">
        <f t="shared" si="396"/>
        <v>40531.678553240738</v>
      </c>
      <c r="T3177" s="16">
        <f t="shared" si="397"/>
        <v>40591.678553240738</v>
      </c>
      <c r="U3177">
        <f t="shared" si="398"/>
        <v>2010</v>
      </c>
      <c r="V3177">
        <f t="shared" si="399"/>
        <v>2011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92"/>
        <v>114.8421052631579</v>
      </c>
      <c r="P3178" s="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6">
        <f t="shared" si="396"/>
        <v>41477.722581018512</v>
      </c>
      <c r="T3178" s="16">
        <f t="shared" si="397"/>
        <v>41504.416666666664</v>
      </c>
      <c r="U3178">
        <f t="shared" si="398"/>
        <v>2013</v>
      </c>
      <c r="V3178">
        <f t="shared" si="399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92"/>
        <v>117.39999999999999</v>
      </c>
      <c r="P3179" s="8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6">
        <f t="shared" si="396"/>
        <v>41781.458437499998</v>
      </c>
      <c r="T3179" s="16">
        <f t="shared" si="397"/>
        <v>41811.458437499998</v>
      </c>
      <c r="U3179">
        <f t="shared" si="398"/>
        <v>2014</v>
      </c>
      <c r="V3179">
        <f t="shared" si="399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92"/>
        <v>171.73333333333335</v>
      </c>
      <c r="P3180" s="8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6">
        <f t="shared" si="396"/>
        <v>41806.396701388883</v>
      </c>
      <c r="T3180" s="16">
        <f t="shared" si="397"/>
        <v>41836.396701388883</v>
      </c>
      <c r="U3180">
        <f t="shared" si="398"/>
        <v>2014</v>
      </c>
      <c r="V3180">
        <f t="shared" si="399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92"/>
        <v>114.16238095238094</v>
      </c>
      <c r="P3181" s="8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6">
        <f t="shared" si="396"/>
        <v>41375.49387731481</v>
      </c>
      <c r="T3181" s="16">
        <f t="shared" si="397"/>
        <v>41400.49387731481</v>
      </c>
      <c r="U3181">
        <f t="shared" si="398"/>
        <v>2013</v>
      </c>
      <c r="V3181">
        <f t="shared" si="399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92"/>
        <v>119.75</v>
      </c>
      <c r="P3182" s="8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6">
        <f t="shared" si="396"/>
        <v>41780.204270833332</v>
      </c>
      <c r="T3182" s="16">
        <f t="shared" si="397"/>
        <v>41810.204270833332</v>
      </c>
      <c r="U3182">
        <f t="shared" si="398"/>
        <v>2014</v>
      </c>
      <c r="V3182">
        <f t="shared" si="399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92"/>
        <v>109.00000000000001</v>
      </c>
      <c r="P3183" s="8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6">
        <f t="shared" si="396"/>
        <v>41779.101701388885</v>
      </c>
      <c r="T3183" s="16">
        <f t="shared" si="397"/>
        <v>41805.458333333328</v>
      </c>
      <c r="U3183">
        <f t="shared" si="398"/>
        <v>2014</v>
      </c>
      <c r="V3183">
        <f t="shared" si="399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92"/>
        <v>100.88571428571429</v>
      </c>
      <c r="P3184" s="8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6">
        <f t="shared" si="396"/>
        <v>40883.740983796291</v>
      </c>
      <c r="T3184" s="16">
        <f t="shared" si="397"/>
        <v>40939.5</v>
      </c>
      <c r="U3184">
        <f t="shared" si="398"/>
        <v>2011</v>
      </c>
      <c r="V3184">
        <f t="shared" si="399"/>
        <v>2012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92"/>
        <v>109.00000000000001</v>
      </c>
      <c r="P3185" s="8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6">
        <f t="shared" si="396"/>
        <v>41491.586446759255</v>
      </c>
      <c r="T3185" s="16">
        <f t="shared" si="397"/>
        <v>41509.586446759255</v>
      </c>
      <c r="U3185">
        <f t="shared" si="398"/>
        <v>2013</v>
      </c>
      <c r="V3185">
        <f t="shared" si="399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92"/>
        <v>107.20930232558139</v>
      </c>
      <c r="P3186" s="8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6">
        <f t="shared" si="396"/>
        <v>41791.785081018512</v>
      </c>
      <c r="T3186" s="16">
        <f t="shared" si="397"/>
        <v>41821.785081018512</v>
      </c>
      <c r="U3186">
        <f t="shared" si="398"/>
        <v>2014</v>
      </c>
      <c r="V3186">
        <f t="shared" si="399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92"/>
        <v>100</v>
      </c>
      <c r="P3187" s="8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6">
        <f t="shared" si="396"/>
        <v>41829.768993055557</v>
      </c>
      <c r="T3187" s="16">
        <f t="shared" si="397"/>
        <v>41836.768993055557</v>
      </c>
      <c r="U3187">
        <f t="shared" si="398"/>
        <v>2014</v>
      </c>
      <c r="V3187">
        <f t="shared" si="399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92"/>
        <v>102.18750000000001</v>
      </c>
      <c r="P3188" s="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6">
        <f t="shared" si="396"/>
        <v>41868.715717592589</v>
      </c>
      <c r="T3188" s="16">
        <f t="shared" si="397"/>
        <v>41898.666666666664</v>
      </c>
      <c r="U3188">
        <f t="shared" si="398"/>
        <v>2014</v>
      </c>
      <c r="V3188">
        <f t="shared" si="399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92"/>
        <v>116.29333333333334</v>
      </c>
      <c r="P3189" s="8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6">
        <f t="shared" si="396"/>
        <v>41835.458020833328</v>
      </c>
      <c r="T3189" s="16">
        <f t="shared" si="397"/>
        <v>41855.458020833328</v>
      </c>
      <c r="U3189">
        <f t="shared" si="398"/>
        <v>2014</v>
      </c>
      <c r="V3189">
        <f t="shared" si="399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92"/>
        <v>65</v>
      </c>
      <c r="P3190" s="8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6">
        <f t="shared" si="396"/>
        <v>42144.207199074073</v>
      </c>
      <c r="T3190" s="16">
        <f t="shared" si="397"/>
        <v>42165.207199074073</v>
      </c>
      <c r="U3190">
        <f t="shared" si="398"/>
        <v>2015</v>
      </c>
      <c r="V3190">
        <f t="shared" si="399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92"/>
        <v>12.327272727272726</v>
      </c>
      <c r="P3191" s="8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6">
        <f t="shared" si="396"/>
        <v>42118.138101851851</v>
      </c>
      <c r="T3191" s="16">
        <f t="shared" si="397"/>
        <v>42148.138101851851</v>
      </c>
      <c r="U3191">
        <f t="shared" si="398"/>
        <v>2015</v>
      </c>
      <c r="V3191">
        <f t="shared" si="399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92"/>
        <v>0</v>
      </c>
      <c r="P3192" s="8">
        <f t="shared" si="393"/>
        <v>0</v>
      </c>
      <c r="Q3192" t="str">
        <f t="shared" si="394"/>
        <v>theater</v>
      </c>
      <c r="R3192" t="str">
        <f t="shared" si="395"/>
        <v>musical</v>
      </c>
      <c r="S3192" s="16">
        <f t="shared" si="396"/>
        <v>42682.942997685182</v>
      </c>
      <c r="T3192" s="16">
        <f t="shared" si="397"/>
        <v>42712.984664351847</v>
      </c>
      <c r="U3192">
        <f t="shared" si="398"/>
        <v>2016</v>
      </c>
      <c r="V3192">
        <f t="shared" si="399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92"/>
        <v>4.0266666666666664</v>
      </c>
      <c r="P3193" s="8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6">
        <f t="shared" si="396"/>
        <v>42538.547094907401</v>
      </c>
      <c r="T3193" s="16">
        <f t="shared" si="397"/>
        <v>42598.547094907401</v>
      </c>
      <c r="U3193">
        <f t="shared" si="398"/>
        <v>2016</v>
      </c>
      <c r="V3193">
        <f t="shared" si="399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92"/>
        <v>1.02</v>
      </c>
      <c r="P3194" s="8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6">
        <f t="shared" si="396"/>
        <v>42018.732164351844</v>
      </c>
      <c r="T3194" s="16">
        <f t="shared" si="397"/>
        <v>42063.708333333336</v>
      </c>
      <c r="U3194">
        <f t="shared" si="398"/>
        <v>2015</v>
      </c>
      <c r="V3194">
        <f t="shared" si="399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92"/>
        <v>11.74</v>
      </c>
      <c r="P3195" s="8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6">
        <f t="shared" si="396"/>
        <v>42010.759907407402</v>
      </c>
      <c r="T3195" s="16">
        <f t="shared" si="397"/>
        <v>42055.759907407402</v>
      </c>
      <c r="U3195">
        <f t="shared" si="398"/>
        <v>2015</v>
      </c>
      <c r="V3195">
        <f t="shared" si="399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92"/>
        <v>0</v>
      </c>
      <c r="P3196" s="8">
        <f t="shared" si="393"/>
        <v>0</v>
      </c>
      <c r="Q3196" t="str">
        <f t="shared" si="394"/>
        <v>theater</v>
      </c>
      <c r="R3196" t="str">
        <f t="shared" si="395"/>
        <v>musical</v>
      </c>
      <c r="S3196" s="16">
        <f t="shared" si="396"/>
        <v>42181.854143518511</v>
      </c>
      <c r="T3196" s="16">
        <f t="shared" si="397"/>
        <v>42211.854143518511</v>
      </c>
      <c r="U3196">
        <f t="shared" si="398"/>
        <v>2015</v>
      </c>
      <c r="V3196">
        <f t="shared" si="399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92"/>
        <v>59.142857142857139</v>
      </c>
      <c r="P3197" s="8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6">
        <f t="shared" si="396"/>
        <v>42017.385902777773</v>
      </c>
      <c r="T3197" s="16">
        <f t="shared" si="397"/>
        <v>42047.385902777773</v>
      </c>
      <c r="U3197">
        <f t="shared" si="398"/>
        <v>2015</v>
      </c>
      <c r="V3197">
        <f t="shared" si="399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92"/>
        <v>0.06</v>
      </c>
      <c r="P3198" s="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6">
        <f t="shared" si="396"/>
        <v>42157.389756944445</v>
      </c>
      <c r="T3198" s="16">
        <f t="shared" si="397"/>
        <v>42217.374999999993</v>
      </c>
      <c r="U3198">
        <f t="shared" si="398"/>
        <v>2015</v>
      </c>
      <c r="V3198">
        <f t="shared" si="399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92"/>
        <v>11.450000000000001</v>
      </c>
      <c r="P3199" s="8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6">
        <f t="shared" si="396"/>
        <v>42009.28493055555</v>
      </c>
      <c r="T3199" s="16">
        <f t="shared" si="397"/>
        <v>42039.28493055555</v>
      </c>
      <c r="U3199">
        <f t="shared" si="398"/>
        <v>2015</v>
      </c>
      <c r="V3199">
        <f t="shared" si="399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92"/>
        <v>0.36666666666666664</v>
      </c>
      <c r="P3200" s="8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6">
        <f t="shared" si="396"/>
        <v>42013.216168981475</v>
      </c>
      <c r="T3200" s="16">
        <f t="shared" si="397"/>
        <v>42051.216168981475</v>
      </c>
      <c r="U3200">
        <f t="shared" si="398"/>
        <v>2015</v>
      </c>
      <c r="V3200">
        <f t="shared" si="399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92"/>
        <v>52.16</v>
      </c>
      <c r="P3201" s="8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6">
        <f t="shared" si="396"/>
        <v>41858.553449074076</v>
      </c>
      <c r="T3201" s="16">
        <f t="shared" si="397"/>
        <v>41888.666666666664</v>
      </c>
      <c r="U3201">
        <f t="shared" si="398"/>
        <v>2014</v>
      </c>
      <c r="V3201">
        <f t="shared" si="399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92"/>
        <v>2E-3</v>
      </c>
      <c r="P3202" s="8">
        <f t="shared" si="393"/>
        <v>1</v>
      </c>
      <c r="Q3202" t="str">
        <f t="shared" si="394"/>
        <v>theater</v>
      </c>
      <c r="R3202" t="str">
        <f t="shared" si="395"/>
        <v>musical</v>
      </c>
      <c r="S3202" s="16">
        <f t="shared" si="396"/>
        <v>42460.112280092588</v>
      </c>
      <c r="T3202" s="16">
        <f t="shared" si="397"/>
        <v>42490.023611111108</v>
      </c>
      <c r="U3202">
        <f t="shared" si="398"/>
        <v>2016</v>
      </c>
      <c r="V3202">
        <f t="shared" si="399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00">E3203/D3203*100</f>
        <v>1.25</v>
      </c>
      <c r="P3203" s="8">
        <f t="shared" ref="P3203:P3266" si="401">IFERROR(E3203/L3203,0)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RIGHT(N3203,LEN(N3203)-SEARCH("/",N3203))</f>
        <v>musical</v>
      </c>
      <c r="S3203" s="16">
        <f t="shared" ref="S3203:S3266" si="404">(J3203/86400)+25569+(-5/24)</f>
        <v>41861.558761574073</v>
      </c>
      <c r="T3203" s="16">
        <f t="shared" ref="T3203:T3266" si="405">(I3203/86400)+25569+(-5/24)</f>
        <v>41882.558761574073</v>
      </c>
      <c r="U3203">
        <f t="shared" ref="U3203:U3266" si="406">YEAR(S3203)</f>
        <v>2014</v>
      </c>
      <c r="V3203">
        <f t="shared" ref="V3203:V3266" si="407">YEAR(T3203)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00"/>
        <v>54.52</v>
      </c>
      <c r="P3204" s="8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6">
        <f t="shared" si="404"/>
        <v>42293.645208333335</v>
      </c>
      <c r="T3204" s="16">
        <f t="shared" si="405"/>
        <v>42352.040972222218</v>
      </c>
      <c r="U3204">
        <f t="shared" si="406"/>
        <v>2015</v>
      </c>
      <c r="V3204">
        <f t="shared" si="407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00"/>
        <v>25</v>
      </c>
      <c r="P3205" s="8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6">
        <f t="shared" si="404"/>
        <v>42242.780347222222</v>
      </c>
      <c r="T3205" s="16">
        <f t="shared" si="405"/>
        <v>42272.780347222222</v>
      </c>
      <c r="U3205">
        <f t="shared" si="406"/>
        <v>2015</v>
      </c>
      <c r="V3205">
        <f t="shared" si="407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00"/>
        <v>0</v>
      </c>
      <c r="P3206" s="8">
        <f t="shared" si="401"/>
        <v>0</v>
      </c>
      <c r="Q3206" t="str">
        <f t="shared" si="402"/>
        <v>theater</v>
      </c>
      <c r="R3206" t="str">
        <f t="shared" si="403"/>
        <v>musical</v>
      </c>
      <c r="S3206" s="16">
        <f t="shared" si="404"/>
        <v>42172.477766203701</v>
      </c>
      <c r="T3206" s="16">
        <f t="shared" si="405"/>
        <v>42202.468055555553</v>
      </c>
      <c r="U3206">
        <f t="shared" si="406"/>
        <v>2015</v>
      </c>
      <c r="V3206">
        <f t="shared" si="407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00"/>
        <v>3.4125000000000001</v>
      </c>
      <c r="P3207" s="8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6">
        <f t="shared" si="404"/>
        <v>42095.166342592587</v>
      </c>
      <c r="T3207" s="16">
        <f t="shared" si="405"/>
        <v>42125.166342592587</v>
      </c>
      <c r="U3207">
        <f t="shared" si="406"/>
        <v>2015</v>
      </c>
      <c r="V3207">
        <f t="shared" si="407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00"/>
        <v>0</v>
      </c>
      <c r="P3208" s="8">
        <f t="shared" si="401"/>
        <v>0</v>
      </c>
      <c r="Q3208" t="str">
        <f t="shared" si="402"/>
        <v>theater</v>
      </c>
      <c r="R3208" t="str">
        <f t="shared" si="403"/>
        <v>musical</v>
      </c>
      <c r="S3208" s="16">
        <f t="shared" si="404"/>
        <v>42236.067719907405</v>
      </c>
      <c r="T3208" s="16">
        <f t="shared" si="405"/>
        <v>42266.067719907405</v>
      </c>
      <c r="U3208">
        <f t="shared" si="406"/>
        <v>2015</v>
      </c>
      <c r="V3208">
        <f t="shared" si="407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00"/>
        <v>46.36363636363636</v>
      </c>
      <c r="P3209" s="8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6">
        <f t="shared" si="404"/>
        <v>42057.069525462961</v>
      </c>
      <c r="T3209" s="16">
        <f t="shared" si="405"/>
        <v>42117.027858796289</v>
      </c>
      <c r="U3209">
        <f t="shared" si="406"/>
        <v>2015</v>
      </c>
      <c r="V3209">
        <f t="shared" si="407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00"/>
        <v>103.49999999999999</v>
      </c>
      <c r="P3210" s="8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6">
        <f t="shared" si="404"/>
        <v>41827.396724537037</v>
      </c>
      <c r="T3210" s="16">
        <f t="shared" si="405"/>
        <v>41848.396724537037</v>
      </c>
      <c r="U3210">
        <f t="shared" si="406"/>
        <v>2014</v>
      </c>
      <c r="V3210">
        <f t="shared" si="407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00"/>
        <v>119.32315789473684</v>
      </c>
      <c r="P3211" s="8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6">
        <f t="shared" si="404"/>
        <v>41778.42891203703</v>
      </c>
      <c r="T3211" s="16">
        <f t="shared" si="405"/>
        <v>41810.75</v>
      </c>
      <c r="U3211">
        <f t="shared" si="406"/>
        <v>2014</v>
      </c>
      <c r="V3211">
        <f t="shared" si="407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00"/>
        <v>125.76666666666667</v>
      </c>
      <c r="P3212" s="8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6">
        <f t="shared" si="404"/>
        <v>41013.728229166663</v>
      </c>
      <c r="T3212" s="16">
        <f t="shared" si="405"/>
        <v>41060.957638888889</v>
      </c>
      <c r="U3212">
        <f t="shared" si="406"/>
        <v>2012</v>
      </c>
      <c r="V3212">
        <f t="shared" si="407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00"/>
        <v>119.74347826086958</v>
      </c>
      <c r="P3213" s="8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6">
        <f t="shared" si="404"/>
        <v>41834.378240740734</v>
      </c>
      <c r="T3213" s="16">
        <f t="shared" si="405"/>
        <v>41865.875</v>
      </c>
      <c r="U3213">
        <f t="shared" si="406"/>
        <v>2014</v>
      </c>
      <c r="V3213">
        <f t="shared" si="407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00"/>
        <v>126.25</v>
      </c>
      <c r="P3214" s="8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6">
        <f t="shared" si="404"/>
        <v>41829.587395833332</v>
      </c>
      <c r="T3214" s="16">
        <f t="shared" si="405"/>
        <v>41859.587395833332</v>
      </c>
      <c r="U3214">
        <f t="shared" si="406"/>
        <v>2014</v>
      </c>
      <c r="V3214">
        <f t="shared" si="407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00"/>
        <v>100.11666666666667</v>
      </c>
      <c r="P3215" s="8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6">
        <f t="shared" si="404"/>
        <v>42171.555081018516</v>
      </c>
      <c r="T3215" s="16">
        <f t="shared" si="405"/>
        <v>42211.555081018516</v>
      </c>
      <c r="U3215">
        <f t="shared" si="406"/>
        <v>2015</v>
      </c>
      <c r="V3215">
        <f t="shared" si="407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00"/>
        <v>102.13333333333334</v>
      </c>
      <c r="P3216" s="8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6">
        <f t="shared" si="404"/>
        <v>42337.584178240737</v>
      </c>
      <c r="T3216" s="16">
        <f t="shared" si="405"/>
        <v>42374.788194444445</v>
      </c>
      <c r="U3216">
        <f t="shared" si="406"/>
        <v>2015</v>
      </c>
      <c r="V3216">
        <f t="shared" si="407"/>
        <v>2016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00"/>
        <v>100.35142857142858</v>
      </c>
      <c r="P3217" s="8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6">
        <f t="shared" si="404"/>
        <v>42219.456840277773</v>
      </c>
      <c r="T3217" s="16">
        <f t="shared" si="405"/>
        <v>42256.957638888889</v>
      </c>
      <c r="U3217">
        <f t="shared" si="406"/>
        <v>2015</v>
      </c>
      <c r="V3217">
        <f t="shared" si="407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00"/>
        <v>100.05</v>
      </c>
      <c r="P3218" s="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6">
        <f t="shared" si="404"/>
        <v>42165.254293981481</v>
      </c>
      <c r="T3218" s="16">
        <f t="shared" si="405"/>
        <v>42196.395833333336</v>
      </c>
      <c r="U3218">
        <f t="shared" si="406"/>
        <v>2015</v>
      </c>
      <c r="V3218">
        <f t="shared" si="407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00"/>
        <v>116.02222222222223</v>
      </c>
      <c r="P3219" s="8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6">
        <f t="shared" si="404"/>
        <v>42648.337777777771</v>
      </c>
      <c r="T3219" s="16">
        <f t="shared" si="405"/>
        <v>42678.337777777771</v>
      </c>
      <c r="U3219">
        <f t="shared" si="406"/>
        <v>2016</v>
      </c>
      <c r="V3219">
        <f t="shared" si="407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00"/>
        <v>102.1</v>
      </c>
      <c r="P3220" s="8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6">
        <f t="shared" si="404"/>
        <v>41970.793819444443</v>
      </c>
      <c r="T3220" s="16">
        <f t="shared" si="405"/>
        <v>42003.791666666664</v>
      </c>
      <c r="U3220">
        <f t="shared" si="406"/>
        <v>2014</v>
      </c>
      <c r="V3220">
        <f t="shared" si="407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00"/>
        <v>100.11000000000001</v>
      </c>
      <c r="P3221" s="8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6">
        <f t="shared" si="404"/>
        <v>42050.77484953704</v>
      </c>
      <c r="T3221" s="16">
        <f t="shared" si="405"/>
        <v>42085.733182870368</v>
      </c>
      <c r="U3221">
        <f t="shared" si="406"/>
        <v>2015</v>
      </c>
      <c r="V3221">
        <f t="shared" si="407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00"/>
        <v>100.84</v>
      </c>
      <c r="P3222" s="8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6">
        <f t="shared" si="404"/>
        <v>42772.625046296293</v>
      </c>
      <c r="T3222" s="16">
        <f t="shared" si="405"/>
        <v>42806.666666666664</v>
      </c>
      <c r="U3222">
        <f t="shared" si="406"/>
        <v>2017</v>
      </c>
      <c r="V3222">
        <f t="shared" si="407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00"/>
        <v>103.42499999999998</v>
      </c>
      <c r="P3223" s="8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6">
        <f t="shared" si="404"/>
        <v>42155.488460648143</v>
      </c>
      <c r="T3223" s="16">
        <f t="shared" si="405"/>
        <v>42190.488460648143</v>
      </c>
      <c r="U3223">
        <f t="shared" si="406"/>
        <v>2015</v>
      </c>
      <c r="V3223">
        <f t="shared" si="407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00"/>
        <v>124.8</v>
      </c>
      <c r="P3224" s="8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6">
        <f t="shared" si="404"/>
        <v>42270.373807870368</v>
      </c>
      <c r="T3224" s="16">
        <f t="shared" si="405"/>
        <v>42301.686805555553</v>
      </c>
      <c r="U3224">
        <f t="shared" si="406"/>
        <v>2015</v>
      </c>
      <c r="V3224">
        <f t="shared" si="407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00"/>
        <v>109.51612903225806</v>
      </c>
      <c r="P3225" s="8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6">
        <f t="shared" si="404"/>
        <v>42206.627037037033</v>
      </c>
      <c r="T3225" s="16">
        <f t="shared" si="405"/>
        <v>42236.627037037033</v>
      </c>
      <c r="U3225">
        <f t="shared" si="406"/>
        <v>2015</v>
      </c>
      <c r="V3225">
        <f t="shared" si="407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00"/>
        <v>102.03333333333333</v>
      </c>
      <c r="P3226" s="8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6">
        <f t="shared" si="404"/>
        <v>42697.642511574071</v>
      </c>
      <c r="T3226" s="16">
        <f t="shared" si="405"/>
        <v>42744.999999999993</v>
      </c>
      <c r="U3226">
        <f t="shared" si="406"/>
        <v>2016</v>
      </c>
      <c r="V3226">
        <f t="shared" si="407"/>
        <v>2017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00"/>
        <v>102.35000000000001</v>
      </c>
      <c r="P3227" s="8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6">
        <f t="shared" si="404"/>
        <v>42503.351134259261</v>
      </c>
      <c r="T3227" s="16">
        <f t="shared" si="405"/>
        <v>42524.666666666664</v>
      </c>
      <c r="U3227">
        <f t="shared" si="406"/>
        <v>2016</v>
      </c>
      <c r="V3227">
        <f t="shared" si="407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00"/>
        <v>104.16666666666667</v>
      </c>
      <c r="P3228" s="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6">
        <f t="shared" si="404"/>
        <v>42277.375138888885</v>
      </c>
      <c r="T3228" s="16">
        <f t="shared" si="405"/>
        <v>42307.375138888885</v>
      </c>
      <c r="U3228">
        <f t="shared" si="406"/>
        <v>2015</v>
      </c>
      <c r="V3228">
        <f t="shared" si="407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00"/>
        <v>125</v>
      </c>
      <c r="P3229" s="8">
        <f t="shared" si="401"/>
        <v>50</v>
      </c>
      <c r="Q3229" t="str">
        <f t="shared" si="402"/>
        <v>theater</v>
      </c>
      <c r="R3229" t="str">
        <f t="shared" si="403"/>
        <v>plays</v>
      </c>
      <c r="S3229" s="16">
        <f t="shared" si="404"/>
        <v>42722.674027777779</v>
      </c>
      <c r="T3229" s="16">
        <f t="shared" si="405"/>
        <v>42752.674027777779</v>
      </c>
      <c r="U3229">
        <f t="shared" si="406"/>
        <v>2016</v>
      </c>
      <c r="V3229">
        <f t="shared" si="407"/>
        <v>2017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00"/>
        <v>102.34285714285714</v>
      </c>
      <c r="P3230" s="8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6">
        <f t="shared" si="404"/>
        <v>42323.500972222224</v>
      </c>
      <c r="T3230" s="16">
        <f t="shared" si="405"/>
        <v>42354.999305555553</v>
      </c>
      <c r="U3230">
        <f t="shared" si="406"/>
        <v>2015</v>
      </c>
      <c r="V3230">
        <f t="shared" si="407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00"/>
        <v>107.86500000000001</v>
      </c>
      <c r="P3231" s="8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6">
        <f t="shared" si="404"/>
        <v>41933.083310185182</v>
      </c>
      <c r="T3231" s="16">
        <f t="shared" si="405"/>
        <v>41963.124976851854</v>
      </c>
      <c r="U3231">
        <f t="shared" si="406"/>
        <v>2014</v>
      </c>
      <c r="V3231">
        <f t="shared" si="407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00"/>
        <v>109.88461538461539</v>
      </c>
      <c r="P3232" s="8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6">
        <f t="shared" si="404"/>
        <v>41897.959791666661</v>
      </c>
      <c r="T3232" s="16">
        <f t="shared" si="405"/>
        <v>41912.957638888889</v>
      </c>
      <c r="U3232">
        <f t="shared" si="406"/>
        <v>2014</v>
      </c>
      <c r="V3232">
        <f t="shared" si="407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00"/>
        <v>161</v>
      </c>
      <c r="P3233" s="8">
        <f t="shared" si="401"/>
        <v>57.5</v>
      </c>
      <c r="Q3233" t="str">
        <f t="shared" si="402"/>
        <v>theater</v>
      </c>
      <c r="R3233" t="str">
        <f t="shared" si="403"/>
        <v>plays</v>
      </c>
      <c r="S3233" s="16">
        <f t="shared" si="404"/>
        <v>42446.735497685186</v>
      </c>
      <c r="T3233" s="16">
        <f t="shared" si="405"/>
        <v>42476.735497685186</v>
      </c>
      <c r="U3233">
        <f t="shared" si="406"/>
        <v>2016</v>
      </c>
      <c r="V3233">
        <f t="shared" si="407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00"/>
        <v>131.20000000000002</v>
      </c>
      <c r="P3234" s="8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6">
        <f t="shared" si="404"/>
        <v>42463.605520833335</v>
      </c>
      <c r="T3234" s="16">
        <f t="shared" si="405"/>
        <v>42493.957638888889</v>
      </c>
      <c r="U3234">
        <f t="shared" si="406"/>
        <v>2016</v>
      </c>
      <c r="V3234">
        <f t="shared" si="407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00"/>
        <v>118.8</v>
      </c>
      <c r="P3235" s="8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6">
        <f t="shared" si="404"/>
        <v>42766.596701388888</v>
      </c>
      <c r="T3235" s="16">
        <f t="shared" si="405"/>
        <v>42796.596701388888</v>
      </c>
      <c r="U3235">
        <f t="shared" si="406"/>
        <v>2017</v>
      </c>
      <c r="V3235">
        <f t="shared" si="407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00"/>
        <v>100.39275000000001</v>
      </c>
      <c r="P3236" s="8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6">
        <f t="shared" si="404"/>
        <v>42734.581111111103</v>
      </c>
      <c r="T3236" s="16">
        <f t="shared" si="405"/>
        <v>42767.771527777775</v>
      </c>
      <c r="U3236">
        <f t="shared" si="406"/>
        <v>2016</v>
      </c>
      <c r="V3236">
        <f t="shared" si="407"/>
        <v>2017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00"/>
        <v>103.20666666666666</v>
      </c>
      <c r="P3237" s="8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6">
        <f t="shared" si="404"/>
        <v>42522.139479166661</v>
      </c>
      <c r="T3237" s="16">
        <f t="shared" si="405"/>
        <v>42552.139479166661</v>
      </c>
      <c r="U3237">
        <f t="shared" si="406"/>
        <v>2016</v>
      </c>
      <c r="V3237">
        <f t="shared" si="407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00"/>
        <v>100.6</v>
      </c>
      <c r="P3238" s="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6">
        <f t="shared" si="404"/>
        <v>42702.708715277775</v>
      </c>
      <c r="T3238" s="16">
        <f t="shared" si="405"/>
        <v>42732.708715277775</v>
      </c>
      <c r="U3238">
        <f t="shared" si="406"/>
        <v>2016</v>
      </c>
      <c r="V3238">
        <f t="shared" si="407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00"/>
        <v>100.78754285714287</v>
      </c>
      <c r="P3239" s="8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6">
        <f t="shared" si="404"/>
        <v>42252.266018518516</v>
      </c>
      <c r="T3239" s="16">
        <f t="shared" si="405"/>
        <v>42275.957638888889</v>
      </c>
      <c r="U3239">
        <f t="shared" si="406"/>
        <v>2015</v>
      </c>
      <c r="V3239">
        <f t="shared" si="407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00"/>
        <v>112.32142857142857</v>
      </c>
      <c r="P3240" s="8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6">
        <f t="shared" si="404"/>
        <v>42156.302060185182</v>
      </c>
      <c r="T3240" s="16">
        <f t="shared" si="405"/>
        <v>42186.302060185182</v>
      </c>
      <c r="U3240">
        <f t="shared" si="406"/>
        <v>2015</v>
      </c>
      <c r="V3240">
        <f t="shared" si="407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00"/>
        <v>105.91914022517912</v>
      </c>
      <c r="P3241" s="8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6">
        <f t="shared" si="404"/>
        <v>42277.880706018514</v>
      </c>
      <c r="T3241" s="16">
        <f t="shared" si="405"/>
        <v>42302.790972222218</v>
      </c>
      <c r="U3241">
        <f t="shared" si="406"/>
        <v>2015</v>
      </c>
      <c r="V3241">
        <f t="shared" si="407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00"/>
        <v>100.56666666666668</v>
      </c>
      <c r="P3242" s="8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6">
        <f t="shared" si="404"/>
        <v>42754.485509259255</v>
      </c>
      <c r="T3242" s="16">
        <f t="shared" si="405"/>
        <v>42782.749999999993</v>
      </c>
      <c r="U3242">
        <f t="shared" si="406"/>
        <v>2017</v>
      </c>
      <c r="V3242">
        <f t="shared" si="407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00"/>
        <v>115.30588235294117</v>
      </c>
      <c r="P3243" s="8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6">
        <f t="shared" si="404"/>
        <v>41893.116550925923</v>
      </c>
      <c r="T3243" s="16">
        <f t="shared" si="405"/>
        <v>41926.082638888889</v>
      </c>
      <c r="U3243">
        <f t="shared" si="406"/>
        <v>2014</v>
      </c>
      <c r="V3243">
        <f t="shared" si="407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00"/>
        <v>127.30419999999999</v>
      </c>
      <c r="P3244" s="8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6">
        <f t="shared" si="404"/>
        <v>41871.547361111108</v>
      </c>
      <c r="T3244" s="16">
        <f t="shared" si="405"/>
        <v>41901.547361111108</v>
      </c>
      <c r="U3244">
        <f t="shared" si="406"/>
        <v>2014</v>
      </c>
      <c r="V3244">
        <f t="shared" si="407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00"/>
        <v>102.83750000000001</v>
      </c>
      <c r="P3245" s="8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6">
        <f t="shared" si="404"/>
        <v>42261.888449074067</v>
      </c>
      <c r="T3245" s="16">
        <f t="shared" si="405"/>
        <v>42285.791666666664</v>
      </c>
      <c r="U3245">
        <f t="shared" si="406"/>
        <v>2015</v>
      </c>
      <c r="V3245">
        <f t="shared" si="407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00"/>
        <v>102.9375</v>
      </c>
      <c r="P3246" s="8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6">
        <f t="shared" si="404"/>
        <v>42675.485902777778</v>
      </c>
      <c r="T3246" s="16">
        <f t="shared" si="405"/>
        <v>42705.527569444443</v>
      </c>
      <c r="U3246">
        <f t="shared" si="406"/>
        <v>2016</v>
      </c>
      <c r="V3246">
        <f t="shared" si="407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00"/>
        <v>104.3047619047619</v>
      </c>
      <c r="P3247" s="8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6">
        <f t="shared" si="404"/>
        <v>42135.391874999994</v>
      </c>
      <c r="T3247" s="16">
        <f t="shared" si="405"/>
        <v>42166.874999999993</v>
      </c>
      <c r="U3247">
        <f t="shared" si="406"/>
        <v>2015</v>
      </c>
      <c r="V3247">
        <f t="shared" si="407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00"/>
        <v>111.22000000000001</v>
      </c>
      <c r="P3248" s="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6">
        <f t="shared" si="404"/>
        <v>42230.263888888883</v>
      </c>
      <c r="T3248" s="16">
        <f t="shared" si="405"/>
        <v>42258.957638888889</v>
      </c>
      <c r="U3248">
        <f t="shared" si="406"/>
        <v>2015</v>
      </c>
      <c r="V3248">
        <f t="shared" si="407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00"/>
        <v>105.86</v>
      </c>
      <c r="P3249" s="8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6">
        <f t="shared" si="404"/>
        <v>42167.22583333333</v>
      </c>
      <c r="T3249" s="16">
        <f t="shared" si="405"/>
        <v>42197.22583333333</v>
      </c>
      <c r="U3249">
        <f t="shared" si="406"/>
        <v>2015</v>
      </c>
      <c r="V3249">
        <f t="shared" si="407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00"/>
        <v>100.79166666666666</v>
      </c>
      <c r="P3250" s="8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6">
        <f t="shared" si="404"/>
        <v>42068.68005787037</v>
      </c>
      <c r="T3250" s="16">
        <f t="shared" si="405"/>
        <v>42098.638391203705</v>
      </c>
      <c r="U3250">
        <f t="shared" si="406"/>
        <v>2015</v>
      </c>
      <c r="V3250">
        <f t="shared" si="407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00"/>
        <v>104.92727272727274</v>
      </c>
      <c r="P3251" s="8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6">
        <f t="shared" si="404"/>
        <v>42145.538356481477</v>
      </c>
      <c r="T3251" s="16">
        <f t="shared" si="405"/>
        <v>42175.538356481477</v>
      </c>
      <c r="U3251">
        <f t="shared" si="406"/>
        <v>2015</v>
      </c>
      <c r="V3251">
        <f t="shared" si="407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00"/>
        <v>101.55199999999999</v>
      </c>
      <c r="P3252" s="8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6">
        <f t="shared" si="404"/>
        <v>41918.533842592587</v>
      </c>
      <c r="T3252" s="16">
        <f t="shared" si="405"/>
        <v>41948.575509259259</v>
      </c>
      <c r="U3252">
        <f t="shared" si="406"/>
        <v>2014</v>
      </c>
      <c r="V3252">
        <f t="shared" si="407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00"/>
        <v>110.73333333333333</v>
      </c>
      <c r="P3253" s="8">
        <f t="shared" si="401"/>
        <v>83.05</v>
      </c>
      <c r="Q3253" t="str">
        <f t="shared" si="402"/>
        <v>theater</v>
      </c>
      <c r="R3253" t="str">
        <f t="shared" si="403"/>
        <v>plays</v>
      </c>
      <c r="S3253" s="16">
        <f t="shared" si="404"/>
        <v>42146.52275462963</v>
      </c>
      <c r="T3253" s="16">
        <f t="shared" si="405"/>
        <v>42176.52275462963</v>
      </c>
      <c r="U3253">
        <f t="shared" si="406"/>
        <v>2015</v>
      </c>
      <c r="V3253">
        <f t="shared" si="407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00"/>
        <v>127.82222222222221</v>
      </c>
      <c r="P3254" s="8">
        <f t="shared" si="401"/>
        <v>57.52</v>
      </c>
      <c r="Q3254" t="str">
        <f t="shared" si="402"/>
        <v>theater</v>
      </c>
      <c r="R3254" t="str">
        <f t="shared" si="403"/>
        <v>plays</v>
      </c>
      <c r="S3254" s="16">
        <f t="shared" si="404"/>
        <v>42590.264351851853</v>
      </c>
      <c r="T3254" s="16">
        <f t="shared" si="405"/>
        <v>42620.264351851853</v>
      </c>
      <c r="U3254">
        <f t="shared" si="406"/>
        <v>2016</v>
      </c>
      <c r="V3254">
        <f t="shared" si="407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00"/>
        <v>101.82500000000002</v>
      </c>
      <c r="P3255" s="8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6">
        <f t="shared" si="404"/>
        <v>42602.368379629632</v>
      </c>
      <c r="T3255" s="16">
        <f t="shared" si="405"/>
        <v>42620.947916666664</v>
      </c>
      <c r="U3255">
        <f t="shared" si="406"/>
        <v>2016</v>
      </c>
      <c r="V3255">
        <f t="shared" si="407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00"/>
        <v>101.25769230769231</v>
      </c>
      <c r="P3256" s="8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6">
        <f t="shared" si="404"/>
        <v>42058.877418981479</v>
      </c>
      <c r="T3256" s="16">
        <f t="shared" si="405"/>
        <v>42088.835752314808</v>
      </c>
      <c r="U3256">
        <f t="shared" si="406"/>
        <v>2015</v>
      </c>
      <c r="V3256">
        <f t="shared" si="407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00"/>
        <v>175</v>
      </c>
      <c r="P3257" s="8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6">
        <f t="shared" si="404"/>
        <v>41889.559895833328</v>
      </c>
      <c r="T3257" s="16">
        <f t="shared" si="405"/>
        <v>41919.559895833328</v>
      </c>
      <c r="U3257">
        <f t="shared" si="406"/>
        <v>2014</v>
      </c>
      <c r="V3257">
        <f t="shared" si="407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00"/>
        <v>128.06</v>
      </c>
      <c r="P3258" s="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6">
        <f t="shared" si="404"/>
        <v>42144.365474537037</v>
      </c>
      <c r="T3258" s="16">
        <f t="shared" si="405"/>
        <v>42165.957638888889</v>
      </c>
      <c r="U3258">
        <f t="shared" si="406"/>
        <v>2015</v>
      </c>
      <c r="V3258">
        <f t="shared" si="407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00"/>
        <v>106.29949999999999</v>
      </c>
      <c r="P3259" s="8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6">
        <f t="shared" si="404"/>
        <v>42758.351296296292</v>
      </c>
      <c r="T3259" s="16">
        <f t="shared" si="405"/>
        <v>42788.351296296292</v>
      </c>
      <c r="U3259">
        <f t="shared" si="406"/>
        <v>2017</v>
      </c>
      <c r="V3259">
        <f t="shared" si="407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00"/>
        <v>105.21428571428571</v>
      </c>
      <c r="P3260" s="8">
        <f t="shared" si="401"/>
        <v>98.2</v>
      </c>
      <c r="Q3260" t="str">
        <f t="shared" si="402"/>
        <v>theater</v>
      </c>
      <c r="R3260" t="str">
        <f t="shared" si="403"/>
        <v>plays</v>
      </c>
      <c r="S3260" s="16">
        <f t="shared" si="404"/>
        <v>41982.678946759253</v>
      </c>
      <c r="T3260" s="16">
        <f t="shared" si="405"/>
        <v>42012.678946759253</v>
      </c>
      <c r="U3260">
        <f t="shared" si="406"/>
        <v>2014</v>
      </c>
      <c r="V3260">
        <f t="shared" si="407"/>
        <v>2015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00"/>
        <v>106.16782608695652</v>
      </c>
      <c r="P3261" s="8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6">
        <f t="shared" si="404"/>
        <v>42614.552604166667</v>
      </c>
      <c r="T3261" s="16">
        <f t="shared" si="405"/>
        <v>42643.957638888889</v>
      </c>
      <c r="U3261">
        <f t="shared" si="406"/>
        <v>2016</v>
      </c>
      <c r="V3261">
        <f t="shared" si="407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00"/>
        <v>109.24000000000001</v>
      </c>
      <c r="P3262" s="8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6">
        <f t="shared" si="404"/>
        <v>42303.464328703696</v>
      </c>
      <c r="T3262" s="16">
        <f t="shared" si="405"/>
        <v>42338.505995370368</v>
      </c>
      <c r="U3262">
        <f t="shared" si="406"/>
        <v>2015</v>
      </c>
      <c r="V3262">
        <f t="shared" si="407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00"/>
        <v>100.45454545454547</v>
      </c>
      <c r="P3263" s="8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6">
        <f t="shared" si="404"/>
        <v>42171.517083333332</v>
      </c>
      <c r="T3263" s="16">
        <f t="shared" si="405"/>
        <v>42201.517083333332</v>
      </c>
      <c r="U3263">
        <f t="shared" si="406"/>
        <v>2015</v>
      </c>
      <c r="V3263">
        <f t="shared" si="407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00"/>
        <v>103.04098360655738</v>
      </c>
      <c r="P3264" s="8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6">
        <f t="shared" si="404"/>
        <v>41964.107199074067</v>
      </c>
      <c r="T3264" s="16">
        <f t="shared" si="405"/>
        <v>41994.958333333336</v>
      </c>
      <c r="U3264">
        <f t="shared" si="406"/>
        <v>2014</v>
      </c>
      <c r="V3264">
        <f t="shared" si="407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00"/>
        <v>112.1664</v>
      </c>
      <c r="P3265" s="8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6">
        <f t="shared" si="404"/>
        <v>42284.30773148148</v>
      </c>
      <c r="T3265" s="16">
        <f t="shared" si="405"/>
        <v>42307.666666666664</v>
      </c>
      <c r="U3265">
        <f t="shared" si="406"/>
        <v>2015</v>
      </c>
      <c r="V3265">
        <f t="shared" si="407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00"/>
        <v>103</v>
      </c>
      <c r="P3266" s="8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6">
        <f t="shared" si="404"/>
        <v>42016.591874999998</v>
      </c>
      <c r="T3266" s="16">
        <f t="shared" si="405"/>
        <v>42032.708333333336</v>
      </c>
      <c r="U3266">
        <f t="shared" si="406"/>
        <v>2015</v>
      </c>
      <c r="V3266">
        <f t="shared" si="407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08">E3267/D3267*100</f>
        <v>164</v>
      </c>
      <c r="P3267" s="8">
        <f t="shared" ref="P3267:P3330" si="409">IFERROR(E3267/L3267,0)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RIGHT(N3267,LEN(N3267)-SEARCH("/",N3267))</f>
        <v>plays</v>
      </c>
      <c r="S3267" s="16">
        <f t="shared" ref="S3267:S3330" si="412">(J3267/86400)+25569+(-5/24)</f>
        <v>42311.503645833327</v>
      </c>
      <c r="T3267" s="16">
        <f t="shared" ref="T3267:T3330" si="413">(I3267/86400)+25569+(-5/24)</f>
        <v>42341.499999999993</v>
      </c>
      <c r="U3267">
        <f t="shared" ref="U3267:U3330" si="414">YEAR(S3267)</f>
        <v>2015</v>
      </c>
      <c r="V3267">
        <f t="shared" ref="V3267:V3330" si="415">YEAR(T3267)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08"/>
        <v>131.28333333333333</v>
      </c>
      <c r="P3268" s="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6">
        <f t="shared" si="412"/>
        <v>42136.327800925923</v>
      </c>
      <c r="T3268" s="16">
        <f t="shared" si="413"/>
        <v>42167.666666666664</v>
      </c>
      <c r="U3268">
        <f t="shared" si="414"/>
        <v>2015</v>
      </c>
      <c r="V3268">
        <f t="shared" si="415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08"/>
        <v>102.1</v>
      </c>
      <c r="P3269" s="8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6">
        <f t="shared" si="412"/>
        <v>42172.549305555549</v>
      </c>
      <c r="T3269" s="16">
        <f t="shared" si="413"/>
        <v>42202.549305555549</v>
      </c>
      <c r="U3269">
        <f t="shared" si="414"/>
        <v>2015</v>
      </c>
      <c r="V3269">
        <f t="shared" si="415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08"/>
        <v>128</v>
      </c>
      <c r="P3270" s="8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6">
        <f t="shared" si="412"/>
        <v>42590.695925925924</v>
      </c>
      <c r="T3270" s="16">
        <f t="shared" si="413"/>
        <v>42606.695925925924</v>
      </c>
      <c r="U3270">
        <f t="shared" si="414"/>
        <v>2016</v>
      </c>
      <c r="V3270">
        <f t="shared" si="415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08"/>
        <v>101.49999999999999</v>
      </c>
      <c r="P3271" s="8">
        <f t="shared" si="409"/>
        <v>116</v>
      </c>
      <c r="Q3271" t="str">
        <f t="shared" si="410"/>
        <v>theater</v>
      </c>
      <c r="R3271" t="str">
        <f t="shared" si="411"/>
        <v>plays</v>
      </c>
      <c r="S3271" s="16">
        <f t="shared" si="412"/>
        <v>42137.187465277777</v>
      </c>
      <c r="T3271" s="16">
        <f t="shared" si="413"/>
        <v>42171.249999999993</v>
      </c>
      <c r="U3271">
        <f t="shared" si="414"/>
        <v>2015</v>
      </c>
      <c r="V3271">
        <f t="shared" si="415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08"/>
        <v>101.66666666666666</v>
      </c>
      <c r="P3272" s="8">
        <f t="shared" si="409"/>
        <v>61</v>
      </c>
      <c r="Q3272" t="str">
        <f t="shared" si="410"/>
        <v>theater</v>
      </c>
      <c r="R3272" t="str">
        <f t="shared" si="411"/>
        <v>plays</v>
      </c>
      <c r="S3272" s="16">
        <f t="shared" si="412"/>
        <v>42167.324826388889</v>
      </c>
      <c r="T3272" s="16">
        <f t="shared" si="413"/>
        <v>42197.324826388889</v>
      </c>
      <c r="U3272">
        <f t="shared" si="414"/>
        <v>2015</v>
      </c>
      <c r="V3272">
        <f t="shared" si="415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08"/>
        <v>130</v>
      </c>
      <c r="P3273" s="8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6">
        <f t="shared" si="412"/>
        <v>41915.22887731481</v>
      </c>
      <c r="T3273" s="16">
        <f t="shared" si="413"/>
        <v>41945.270543981482</v>
      </c>
      <c r="U3273">
        <f t="shared" si="414"/>
        <v>2014</v>
      </c>
      <c r="V3273">
        <f t="shared" si="415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08"/>
        <v>154.43</v>
      </c>
      <c r="P3274" s="8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6">
        <f t="shared" si="412"/>
        <v>42284.291770833333</v>
      </c>
      <c r="T3274" s="16">
        <f t="shared" si="413"/>
        <v>42314.333437499998</v>
      </c>
      <c r="U3274">
        <f t="shared" si="414"/>
        <v>2015</v>
      </c>
      <c r="V3274">
        <f t="shared" si="415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08"/>
        <v>107.4</v>
      </c>
      <c r="P3275" s="8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6">
        <f t="shared" si="412"/>
        <v>42611.5930787037</v>
      </c>
      <c r="T3275" s="16">
        <f t="shared" si="413"/>
        <v>42627.583333333336</v>
      </c>
      <c r="U3275">
        <f t="shared" si="414"/>
        <v>2016</v>
      </c>
      <c r="V3275">
        <f t="shared" si="415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08"/>
        <v>101.32258064516128</v>
      </c>
      <c r="P3276" s="8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6">
        <f t="shared" si="412"/>
        <v>42400.496203703697</v>
      </c>
      <c r="T3276" s="16">
        <f t="shared" si="413"/>
        <v>42444.666666666664</v>
      </c>
      <c r="U3276">
        <f t="shared" si="414"/>
        <v>2016</v>
      </c>
      <c r="V3276">
        <f t="shared" si="415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08"/>
        <v>100.27777777777777</v>
      </c>
      <c r="P3277" s="8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6">
        <f t="shared" si="412"/>
        <v>42017.672118055554</v>
      </c>
      <c r="T3277" s="16">
        <f t="shared" si="413"/>
        <v>42043.979166666664</v>
      </c>
      <c r="U3277">
        <f t="shared" si="414"/>
        <v>2015</v>
      </c>
      <c r="V3277">
        <f t="shared" si="415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08"/>
        <v>116.84444444444443</v>
      </c>
      <c r="P3278" s="8">
        <f t="shared" si="409"/>
        <v>52.58</v>
      </c>
      <c r="Q3278" t="str">
        <f t="shared" si="410"/>
        <v>theater</v>
      </c>
      <c r="R3278" t="str">
        <f t="shared" si="411"/>
        <v>plays</v>
      </c>
      <c r="S3278" s="16">
        <f t="shared" si="412"/>
        <v>42426.741655092592</v>
      </c>
      <c r="T3278" s="16">
        <f t="shared" si="413"/>
        <v>42460.957638888889</v>
      </c>
      <c r="U3278">
        <f t="shared" si="414"/>
        <v>2016</v>
      </c>
      <c r="V3278">
        <f t="shared" si="415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08"/>
        <v>108.60000000000001</v>
      </c>
      <c r="P3279" s="8">
        <f t="shared" si="409"/>
        <v>54.3</v>
      </c>
      <c r="Q3279" t="str">
        <f t="shared" si="410"/>
        <v>theater</v>
      </c>
      <c r="R3279" t="str">
        <f t="shared" si="411"/>
        <v>plays</v>
      </c>
      <c r="S3279" s="16">
        <f t="shared" si="412"/>
        <v>41931.474606481475</v>
      </c>
      <c r="T3279" s="16">
        <f t="shared" si="413"/>
        <v>41961.516273148147</v>
      </c>
      <c r="U3279">
        <f t="shared" si="414"/>
        <v>2014</v>
      </c>
      <c r="V3279">
        <f t="shared" si="415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08"/>
        <v>103.4</v>
      </c>
      <c r="P3280" s="8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6">
        <f t="shared" si="412"/>
        <v>42124.640081018515</v>
      </c>
      <c r="T3280" s="16">
        <f t="shared" si="413"/>
        <v>42154.640081018515</v>
      </c>
      <c r="U3280">
        <f t="shared" si="414"/>
        <v>2015</v>
      </c>
      <c r="V3280">
        <f t="shared" si="415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08"/>
        <v>114.27586206896552</v>
      </c>
      <c r="P3281" s="8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6">
        <f t="shared" si="412"/>
        <v>42430.894201388888</v>
      </c>
      <c r="T3281" s="16">
        <f t="shared" si="413"/>
        <v>42460.852534722224</v>
      </c>
      <c r="U3281">
        <f t="shared" si="414"/>
        <v>2016</v>
      </c>
      <c r="V3281">
        <f t="shared" si="415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08"/>
        <v>103</v>
      </c>
      <c r="P3282" s="8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6">
        <f t="shared" si="412"/>
        <v>42121.548587962963</v>
      </c>
      <c r="T3282" s="16">
        <f t="shared" si="413"/>
        <v>42155.999999999993</v>
      </c>
      <c r="U3282">
        <f t="shared" si="414"/>
        <v>2015</v>
      </c>
      <c r="V3282">
        <f t="shared" si="415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08"/>
        <v>121.6</v>
      </c>
      <c r="P3283" s="8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6">
        <f t="shared" si="412"/>
        <v>42218.811400462961</v>
      </c>
      <c r="T3283" s="16">
        <f t="shared" si="413"/>
        <v>42248.811400462961</v>
      </c>
      <c r="U3283">
        <f t="shared" si="414"/>
        <v>2015</v>
      </c>
      <c r="V3283">
        <f t="shared" si="415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08"/>
        <v>102.6467741935484</v>
      </c>
      <c r="P3284" s="8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6">
        <f t="shared" si="412"/>
        <v>42444.985972222225</v>
      </c>
      <c r="T3284" s="16">
        <f t="shared" si="413"/>
        <v>42488.985972222225</v>
      </c>
      <c r="U3284">
        <f t="shared" si="414"/>
        <v>2016</v>
      </c>
      <c r="V3284">
        <f t="shared" si="415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08"/>
        <v>104.75000000000001</v>
      </c>
      <c r="P3285" s="8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6">
        <f t="shared" si="412"/>
        <v>42379.535856481474</v>
      </c>
      <c r="T3285" s="16">
        <f t="shared" si="413"/>
        <v>42410.666666666664</v>
      </c>
      <c r="U3285">
        <f t="shared" si="414"/>
        <v>2016</v>
      </c>
      <c r="V3285">
        <f t="shared" si="415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08"/>
        <v>101.6</v>
      </c>
      <c r="P3286" s="8">
        <f t="shared" si="409"/>
        <v>203.2</v>
      </c>
      <c r="Q3286" t="str">
        <f t="shared" si="410"/>
        <v>theater</v>
      </c>
      <c r="R3286" t="str">
        <f t="shared" si="411"/>
        <v>plays</v>
      </c>
      <c r="S3286" s="16">
        <f t="shared" si="412"/>
        <v>42380.676539351851</v>
      </c>
      <c r="T3286" s="16">
        <f t="shared" si="413"/>
        <v>42398.040972222218</v>
      </c>
      <c r="U3286">
        <f t="shared" si="414"/>
        <v>2016</v>
      </c>
      <c r="V3286">
        <f t="shared" si="415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08"/>
        <v>112.10242048409683</v>
      </c>
      <c r="P3287" s="8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6">
        <f t="shared" si="412"/>
        <v>42762.734097222223</v>
      </c>
      <c r="T3287" s="16">
        <f t="shared" si="413"/>
        <v>42793.999999999993</v>
      </c>
      <c r="U3287">
        <f t="shared" si="414"/>
        <v>2017</v>
      </c>
      <c r="V3287">
        <f t="shared" si="415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08"/>
        <v>101.76666666666667</v>
      </c>
      <c r="P3288" s="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6">
        <f t="shared" si="412"/>
        <v>42567.631736111107</v>
      </c>
      <c r="T3288" s="16">
        <f t="shared" si="413"/>
        <v>42597.631736111107</v>
      </c>
      <c r="U3288">
        <f t="shared" si="414"/>
        <v>2016</v>
      </c>
      <c r="V3288">
        <f t="shared" si="415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08"/>
        <v>100</v>
      </c>
      <c r="P3289" s="8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6">
        <f t="shared" si="412"/>
        <v>42311.541990740741</v>
      </c>
      <c r="T3289" s="16">
        <f t="shared" si="413"/>
        <v>42336.541990740741</v>
      </c>
      <c r="U3289">
        <f t="shared" si="414"/>
        <v>2015</v>
      </c>
      <c r="V3289">
        <f t="shared" si="415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08"/>
        <v>100.26489999999998</v>
      </c>
      <c r="P3290" s="8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6">
        <f t="shared" si="412"/>
        <v>42505.566145833327</v>
      </c>
      <c r="T3290" s="16">
        <f t="shared" si="413"/>
        <v>42541.749999999993</v>
      </c>
      <c r="U3290">
        <f t="shared" si="414"/>
        <v>2016</v>
      </c>
      <c r="V3290">
        <f t="shared" si="415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08"/>
        <v>133.04200000000003</v>
      </c>
      <c r="P3291" s="8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6">
        <f t="shared" si="412"/>
        <v>42758.159745370365</v>
      </c>
      <c r="T3291" s="16">
        <f t="shared" si="413"/>
        <v>42786.159745370365</v>
      </c>
      <c r="U3291">
        <f t="shared" si="414"/>
        <v>2017</v>
      </c>
      <c r="V3291">
        <f t="shared" si="415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08"/>
        <v>121.2</v>
      </c>
      <c r="P3292" s="8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6">
        <f t="shared" si="412"/>
        <v>42775.306608796294</v>
      </c>
      <c r="T3292" s="16">
        <f t="shared" si="413"/>
        <v>42805.306608796294</v>
      </c>
      <c r="U3292">
        <f t="shared" si="414"/>
        <v>2017</v>
      </c>
      <c r="V3292">
        <f t="shared" si="415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08"/>
        <v>113.99999999999999</v>
      </c>
      <c r="P3293" s="8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6">
        <f t="shared" si="412"/>
        <v>42232.494212962956</v>
      </c>
      <c r="T3293" s="16">
        <f t="shared" si="413"/>
        <v>42263.957638888889</v>
      </c>
      <c r="U3293">
        <f t="shared" si="414"/>
        <v>2015</v>
      </c>
      <c r="V3293">
        <f t="shared" si="415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08"/>
        <v>286.13861386138615</v>
      </c>
      <c r="P3294" s="8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6">
        <f t="shared" si="412"/>
        <v>42282.561898148146</v>
      </c>
      <c r="T3294" s="16">
        <f t="shared" si="413"/>
        <v>42342.603564814817</v>
      </c>
      <c r="U3294">
        <f t="shared" si="414"/>
        <v>2015</v>
      </c>
      <c r="V3294">
        <f t="shared" si="415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08"/>
        <v>170.44444444444446</v>
      </c>
      <c r="P3295" s="8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6">
        <f t="shared" si="412"/>
        <v>42768.217037037037</v>
      </c>
      <c r="T3295" s="16">
        <f t="shared" si="413"/>
        <v>42798.217037037037</v>
      </c>
      <c r="U3295">
        <f t="shared" si="414"/>
        <v>2017</v>
      </c>
      <c r="V3295">
        <f t="shared" si="415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08"/>
        <v>118.33333333333333</v>
      </c>
      <c r="P3296" s="8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6">
        <f t="shared" si="412"/>
        <v>42141.33280092592</v>
      </c>
      <c r="T3296" s="16">
        <f t="shared" si="413"/>
        <v>42171.33280092592</v>
      </c>
      <c r="U3296">
        <f t="shared" si="414"/>
        <v>2015</v>
      </c>
      <c r="V3296">
        <f t="shared" si="415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08"/>
        <v>102.85857142857142</v>
      </c>
      <c r="P3297" s="8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6">
        <f t="shared" si="412"/>
        <v>42609.234131944446</v>
      </c>
      <c r="T3297" s="16">
        <f t="shared" si="413"/>
        <v>42639.234131944446</v>
      </c>
      <c r="U3297">
        <f t="shared" si="414"/>
        <v>2016</v>
      </c>
      <c r="V3297">
        <f t="shared" si="415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08"/>
        <v>144.06666666666666</v>
      </c>
      <c r="P3298" s="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6">
        <f t="shared" si="412"/>
        <v>42309.54828703704</v>
      </c>
      <c r="T3298" s="16">
        <f t="shared" si="413"/>
        <v>42330.708333333336</v>
      </c>
      <c r="U3298">
        <f t="shared" si="414"/>
        <v>2015</v>
      </c>
      <c r="V3298">
        <f t="shared" si="415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08"/>
        <v>100.07272727272726</v>
      </c>
      <c r="P3299" s="8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6">
        <f t="shared" si="412"/>
        <v>42193.563148148147</v>
      </c>
      <c r="T3299" s="16">
        <f t="shared" si="413"/>
        <v>42212.749305555553</v>
      </c>
      <c r="U3299">
        <f t="shared" si="414"/>
        <v>2015</v>
      </c>
      <c r="V3299">
        <f t="shared" si="415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08"/>
        <v>101.73</v>
      </c>
      <c r="P3300" s="8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6">
        <f t="shared" si="412"/>
        <v>42239.749629629623</v>
      </c>
      <c r="T3300" s="16">
        <f t="shared" si="413"/>
        <v>42259.791666666664</v>
      </c>
      <c r="U3300">
        <f t="shared" si="414"/>
        <v>2015</v>
      </c>
      <c r="V3300">
        <f t="shared" si="415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08"/>
        <v>116.19999999999999</v>
      </c>
      <c r="P3301" s="8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6">
        <f t="shared" si="412"/>
        <v>42261.709062499998</v>
      </c>
      <c r="T3301" s="16">
        <f t="shared" si="413"/>
        <v>42291.709062499998</v>
      </c>
      <c r="U3301">
        <f t="shared" si="414"/>
        <v>2015</v>
      </c>
      <c r="V3301">
        <f t="shared" si="415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08"/>
        <v>136.16666666666666</v>
      </c>
      <c r="P3302" s="8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6">
        <f t="shared" si="412"/>
        <v>42102.535439814812</v>
      </c>
      <c r="T3302" s="16">
        <f t="shared" si="413"/>
        <v>42123.535439814812</v>
      </c>
      <c r="U3302">
        <f t="shared" si="414"/>
        <v>2015</v>
      </c>
      <c r="V3302">
        <f t="shared" si="415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08"/>
        <v>133.46666666666667</v>
      </c>
      <c r="P3303" s="8">
        <f t="shared" si="409"/>
        <v>57.2</v>
      </c>
      <c r="Q3303" t="str">
        <f t="shared" si="410"/>
        <v>theater</v>
      </c>
      <c r="R3303" t="str">
        <f t="shared" si="411"/>
        <v>plays</v>
      </c>
      <c r="S3303" s="16">
        <f t="shared" si="412"/>
        <v>42538.527499999997</v>
      </c>
      <c r="T3303" s="16">
        <f t="shared" si="413"/>
        <v>42583.082638888889</v>
      </c>
      <c r="U3303">
        <f t="shared" si="414"/>
        <v>2016</v>
      </c>
      <c r="V3303">
        <f t="shared" si="415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08"/>
        <v>103.39285714285715</v>
      </c>
      <c r="P3304" s="8">
        <f t="shared" si="409"/>
        <v>173.7</v>
      </c>
      <c r="Q3304" t="str">
        <f t="shared" si="410"/>
        <v>theater</v>
      </c>
      <c r="R3304" t="str">
        <f t="shared" si="411"/>
        <v>plays</v>
      </c>
      <c r="S3304" s="16">
        <f t="shared" si="412"/>
        <v>42681.143240740734</v>
      </c>
      <c r="T3304" s="16">
        <f t="shared" si="413"/>
        <v>42711.143240740734</v>
      </c>
      <c r="U3304">
        <f t="shared" si="414"/>
        <v>2016</v>
      </c>
      <c r="V3304">
        <f t="shared" si="415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08"/>
        <v>115.88888888888889</v>
      </c>
      <c r="P3305" s="8">
        <f t="shared" si="409"/>
        <v>59.6</v>
      </c>
      <c r="Q3305" t="str">
        <f t="shared" si="410"/>
        <v>theater</v>
      </c>
      <c r="R3305" t="str">
        <f t="shared" si="411"/>
        <v>plays</v>
      </c>
      <c r="S3305" s="16">
        <f t="shared" si="412"/>
        <v>42056.443101851844</v>
      </c>
      <c r="T3305" s="16">
        <f t="shared" si="413"/>
        <v>42091.401435185187</v>
      </c>
      <c r="U3305">
        <f t="shared" si="414"/>
        <v>2015</v>
      </c>
      <c r="V3305">
        <f t="shared" si="415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08"/>
        <v>104.51666666666665</v>
      </c>
      <c r="P3306" s="8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6">
        <f t="shared" si="412"/>
        <v>42696.41611111111</v>
      </c>
      <c r="T3306" s="16">
        <f t="shared" si="413"/>
        <v>42726.41611111111</v>
      </c>
      <c r="U3306">
        <f t="shared" si="414"/>
        <v>2016</v>
      </c>
      <c r="V3306">
        <f t="shared" si="415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08"/>
        <v>102.02500000000001</v>
      </c>
      <c r="P3307" s="8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6">
        <f t="shared" si="412"/>
        <v>42186.647546296292</v>
      </c>
      <c r="T3307" s="16">
        <f t="shared" si="413"/>
        <v>42216.647546296292</v>
      </c>
      <c r="U3307">
        <f t="shared" si="414"/>
        <v>2015</v>
      </c>
      <c r="V3307">
        <f t="shared" si="415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08"/>
        <v>175.33333333333334</v>
      </c>
      <c r="P3308" s="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6">
        <f t="shared" si="412"/>
        <v>42493.010902777773</v>
      </c>
      <c r="T3308" s="16">
        <f t="shared" si="413"/>
        <v>42530.916666666664</v>
      </c>
      <c r="U3308">
        <f t="shared" si="414"/>
        <v>2016</v>
      </c>
      <c r="V3308">
        <f t="shared" si="415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08"/>
        <v>106.67999999999999</v>
      </c>
      <c r="P3309" s="8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6">
        <f t="shared" si="412"/>
        <v>42474.848831018513</v>
      </c>
      <c r="T3309" s="16">
        <f t="shared" si="413"/>
        <v>42504.848831018513</v>
      </c>
      <c r="U3309">
        <f t="shared" si="414"/>
        <v>2016</v>
      </c>
      <c r="V3309">
        <f t="shared" si="415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08"/>
        <v>122.28571428571429</v>
      </c>
      <c r="P3310" s="8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6">
        <f t="shared" si="412"/>
        <v>42452.668576388889</v>
      </c>
      <c r="T3310" s="16">
        <f t="shared" si="413"/>
        <v>42473.668576388889</v>
      </c>
      <c r="U3310">
        <f t="shared" si="414"/>
        <v>2016</v>
      </c>
      <c r="V3310">
        <f t="shared" si="415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08"/>
        <v>159.42857142857144</v>
      </c>
      <c r="P3311" s="8">
        <f t="shared" si="409"/>
        <v>18</v>
      </c>
      <c r="Q3311" t="str">
        <f t="shared" si="410"/>
        <v>theater</v>
      </c>
      <c r="R3311" t="str">
        <f t="shared" si="411"/>
        <v>plays</v>
      </c>
      <c r="S3311" s="16">
        <f t="shared" si="412"/>
        <v>42628.441874999997</v>
      </c>
      <c r="T3311" s="16">
        <f t="shared" si="413"/>
        <v>42659.441874999997</v>
      </c>
      <c r="U3311">
        <f t="shared" si="414"/>
        <v>2016</v>
      </c>
      <c r="V3311">
        <f t="shared" si="415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08"/>
        <v>100.07692307692308</v>
      </c>
      <c r="P3312" s="8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6">
        <f t="shared" si="412"/>
        <v>42253.720196759255</v>
      </c>
      <c r="T3312" s="16">
        <f t="shared" si="413"/>
        <v>42283.720196759255</v>
      </c>
      <c r="U3312">
        <f t="shared" si="414"/>
        <v>2015</v>
      </c>
      <c r="V3312">
        <f t="shared" si="415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08"/>
        <v>109.84</v>
      </c>
      <c r="P3313" s="8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6">
        <f t="shared" si="412"/>
        <v>42264.083449074074</v>
      </c>
      <c r="T3313" s="16">
        <f t="shared" si="413"/>
        <v>42294.083449074074</v>
      </c>
      <c r="U3313">
        <f t="shared" si="414"/>
        <v>2015</v>
      </c>
      <c r="V3313">
        <f t="shared" si="415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08"/>
        <v>100.03999999999999</v>
      </c>
      <c r="P3314" s="8">
        <f t="shared" si="409"/>
        <v>61</v>
      </c>
      <c r="Q3314" t="str">
        <f t="shared" si="410"/>
        <v>theater</v>
      </c>
      <c r="R3314" t="str">
        <f t="shared" si="411"/>
        <v>plays</v>
      </c>
      <c r="S3314" s="16">
        <f t="shared" si="412"/>
        <v>42664.601226851846</v>
      </c>
      <c r="T3314" s="16">
        <f t="shared" si="413"/>
        <v>42685.708333333336</v>
      </c>
      <c r="U3314">
        <f t="shared" si="414"/>
        <v>2016</v>
      </c>
      <c r="V3314">
        <f t="shared" si="415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08"/>
        <v>116.05000000000001</v>
      </c>
      <c r="P3315" s="8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6">
        <f t="shared" si="412"/>
        <v>42382.036076388882</v>
      </c>
      <c r="T3315" s="16">
        <f t="shared" si="413"/>
        <v>42395.833333333336</v>
      </c>
      <c r="U3315">
        <f t="shared" si="414"/>
        <v>2016</v>
      </c>
      <c r="V3315">
        <f t="shared" si="415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08"/>
        <v>210.75</v>
      </c>
      <c r="P3316" s="8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6">
        <f t="shared" si="412"/>
        <v>42105.059155092589</v>
      </c>
      <c r="T3316" s="16">
        <f t="shared" si="413"/>
        <v>42132.628472222219</v>
      </c>
      <c r="U3316">
        <f t="shared" si="414"/>
        <v>2015</v>
      </c>
      <c r="V3316">
        <f t="shared" si="415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08"/>
        <v>110.00000000000001</v>
      </c>
      <c r="P3317" s="8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6">
        <f t="shared" si="412"/>
        <v>42466.09538194444</v>
      </c>
      <c r="T3317" s="16">
        <f t="shared" si="413"/>
        <v>42496.09538194444</v>
      </c>
      <c r="U3317">
        <f t="shared" si="414"/>
        <v>2016</v>
      </c>
      <c r="V3317">
        <f t="shared" si="415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08"/>
        <v>100.08673425918037</v>
      </c>
      <c r="P3318" s="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6">
        <f t="shared" si="412"/>
        <v>41826.662905092591</v>
      </c>
      <c r="T3318" s="16">
        <f t="shared" si="413"/>
        <v>41859.370833333327</v>
      </c>
      <c r="U3318">
        <f t="shared" si="414"/>
        <v>2014</v>
      </c>
      <c r="V3318">
        <f t="shared" si="415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08"/>
        <v>106.19047619047619</v>
      </c>
      <c r="P3319" s="8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6">
        <f t="shared" si="412"/>
        <v>42498.831296296295</v>
      </c>
      <c r="T3319" s="16">
        <f t="shared" si="413"/>
        <v>42528.831296296295</v>
      </c>
      <c r="U3319">
        <f t="shared" si="414"/>
        <v>2016</v>
      </c>
      <c r="V3319">
        <f t="shared" si="415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08"/>
        <v>125.6</v>
      </c>
      <c r="P3320" s="8">
        <f t="shared" si="409"/>
        <v>78.5</v>
      </c>
      <c r="Q3320" t="str">
        <f t="shared" si="410"/>
        <v>theater</v>
      </c>
      <c r="R3320" t="str">
        <f t="shared" si="411"/>
        <v>plays</v>
      </c>
      <c r="S3320" s="16">
        <f t="shared" si="412"/>
        <v>42431.093668981477</v>
      </c>
      <c r="T3320" s="16">
        <f t="shared" si="413"/>
        <v>42470.895833333336</v>
      </c>
      <c r="U3320">
        <f t="shared" si="414"/>
        <v>2016</v>
      </c>
      <c r="V3320">
        <f t="shared" si="415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08"/>
        <v>108</v>
      </c>
      <c r="P3321" s="8">
        <f t="shared" si="409"/>
        <v>33.75</v>
      </c>
      <c r="Q3321" t="str">
        <f t="shared" si="410"/>
        <v>theater</v>
      </c>
      <c r="R3321" t="str">
        <f t="shared" si="411"/>
        <v>plays</v>
      </c>
      <c r="S3321" s="16">
        <f t="shared" si="412"/>
        <v>41990.377152777779</v>
      </c>
      <c r="T3321" s="16">
        <f t="shared" si="413"/>
        <v>42035.377152777779</v>
      </c>
      <c r="U3321">
        <f t="shared" si="414"/>
        <v>2014</v>
      </c>
      <c r="V3321">
        <f t="shared" si="415"/>
        <v>2015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08"/>
        <v>101</v>
      </c>
      <c r="P3322" s="8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6">
        <f t="shared" si="412"/>
        <v>42512.837465277778</v>
      </c>
      <c r="T3322" s="16">
        <f t="shared" si="413"/>
        <v>42542.837465277778</v>
      </c>
      <c r="U3322">
        <f t="shared" si="414"/>
        <v>2016</v>
      </c>
      <c r="V3322">
        <f t="shared" si="415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08"/>
        <v>107.4</v>
      </c>
      <c r="P3323" s="8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6">
        <f t="shared" si="412"/>
        <v>41913.891956018517</v>
      </c>
      <c r="T3323" s="16">
        <f t="shared" si="413"/>
        <v>41927.957638888889</v>
      </c>
      <c r="U3323">
        <f t="shared" si="414"/>
        <v>2014</v>
      </c>
      <c r="V3323">
        <f t="shared" si="415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08"/>
        <v>101.51515151515152</v>
      </c>
      <c r="P3324" s="8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6">
        <f t="shared" si="412"/>
        <v>42520.802037037036</v>
      </c>
      <c r="T3324" s="16">
        <f t="shared" si="413"/>
        <v>42542.954861111109</v>
      </c>
      <c r="U3324">
        <f t="shared" si="414"/>
        <v>2016</v>
      </c>
      <c r="V3324">
        <f t="shared" si="415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08"/>
        <v>125.89999999999999</v>
      </c>
      <c r="P3325" s="8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6">
        <f t="shared" si="412"/>
        <v>42608.157499999994</v>
      </c>
      <c r="T3325" s="16">
        <f t="shared" si="413"/>
        <v>42638.157499999994</v>
      </c>
      <c r="U3325">
        <f t="shared" si="414"/>
        <v>2016</v>
      </c>
      <c r="V3325">
        <f t="shared" si="415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08"/>
        <v>101.66666666666666</v>
      </c>
      <c r="P3326" s="8">
        <f t="shared" si="409"/>
        <v>152.5</v>
      </c>
      <c r="Q3326" t="str">
        <f t="shared" si="410"/>
        <v>theater</v>
      </c>
      <c r="R3326" t="str">
        <f t="shared" si="411"/>
        <v>plays</v>
      </c>
      <c r="S3326" s="16">
        <f t="shared" si="412"/>
        <v>42512.374884259254</v>
      </c>
      <c r="T3326" s="16">
        <f t="shared" si="413"/>
        <v>42526.374884259254</v>
      </c>
      <c r="U3326">
        <f t="shared" si="414"/>
        <v>2016</v>
      </c>
      <c r="V3326">
        <f t="shared" si="415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08"/>
        <v>112.5</v>
      </c>
      <c r="P3327" s="8">
        <f t="shared" si="409"/>
        <v>30</v>
      </c>
      <c r="Q3327" t="str">
        <f t="shared" si="410"/>
        <v>theater</v>
      </c>
      <c r="R3327" t="str">
        <f t="shared" si="411"/>
        <v>plays</v>
      </c>
      <c r="S3327" s="16">
        <f t="shared" si="412"/>
        <v>42064.577280092592</v>
      </c>
      <c r="T3327" s="16">
        <f t="shared" si="413"/>
        <v>42099.535613425927</v>
      </c>
      <c r="U3327">
        <f t="shared" si="414"/>
        <v>2015</v>
      </c>
      <c r="V3327">
        <f t="shared" si="415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08"/>
        <v>101.375</v>
      </c>
      <c r="P3328" s="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6">
        <f t="shared" si="412"/>
        <v>42041.505844907406</v>
      </c>
      <c r="T3328" s="16">
        <f t="shared" si="413"/>
        <v>42071.464178240734</v>
      </c>
      <c r="U3328">
        <f t="shared" si="414"/>
        <v>2015</v>
      </c>
      <c r="V3328">
        <f t="shared" si="415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08"/>
        <v>101.25</v>
      </c>
      <c r="P3329" s="8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6">
        <f t="shared" si="412"/>
        <v>42468.166273148141</v>
      </c>
      <c r="T3329" s="16">
        <f t="shared" si="413"/>
        <v>42498.166273148141</v>
      </c>
      <c r="U3329">
        <f t="shared" si="414"/>
        <v>2016</v>
      </c>
      <c r="V3329">
        <f t="shared" si="415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08"/>
        <v>146.38888888888889</v>
      </c>
      <c r="P3330" s="8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6">
        <f t="shared" si="412"/>
        <v>41822.366701388884</v>
      </c>
      <c r="T3330" s="16">
        <f t="shared" si="413"/>
        <v>41824.833333333328</v>
      </c>
      <c r="U3330">
        <f t="shared" si="414"/>
        <v>2014</v>
      </c>
      <c r="V3330">
        <f t="shared" si="415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16">E3331/D3331*100</f>
        <v>116.8</v>
      </c>
      <c r="P3331" s="8">
        <f t="shared" ref="P3331:P3394" si="417">IFERROR(E3331/L3331,0)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RIGHT(N3331,LEN(N3331)-SEARCH("/",N3331))</f>
        <v>plays</v>
      </c>
      <c r="S3331" s="16">
        <f t="shared" ref="S3331:S3394" si="420">(J3331/86400)+25569+(-5/24)</f>
        <v>41837.114675925921</v>
      </c>
      <c r="T3331" s="16">
        <f t="shared" ref="T3331:T3394" si="421">(I3331/86400)+25569+(-5/24)</f>
        <v>41847.75</v>
      </c>
      <c r="U3331">
        <f t="shared" ref="U3331:U3394" si="422">YEAR(S3331)</f>
        <v>2014</v>
      </c>
      <c r="V3331">
        <f t="shared" ref="V3331:V3394" si="423">YEAR(T3331)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16"/>
        <v>106.26666666666667</v>
      </c>
      <c r="P3332" s="8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6">
        <f t="shared" si="420"/>
        <v>42065.679027777776</v>
      </c>
      <c r="T3332" s="16">
        <f t="shared" si="421"/>
        <v>42095.637361111112</v>
      </c>
      <c r="U3332">
        <f t="shared" si="422"/>
        <v>2015</v>
      </c>
      <c r="V3332">
        <f t="shared" si="423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16"/>
        <v>104.52</v>
      </c>
      <c r="P3333" s="8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6">
        <f t="shared" si="420"/>
        <v>42248.48942129629</v>
      </c>
      <c r="T3333" s="16">
        <f t="shared" si="421"/>
        <v>42283.48942129629</v>
      </c>
      <c r="U3333">
        <f t="shared" si="422"/>
        <v>2015</v>
      </c>
      <c r="V3333">
        <f t="shared" si="423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16"/>
        <v>100</v>
      </c>
      <c r="P3334" s="8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6">
        <f t="shared" si="420"/>
        <v>41809.651967592588</v>
      </c>
      <c r="T3334" s="16">
        <f t="shared" si="421"/>
        <v>41839.651967592588</v>
      </c>
      <c r="U3334">
        <f t="shared" si="422"/>
        <v>2014</v>
      </c>
      <c r="V3334">
        <f t="shared" si="423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16"/>
        <v>104.57142857142858</v>
      </c>
      <c r="P3335" s="8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6">
        <f t="shared" si="420"/>
        <v>42148.468518518515</v>
      </c>
      <c r="T3335" s="16">
        <f t="shared" si="421"/>
        <v>42170.468518518515</v>
      </c>
      <c r="U3335">
        <f t="shared" si="422"/>
        <v>2015</v>
      </c>
      <c r="V3335">
        <f t="shared" si="423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16"/>
        <v>138.62051149573753</v>
      </c>
      <c r="P3336" s="8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6">
        <f t="shared" si="420"/>
        <v>42185.312754629624</v>
      </c>
      <c r="T3336" s="16">
        <f t="shared" si="421"/>
        <v>42215.312754629624</v>
      </c>
      <c r="U3336">
        <f t="shared" si="422"/>
        <v>2015</v>
      </c>
      <c r="V3336">
        <f t="shared" si="423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16"/>
        <v>100.32000000000001</v>
      </c>
      <c r="P3337" s="8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6">
        <f t="shared" si="420"/>
        <v>41827.465810185182</v>
      </c>
      <c r="T3337" s="16">
        <f t="shared" si="421"/>
        <v>41854.75</v>
      </c>
      <c r="U3337">
        <f t="shared" si="422"/>
        <v>2014</v>
      </c>
      <c r="V3337">
        <f t="shared" si="423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16"/>
        <v>100</v>
      </c>
      <c r="P3338" s="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6">
        <f t="shared" si="420"/>
        <v>42437.190347222218</v>
      </c>
      <c r="T3338" s="16">
        <f t="shared" si="421"/>
        <v>42465.148680555554</v>
      </c>
      <c r="U3338">
        <f t="shared" si="422"/>
        <v>2016</v>
      </c>
      <c r="V3338">
        <f t="shared" si="423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16"/>
        <v>110.2</v>
      </c>
      <c r="P3339" s="8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6">
        <f t="shared" si="420"/>
        <v>41901.073692129627</v>
      </c>
      <c r="T3339" s="16">
        <f t="shared" si="421"/>
        <v>41922.666666666664</v>
      </c>
      <c r="U3339">
        <f t="shared" si="422"/>
        <v>2014</v>
      </c>
      <c r="V3339">
        <f t="shared" si="423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16"/>
        <v>102.18</v>
      </c>
      <c r="P3340" s="8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6">
        <f t="shared" si="420"/>
        <v>42769.366666666661</v>
      </c>
      <c r="T3340" s="16">
        <f t="shared" si="421"/>
        <v>42790.366666666661</v>
      </c>
      <c r="U3340">
        <f t="shared" si="422"/>
        <v>2017</v>
      </c>
      <c r="V3340">
        <f t="shared" si="423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16"/>
        <v>104.35000000000001</v>
      </c>
      <c r="P3341" s="8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6">
        <f t="shared" si="420"/>
        <v>42549.457384259258</v>
      </c>
      <c r="T3341" s="16">
        <f t="shared" si="421"/>
        <v>42579.457384259258</v>
      </c>
      <c r="U3341">
        <f t="shared" si="422"/>
        <v>2016</v>
      </c>
      <c r="V3341">
        <f t="shared" si="423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16"/>
        <v>138.16666666666666</v>
      </c>
      <c r="P3342" s="8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6">
        <f t="shared" si="420"/>
        <v>42685.765671296293</v>
      </c>
      <c r="T3342" s="16">
        <f t="shared" si="421"/>
        <v>42710.765671296293</v>
      </c>
      <c r="U3342">
        <f t="shared" si="422"/>
        <v>2016</v>
      </c>
      <c r="V3342">
        <f t="shared" si="423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16"/>
        <v>100</v>
      </c>
      <c r="P3343" s="8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6">
        <f t="shared" si="420"/>
        <v>42510.590520833335</v>
      </c>
      <c r="T3343" s="16">
        <f t="shared" si="421"/>
        <v>42533.499999999993</v>
      </c>
      <c r="U3343">
        <f t="shared" si="422"/>
        <v>2016</v>
      </c>
      <c r="V3343">
        <f t="shared" si="423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16"/>
        <v>101.66666666666666</v>
      </c>
      <c r="P3344" s="8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6">
        <f t="shared" si="420"/>
        <v>42062.088078703702</v>
      </c>
      <c r="T3344" s="16">
        <f t="shared" si="421"/>
        <v>42094.999305555553</v>
      </c>
      <c r="U3344">
        <f t="shared" si="422"/>
        <v>2015</v>
      </c>
      <c r="V3344">
        <f t="shared" si="423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16"/>
        <v>171.42857142857142</v>
      </c>
      <c r="P3345" s="8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6">
        <f t="shared" si="420"/>
        <v>42452.708148148151</v>
      </c>
      <c r="T3345" s="16">
        <f t="shared" si="421"/>
        <v>42473.345833333333</v>
      </c>
      <c r="U3345">
        <f t="shared" si="422"/>
        <v>2016</v>
      </c>
      <c r="V3345">
        <f t="shared" si="423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16"/>
        <v>101.44444444444444</v>
      </c>
      <c r="P3346" s="8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6">
        <f t="shared" si="420"/>
        <v>41850.991817129623</v>
      </c>
      <c r="T3346" s="16">
        <f t="shared" si="421"/>
        <v>41880.991817129623</v>
      </c>
      <c r="U3346">
        <f t="shared" si="422"/>
        <v>2014</v>
      </c>
      <c r="V3346">
        <f t="shared" si="423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16"/>
        <v>130</v>
      </c>
      <c r="P3347" s="8">
        <f t="shared" si="417"/>
        <v>50</v>
      </c>
      <c r="Q3347" t="str">
        <f t="shared" si="418"/>
        <v>theater</v>
      </c>
      <c r="R3347" t="str">
        <f t="shared" si="419"/>
        <v>plays</v>
      </c>
      <c r="S3347" s="16">
        <f t="shared" si="420"/>
        <v>42052.897777777776</v>
      </c>
      <c r="T3347" s="16">
        <f t="shared" si="421"/>
        <v>42111.817361111105</v>
      </c>
      <c r="U3347">
        <f t="shared" si="422"/>
        <v>2015</v>
      </c>
      <c r="V3347">
        <f t="shared" si="423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16"/>
        <v>110.00000000000001</v>
      </c>
      <c r="P3348" s="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6">
        <f t="shared" si="420"/>
        <v>42053.816087962965</v>
      </c>
      <c r="T3348" s="16">
        <f t="shared" si="421"/>
        <v>42060.816087962965</v>
      </c>
      <c r="U3348">
        <f t="shared" si="422"/>
        <v>2015</v>
      </c>
      <c r="V3348">
        <f t="shared" si="423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16"/>
        <v>119.44999999999999</v>
      </c>
      <c r="P3349" s="8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6">
        <f t="shared" si="420"/>
        <v>42484.343217592592</v>
      </c>
      <c r="T3349" s="16">
        <f t="shared" si="421"/>
        <v>42498.666666666664</v>
      </c>
      <c r="U3349">
        <f t="shared" si="422"/>
        <v>2016</v>
      </c>
      <c r="V3349">
        <f t="shared" si="423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16"/>
        <v>100.2909090909091</v>
      </c>
      <c r="P3350" s="8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6">
        <f t="shared" si="420"/>
        <v>42466.350462962961</v>
      </c>
      <c r="T3350" s="16">
        <f t="shared" si="421"/>
        <v>42489.957638888889</v>
      </c>
      <c r="U3350">
        <f t="shared" si="422"/>
        <v>2016</v>
      </c>
      <c r="V3350">
        <f t="shared" si="423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16"/>
        <v>153.4</v>
      </c>
      <c r="P3351" s="8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6">
        <f t="shared" si="420"/>
        <v>42512.902453703697</v>
      </c>
      <c r="T3351" s="16">
        <f t="shared" si="421"/>
        <v>42534.499999999993</v>
      </c>
      <c r="U3351">
        <f t="shared" si="422"/>
        <v>2016</v>
      </c>
      <c r="V3351">
        <f t="shared" si="423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16"/>
        <v>104.42857142857143</v>
      </c>
      <c r="P3352" s="8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6">
        <f t="shared" si="420"/>
        <v>42302.493182870363</v>
      </c>
      <c r="T3352" s="16">
        <f t="shared" si="421"/>
        <v>42337.749999999993</v>
      </c>
      <c r="U3352">
        <f t="shared" si="422"/>
        <v>2015</v>
      </c>
      <c r="V3352">
        <f t="shared" si="423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16"/>
        <v>101.1</v>
      </c>
      <c r="P3353" s="8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6">
        <f t="shared" si="420"/>
        <v>41806.187094907407</v>
      </c>
      <c r="T3353" s="16">
        <f t="shared" si="421"/>
        <v>41843.25</v>
      </c>
      <c r="U3353">
        <f t="shared" si="422"/>
        <v>2014</v>
      </c>
      <c r="V3353">
        <f t="shared" si="423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16"/>
        <v>107.52</v>
      </c>
      <c r="P3354" s="8">
        <f t="shared" si="417"/>
        <v>76.8</v>
      </c>
      <c r="Q3354" t="str">
        <f t="shared" si="418"/>
        <v>theater</v>
      </c>
      <c r="R3354" t="str">
        <f t="shared" si="419"/>
        <v>plays</v>
      </c>
      <c r="S3354" s="16">
        <f t="shared" si="420"/>
        <v>42495.784467592595</v>
      </c>
      <c r="T3354" s="16">
        <f t="shared" si="421"/>
        <v>42552.749999999993</v>
      </c>
      <c r="U3354">
        <f t="shared" si="422"/>
        <v>2016</v>
      </c>
      <c r="V3354">
        <f t="shared" si="423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16"/>
        <v>315</v>
      </c>
      <c r="P3355" s="8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6">
        <f t="shared" si="420"/>
        <v>42479.223958333336</v>
      </c>
      <c r="T3355" s="16">
        <f t="shared" si="421"/>
        <v>42492.749999999993</v>
      </c>
      <c r="U3355">
        <f t="shared" si="422"/>
        <v>2016</v>
      </c>
      <c r="V3355">
        <f t="shared" si="423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16"/>
        <v>101.93333333333334</v>
      </c>
      <c r="P3356" s="8">
        <f t="shared" si="417"/>
        <v>55.6</v>
      </c>
      <c r="Q3356" t="str">
        <f t="shared" si="418"/>
        <v>theater</v>
      </c>
      <c r="R3356" t="str">
        <f t="shared" si="419"/>
        <v>plays</v>
      </c>
      <c r="S3356" s="16">
        <f t="shared" si="420"/>
        <v>42270.518587962964</v>
      </c>
      <c r="T3356" s="16">
        <f t="shared" si="421"/>
        <v>42305.959027777775</v>
      </c>
      <c r="U3356">
        <f t="shared" si="422"/>
        <v>2015</v>
      </c>
      <c r="V3356">
        <f t="shared" si="423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16"/>
        <v>126.28571428571429</v>
      </c>
      <c r="P3357" s="8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6">
        <f t="shared" si="420"/>
        <v>42489.411192129628</v>
      </c>
      <c r="T3357" s="16">
        <f t="shared" si="421"/>
        <v>42500.261805555558</v>
      </c>
      <c r="U3357">
        <f t="shared" si="422"/>
        <v>2016</v>
      </c>
      <c r="V3357">
        <f t="shared" si="423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16"/>
        <v>101.4</v>
      </c>
      <c r="P3358" s="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6">
        <f t="shared" si="420"/>
        <v>42536.607314814813</v>
      </c>
      <c r="T3358" s="16">
        <f t="shared" si="421"/>
        <v>42566.607314814813</v>
      </c>
      <c r="U3358">
        <f t="shared" si="422"/>
        <v>2016</v>
      </c>
      <c r="V3358">
        <f t="shared" si="423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16"/>
        <v>101</v>
      </c>
      <c r="P3359" s="8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6">
        <f t="shared" si="420"/>
        <v>41822.209606481476</v>
      </c>
      <c r="T3359" s="16">
        <f t="shared" si="421"/>
        <v>41852.209606481476</v>
      </c>
      <c r="U3359">
        <f t="shared" si="422"/>
        <v>2014</v>
      </c>
      <c r="V3359">
        <f t="shared" si="423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16"/>
        <v>102.99000000000001</v>
      </c>
      <c r="P3360" s="8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6">
        <f t="shared" si="420"/>
        <v>41932.102766203701</v>
      </c>
      <c r="T3360" s="16">
        <f t="shared" si="421"/>
        <v>41962.144432870373</v>
      </c>
      <c r="U3360">
        <f t="shared" si="422"/>
        <v>2014</v>
      </c>
      <c r="V3360">
        <f t="shared" si="423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16"/>
        <v>106.25</v>
      </c>
      <c r="P3361" s="8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6">
        <f t="shared" si="420"/>
        <v>42745.848773148151</v>
      </c>
      <c r="T3361" s="16">
        <f t="shared" si="421"/>
        <v>42790.848773148151</v>
      </c>
      <c r="U3361">
        <f t="shared" si="422"/>
        <v>2017</v>
      </c>
      <c r="V3361">
        <f t="shared" si="423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16"/>
        <v>101.37777777777779</v>
      </c>
      <c r="P3362" s="8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6">
        <f t="shared" si="420"/>
        <v>42696.874340277776</v>
      </c>
      <c r="T3362" s="16">
        <f t="shared" si="421"/>
        <v>42718.457638888889</v>
      </c>
      <c r="U3362">
        <f t="shared" si="422"/>
        <v>2016</v>
      </c>
      <c r="V3362">
        <f t="shared" si="423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16"/>
        <v>113.46000000000001</v>
      </c>
      <c r="P3363" s="8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6">
        <f t="shared" si="420"/>
        <v>41865.817013888889</v>
      </c>
      <c r="T3363" s="16">
        <f t="shared" si="421"/>
        <v>41883.457638888889</v>
      </c>
      <c r="U3363">
        <f t="shared" si="422"/>
        <v>2014</v>
      </c>
      <c r="V3363">
        <f t="shared" si="423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16"/>
        <v>218.00000000000003</v>
      </c>
      <c r="P3364" s="8">
        <f t="shared" si="417"/>
        <v>54.5</v>
      </c>
      <c r="Q3364" t="str">
        <f t="shared" si="418"/>
        <v>theater</v>
      </c>
      <c r="R3364" t="str">
        <f t="shared" si="419"/>
        <v>plays</v>
      </c>
      <c r="S3364" s="16">
        <f t="shared" si="420"/>
        <v>42055.883298611108</v>
      </c>
      <c r="T3364" s="16">
        <f t="shared" si="421"/>
        <v>42069.996527777774</v>
      </c>
      <c r="U3364">
        <f t="shared" si="422"/>
        <v>2015</v>
      </c>
      <c r="V3364">
        <f t="shared" si="423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16"/>
        <v>101.41935483870968</v>
      </c>
      <c r="P3365" s="8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6">
        <f t="shared" si="420"/>
        <v>41851.563020833331</v>
      </c>
      <c r="T3365" s="16">
        <f t="shared" si="421"/>
        <v>41870.458333333328</v>
      </c>
      <c r="U3365">
        <f t="shared" si="422"/>
        <v>2014</v>
      </c>
      <c r="V3365">
        <f t="shared" si="423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16"/>
        <v>105.93333333333332</v>
      </c>
      <c r="P3366" s="8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6">
        <f t="shared" si="420"/>
        <v>42422.769085648142</v>
      </c>
      <c r="T3366" s="16">
        <f t="shared" si="421"/>
        <v>42444.666666666664</v>
      </c>
      <c r="U3366">
        <f t="shared" si="422"/>
        <v>2016</v>
      </c>
      <c r="V3366">
        <f t="shared" si="423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16"/>
        <v>104</v>
      </c>
      <c r="P3367" s="8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6">
        <f t="shared" si="420"/>
        <v>42320.893425925919</v>
      </c>
      <c r="T3367" s="16">
        <f t="shared" si="421"/>
        <v>42350.893425925919</v>
      </c>
      <c r="U3367">
        <f t="shared" si="422"/>
        <v>2015</v>
      </c>
      <c r="V3367">
        <f t="shared" si="423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16"/>
        <v>221</v>
      </c>
      <c r="P3368" s="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6">
        <f t="shared" si="420"/>
        <v>42106.859224537031</v>
      </c>
      <c r="T3368" s="16">
        <f t="shared" si="421"/>
        <v>42136.859224537031</v>
      </c>
      <c r="U3368">
        <f t="shared" si="422"/>
        <v>2015</v>
      </c>
      <c r="V3368">
        <f t="shared" si="423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16"/>
        <v>118.66666666666667</v>
      </c>
      <c r="P3369" s="8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6">
        <f t="shared" si="420"/>
        <v>42192.725624999999</v>
      </c>
      <c r="T3369" s="16">
        <f t="shared" si="421"/>
        <v>42217.725624999999</v>
      </c>
      <c r="U3369">
        <f t="shared" si="422"/>
        <v>2015</v>
      </c>
      <c r="V3369">
        <f t="shared" si="423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16"/>
        <v>104.60000000000001</v>
      </c>
      <c r="P3370" s="8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6">
        <f t="shared" si="420"/>
        <v>41968.991423611107</v>
      </c>
      <c r="T3370" s="16">
        <f t="shared" si="421"/>
        <v>42004.999999999993</v>
      </c>
      <c r="U3370">
        <f t="shared" si="422"/>
        <v>2014</v>
      </c>
      <c r="V3370">
        <f t="shared" si="423"/>
        <v>2015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16"/>
        <v>103.89999999999999</v>
      </c>
      <c r="P3371" s="8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6">
        <f t="shared" si="420"/>
        <v>42689.833101851851</v>
      </c>
      <c r="T3371" s="16">
        <f t="shared" si="421"/>
        <v>42749.833101851851</v>
      </c>
      <c r="U3371">
        <f t="shared" si="422"/>
        <v>2016</v>
      </c>
      <c r="V3371">
        <f t="shared" si="423"/>
        <v>2017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16"/>
        <v>117.73333333333333</v>
      </c>
      <c r="P3372" s="8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6">
        <f t="shared" si="420"/>
        <v>42690.125983796293</v>
      </c>
      <c r="T3372" s="16">
        <f t="shared" si="421"/>
        <v>42721.124999999993</v>
      </c>
      <c r="U3372">
        <f t="shared" si="422"/>
        <v>2016</v>
      </c>
      <c r="V3372">
        <f t="shared" si="423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16"/>
        <v>138.5</v>
      </c>
      <c r="P3373" s="8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6">
        <f t="shared" si="420"/>
        <v>42312.666261574072</v>
      </c>
      <c r="T3373" s="16">
        <f t="shared" si="421"/>
        <v>42340.666261574072</v>
      </c>
      <c r="U3373">
        <f t="shared" si="422"/>
        <v>2015</v>
      </c>
      <c r="V3373">
        <f t="shared" si="423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16"/>
        <v>103.49999999999999</v>
      </c>
      <c r="P3374" s="8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6">
        <f t="shared" si="420"/>
        <v>41855.339768518512</v>
      </c>
      <c r="T3374" s="16">
        <f t="shared" si="421"/>
        <v>41875.999305555553</v>
      </c>
      <c r="U3374">
        <f t="shared" si="422"/>
        <v>2014</v>
      </c>
      <c r="V3374">
        <f t="shared" si="423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16"/>
        <v>100.25</v>
      </c>
      <c r="P3375" s="8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6">
        <f t="shared" si="420"/>
        <v>42179.646296296291</v>
      </c>
      <c r="T3375" s="16">
        <f t="shared" si="421"/>
        <v>42203.458333333336</v>
      </c>
      <c r="U3375">
        <f t="shared" si="422"/>
        <v>2015</v>
      </c>
      <c r="V3375">
        <f t="shared" si="423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16"/>
        <v>106.57142857142856</v>
      </c>
      <c r="P3376" s="8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6">
        <f t="shared" si="420"/>
        <v>42275.523333333331</v>
      </c>
      <c r="T3376" s="16">
        <f t="shared" si="421"/>
        <v>42305.523333333331</v>
      </c>
      <c r="U3376">
        <f t="shared" si="422"/>
        <v>2015</v>
      </c>
      <c r="V3376">
        <f t="shared" si="423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16"/>
        <v>100</v>
      </c>
      <c r="P3377" s="8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6">
        <f t="shared" si="420"/>
        <v>41765.402465277773</v>
      </c>
      <c r="T3377" s="16">
        <f t="shared" si="421"/>
        <v>41777.402465277773</v>
      </c>
      <c r="U3377">
        <f t="shared" si="422"/>
        <v>2014</v>
      </c>
      <c r="V3377">
        <f t="shared" si="423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16"/>
        <v>100.01249999999999</v>
      </c>
      <c r="P3378" s="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6">
        <f t="shared" si="420"/>
        <v>42059.492986111109</v>
      </c>
      <c r="T3378" s="16">
        <f t="shared" si="421"/>
        <v>42119.451319444437</v>
      </c>
      <c r="U3378">
        <f t="shared" si="422"/>
        <v>2015</v>
      </c>
      <c r="V3378">
        <f t="shared" si="423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16"/>
        <v>101.05</v>
      </c>
      <c r="P3379" s="8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6">
        <f t="shared" si="420"/>
        <v>42053.524293981478</v>
      </c>
      <c r="T3379" s="16">
        <f t="shared" si="421"/>
        <v>42083.49722222222</v>
      </c>
      <c r="U3379">
        <f t="shared" si="422"/>
        <v>2015</v>
      </c>
      <c r="V3379">
        <f t="shared" si="423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16"/>
        <v>107.63636363636364</v>
      </c>
      <c r="P3380" s="8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6">
        <f t="shared" si="420"/>
        <v>41858.147060185183</v>
      </c>
      <c r="T3380" s="16">
        <f t="shared" si="421"/>
        <v>41882.338888888888</v>
      </c>
      <c r="U3380">
        <f t="shared" si="422"/>
        <v>2014</v>
      </c>
      <c r="V3380">
        <f t="shared" si="423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16"/>
        <v>103.64999999999999</v>
      </c>
      <c r="P3381" s="8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6">
        <f t="shared" si="420"/>
        <v>42225.305555555555</v>
      </c>
      <c r="T3381" s="16">
        <f t="shared" si="421"/>
        <v>42242.749999999993</v>
      </c>
      <c r="U3381">
        <f t="shared" si="422"/>
        <v>2015</v>
      </c>
      <c r="V3381">
        <f t="shared" si="423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16"/>
        <v>104.43333333333334</v>
      </c>
      <c r="P3382" s="8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6">
        <f t="shared" si="420"/>
        <v>41937.745115740741</v>
      </c>
      <c r="T3382" s="16">
        <f t="shared" si="421"/>
        <v>41972.786782407406</v>
      </c>
      <c r="U3382">
        <f t="shared" si="422"/>
        <v>2014</v>
      </c>
      <c r="V3382">
        <f t="shared" si="423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16"/>
        <v>102.25</v>
      </c>
      <c r="P3383" s="8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6">
        <f t="shared" si="420"/>
        <v>42043.976655092592</v>
      </c>
      <c r="T3383" s="16">
        <f t="shared" si="421"/>
        <v>42073.934988425921</v>
      </c>
      <c r="U3383">
        <f t="shared" si="422"/>
        <v>2015</v>
      </c>
      <c r="V3383">
        <f t="shared" si="423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16"/>
        <v>100.74285714285713</v>
      </c>
      <c r="P3384" s="8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6">
        <f t="shared" si="420"/>
        <v>42559.222870370366</v>
      </c>
      <c r="T3384" s="16">
        <f t="shared" si="421"/>
        <v>42583.749305555553</v>
      </c>
      <c r="U3384">
        <f t="shared" si="422"/>
        <v>2016</v>
      </c>
      <c r="V3384">
        <f t="shared" si="423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16"/>
        <v>111.71428571428572</v>
      </c>
      <c r="P3385" s="8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6">
        <f t="shared" si="420"/>
        <v>42524.574305555558</v>
      </c>
      <c r="T3385" s="16">
        <f t="shared" si="421"/>
        <v>42544.574305555558</v>
      </c>
      <c r="U3385">
        <f t="shared" si="422"/>
        <v>2016</v>
      </c>
      <c r="V3385">
        <f t="shared" si="423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16"/>
        <v>100.01100000000001</v>
      </c>
      <c r="P3386" s="8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6">
        <f t="shared" si="420"/>
        <v>42291.879259259258</v>
      </c>
      <c r="T3386" s="16">
        <f t="shared" si="421"/>
        <v>42328.916666666664</v>
      </c>
      <c r="U3386">
        <f t="shared" si="422"/>
        <v>2015</v>
      </c>
      <c r="V3386">
        <f t="shared" si="423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16"/>
        <v>100</v>
      </c>
      <c r="P3387" s="8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6">
        <f t="shared" si="420"/>
        <v>41953.659166666665</v>
      </c>
      <c r="T3387" s="16">
        <f t="shared" si="421"/>
        <v>41983.659166666665</v>
      </c>
      <c r="U3387">
        <f t="shared" si="422"/>
        <v>2014</v>
      </c>
      <c r="V3387">
        <f t="shared" si="423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16"/>
        <v>105</v>
      </c>
      <c r="P3388" s="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6">
        <f t="shared" si="420"/>
        <v>41946.436412037037</v>
      </c>
      <c r="T3388" s="16">
        <f t="shared" si="421"/>
        <v>41976.436412037037</v>
      </c>
      <c r="U3388">
        <f t="shared" si="422"/>
        <v>2014</v>
      </c>
      <c r="V3388">
        <f t="shared" si="423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16"/>
        <v>116.86666666666667</v>
      </c>
      <c r="P3389" s="8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6">
        <f t="shared" si="420"/>
        <v>41947.554259259261</v>
      </c>
      <c r="T3389" s="16">
        <f t="shared" si="421"/>
        <v>41987.554259259261</v>
      </c>
      <c r="U3389">
        <f t="shared" si="422"/>
        <v>2014</v>
      </c>
      <c r="V3389">
        <f t="shared" si="423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16"/>
        <v>103.8</v>
      </c>
      <c r="P3390" s="8">
        <f t="shared" si="417"/>
        <v>34.6</v>
      </c>
      <c r="Q3390" t="str">
        <f t="shared" si="418"/>
        <v>theater</v>
      </c>
      <c r="R3390" t="str">
        <f t="shared" si="419"/>
        <v>plays</v>
      </c>
      <c r="S3390" s="16">
        <f t="shared" si="420"/>
        <v>42143.252789351849</v>
      </c>
      <c r="T3390" s="16">
        <f t="shared" si="421"/>
        <v>42173.252789351849</v>
      </c>
      <c r="U3390">
        <f t="shared" si="422"/>
        <v>2015</v>
      </c>
      <c r="V3390">
        <f t="shared" si="423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16"/>
        <v>114.5</v>
      </c>
      <c r="P3391" s="8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6">
        <f t="shared" si="420"/>
        <v>42494.355115740742</v>
      </c>
      <c r="T3391" s="16">
        <f t="shared" si="421"/>
        <v>42524.355115740742</v>
      </c>
      <c r="U3391">
        <f t="shared" si="422"/>
        <v>2016</v>
      </c>
      <c r="V3391">
        <f t="shared" si="423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16"/>
        <v>102.4</v>
      </c>
      <c r="P3392" s="8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6">
        <f t="shared" si="420"/>
        <v>41815.566493055558</v>
      </c>
      <c r="T3392" s="16">
        <f t="shared" si="421"/>
        <v>41830.566493055558</v>
      </c>
      <c r="U3392">
        <f t="shared" si="422"/>
        <v>2014</v>
      </c>
      <c r="V3392">
        <f t="shared" si="423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16"/>
        <v>223</v>
      </c>
      <c r="P3393" s="8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6">
        <f t="shared" si="420"/>
        <v>41830.337361111109</v>
      </c>
      <c r="T3393" s="16">
        <f t="shared" si="421"/>
        <v>41859.727777777771</v>
      </c>
      <c r="U3393">
        <f t="shared" si="422"/>
        <v>2014</v>
      </c>
      <c r="V3393">
        <f t="shared" si="423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16"/>
        <v>100</v>
      </c>
      <c r="P3394" s="8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6">
        <f t="shared" si="420"/>
        <v>42446.63721064815</v>
      </c>
      <c r="T3394" s="16">
        <f t="shared" si="421"/>
        <v>42496.63721064815</v>
      </c>
      <c r="U3394">
        <f t="shared" si="422"/>
        <v>2016</v>
      </c>
      <c r="V3394">
        <f t="shared" si="423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24">E3395/D3395*100</f>
        <v>105.80000000000001</v>
      </c>
      <c r="P3395" s="8">
        <f t="shared" ref="P3395:P3458" si="425">IFERROR(E3395/L3395,0)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RIGHT(N3395,LEN(N3395)-SEARCH("/",N3395))</f>
        <v>plays</v>
      </c>
      <c r="S3395" s="16">
        <f t="shared" ref="S3395:S3458" si="428">(J3395/86400)+25569+(-5/24)</f>
        <v>41923.713310185187</v>
      </c>
      <c r="T3395" s="16">
        <f t="shared" ref="T3395:T3458" si="429">(I3395/86400)+25569+(-5/24)</f>
        <v>41948.823611111111</v>
      </c>
      <c r="U3395">
        <f t="shared" ref="U3395:U3458" si="430">YEAR(S3395)</f>
        <v>2014</v>
      </c>
      <c r="V3395">
        <f t="shared" ref="V3395:V3458" si="431">YEAR(T3395)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24"/>
        <v>142.36363636363635</v>
      </c>
      <c r="P3396" s="8">
        <f t="shared" si="425"/>
        <v>29</v>
      </c>
      <c r="Q3396" t="str">
        <f t="shared" si="426"/>
        <v>theater</v>
      </c>
      <c r="R3396" t="str">
        <f t="shared" si="427"/>
        <v>plays</v>
      </c>
      <c r="S3396" s="16">
        <f t="shared" si="428"/>
        <v>41817.387094907404</v>
      </c>
      <c r="T3396" s="16">
        <f t="shared" si="429"/>
        <v>41847.387094907404</v>
      </c>
      <c r="U3396">
        <f t="shared" si="430"/>
        <v>2014</v>
      </c>
      <c r="V3396">
        <f t="shared" si="431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24"/>
        <v>184</v>
      </c>
      <c r="P3397" s="8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6">
        <f t="shared" si="428"/>
        <v>42140.503981481474</v>
      </c>
      <c r="T3397" s="16">
        <f t="shared" si="429"/>
        <v>42154.548611111109</v>
      </c>
      <c r="U3397">
        <f t="shared" si="430"/>
        <v>2015</v>
      </c>
      <c r="V3397">
        <f t="shared" si="431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24"/>
        <v>104.33333333333333</v>
      </c>
      <c r="P3398" s="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6">
        <f t="shared" si="428"/>
        <v>41764.238298611112</v>
      </c>
      <c r="T3398" s="16">
        <f t="shared" si="429"/>
        <v>41790.957638888889</v>
      </c>
      <c r="U3398">
        <f t="shared" si="430"/>
        <v>2014</v>
      </c>
      <c r="V3398">
        <f t="shared" si="431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24"/>
        <v>112.00000000000001</v>
      </c>
      <c r="P3399" s="8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6">
        <f t="shared" si="428"/>
        <v>42378.270011574066</v>
      </c>
      <c r="T3399" s="16">
        <f t="shared" si="429"/>
        <v>42418.708333333336</v>
      </c>
      <c r="U3399">
        <f t="shared" si="430"/>
        <v>2016</v>
      </c>
      <c r="V3399">
        <f t="shared" si="431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24"/>
        <v>111.07499999999999</v>
      </c>
      <c r="P3400" s="8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6">
        <f t="shared" si="428"/>
        <v>41941.543703703697</v>
      </c>
      <c r="T3400" s="16">
        <f t="shared" si="429"/>
        <v>41964.499999999993</v>
      </c>
      <c r="U3400">
        <f t="shared" si="430"/>
        <v>2014</v>
      </c>
      <c r="V3400">
        <f t="shared" si="431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24"/>
        <v>103.75000000000001</v>
      </c>
      <c r="P3401" s="8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6">
        <f t="shared" si="428"/>
        <v>42026.712094907409</v>
      </c>
      <c r="T3401" s="16">
        <f t="shared" si="429"/>
        <v>42056.712094907409</v>
      </c>
      <c r="U3401">
        <f t="shared" si="430"/>
        <v>2015</v>
      </c>
      <c r="V3401">
        <f t="shared" si="431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24"/>
        <v>100.41</v>
      </c>
      <c r="P3402" s="8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6">
        <f t="shared" si="428"/>
        <v>41834.745532407404</v>
      </c>
      <c r="T3402" s="16">
        <f t="shared" si="429"/>
        <v>41879.745532407404</v>
      </c>
      <c r="U3402">
        <f t="shared" si="430"/>
        <v>2014</v>
      </c>
      <c r="V3402">
        <f t="shared" si="431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24"/>
        <v>101.86206896551724</v>
      </c>
      <c r="P3403" s="8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6">
        <f t="shared" si="428"/>
        <v>42193.5155787037</v>
      </c>
      <c r="T3403" s="16">
        <f t="shared" si="429"/>
        <v>42223.5155787037</v>
      </c>
      <c r="U3403">
        <f t="shared" si="430"/>
        <v>2015</v>
      </c>
      <c r="V3403">
        <f t="shared" si="431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24"/>
        <v>109.76666666666665</v>
      </c>
      <c r="P3404" s="8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6">
        <f t="shared" si="428"/>
        <v>42290.410219907404</v>
      </c>
      <c r="T3404" s="16">
        <f t="shared" si="429"/>
        <v>42319.896527777775</v>
      </c>
      <c r="U3404">
        <f t="shared" si="430"/>
        <v>2015</v>
      </c>
      <c r="V3404">
        <f t="shared" si="431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24"/>
        <v>100</v>
      </c>
      <c r="P3405" s="8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6">
        <f t="shared" si="428"/>
        <v>42150.253749999996</v>
      </c>
      <c r="T3405" s="16">
        <f t="shared" si="429"/>
        <v>42180.253749999996</v>
      </c>
      <c r="U3405">
        <f t="shared" si="430"/>
        <v>2015</v>
      </c>
      <c r="V3405">
        <f t="shared" si="431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24"/>
        <v>122</v>
      </c>
      <c r="P3406" s="8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6">
        <f t="shared" si="428"/>
        <v>42152.295162037037</v>
      </c>
      <c r="T3406" s="16">
        <f t="shared" si="429"/>
        <v>42172.295162037037</v>
      </c>
      <c r="U3406">
        <f t="shared" si="430"/>
        <v>2015</v>
      </c>
      <c r="V3406">
        <f t="shared" si="431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24"/>
        <v>137.57142857142856</v>
      </c>
      <c r="P3407" s="8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6">
        <f t="shared" si="428"/>
        <v>42409.808865740742</v>
      </c>
      <c r="T3407" s="16">
        <f t="shared" si="429"/>
        <v>42430.790972222218</v>
      </c>
      <c r="U3407">
        <f t="shared" si="430"/>
        <v>2016</v>
      </c>
      <c r="V3407">
        <f t="shared" si="431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24"/>
        <v>100.31000000000002</v>
      </c>
      <c r="P3408" s="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6">
        <f t="shared" si="428"/>
        <v>41791.284444444442</v>
      </c>
      <c r="T3408" s="16">
        <f t="shared" si="429"/>
        <v>41836.284444444442</v>
      </c>
      <c r="U3408">
        <f t="shared" si="430"/>
        <v>2014</v>
      </c>
      <c r="V3408">
        <f t="shared" si="431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24"/>
        <v>107.1</v>
      </c>
      <c r="P3409" s="8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6">
        <f t="shared" si="428"/>
        <v>41796.21399305555</v>
      </c>
      <c r="T3409" s="16">
        <f t="shared" si="429"/>
        <v>41826.21399305555</v>
      </c>
      <c r="U3409">
        <f t="shared" si="430"/>
        <v>2014</v>
      </c>
      <c r="V3409">
        <f t="shared" si="431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24"/>
        <v>211</v>
      </c>
      <c r="P3410" s="8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6">
        <f t="shared" si="428"/>
        <v>41808.78361111111</v>
      </c>
      <c r="T3410" s="16">
        <f t="shared" si="429"/>
        <v>41838.78361111111</v>
      </c>
      <c r="U3410">
        <f t="shared" si="430"/>
        <v>2014</v>
      </c>
      <c r="V3410">
        <f t="shared" si="431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24"/>
        <v>123.6</v>
      </c>
      <c r="P3411" s="8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6">
        <f t="shared" si="428"/>
        <v>42544.605995370366</v>
      </c>
      <c r="T3411" s="16">
        <f t="shared" si="429"/>
        <v>42582.665277777771</v>
      </c>
      <c r="U3411">
        <f t="shared" si="430"/>
        <v>2016</v>
      </c>
      <c r="V3411">
        <f t="shared" si="431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24"/>
        <v>108.5</v>
      </c>
      <c r="P3412" s="8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6">
        <f t="shared" si="428"/>
        <v>42499.83321759259</v>
      </c>
      <c r="T3412" s="16">
        <f t="shared" si="429"/>
        <v>42527.083333333336</v>
      </c>
      <c r="U3412">
        <f t="shared" si="430"/>
        <v>2016</v>
      </c>
      <c r="V3412">
        <f t="shared" si="431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24"/>
        <v>103.56666666666668</v>
      </c>
      <c r="P3413" s="8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6">
        <f t="shared" si="428"/>
        <v>42264.814490740733</v>
      </c>
      <c r="T3413" s="16">
        <f t="shared" si="429"/>
        <v>42284.814490740733</v>
      </c>
      <c r="U3413">
        <f t="shared" si="430"/>
        <v>2015</v>
      </c>
      <c r="V3413">
        <f t="shared" si="431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24"/>
        <v>100</v>
      </c>
      <c r="P3414" s="8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6">
        <f t="shared" si="428"/>
        <v>41879.750717592593</v>
      </c>
      <c r="T3414" s="16">
        <f t="shared" si="429"/>
        <v>41909.750717592593</v>
      </c>
      <c r="U3414">
        <f t="shared" si="430"/>
        <v>2014</v>
      </c>
      <c r="V3414">
        <f t="shared" si="431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24"/>
        <v>130</v>
      </c>
      <c r="P3415" s="8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6">
        <f t="shared" si="428"/>
        <v>42053.524745370371</v>
      </c>
      <c r="T3415" s="16">
        <f t="shared" si="429"/>
        <v>42062.999305555553</v>
      </c>
      <c r="U3415">
        <f t="shared" si="430"/>
        <v>2015</v>
      </c>
      <c r="V3415">
        <f t="shared" si="431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24"/>
        <v>103.49999999999999</v>
      </c>
      <c r="P3416" s="8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6">
        <f t="shared" si="428"/>
        <v>42675.624131944445</v>
      </c>
      <c r="T3416" s="16">
        <f t="shared" si="429"/>
        <v>42705.124305555553</v>
      </c>
      <c r="U3416">
        <f t="shared" si="430"/>
        <v>2016</v>
      </c>
      <c r="V3416">
        <f t="shared" si="431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24"/>
        <v>100</v>
      </c>
      <c r="P3417" s="8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6">
        <f t="shared" si="428"/>
        <v>42466.935833333329</v>
      </c>
      <c r="T3417" s="16">
        <f t="shared" si="429"/>
        <v>42477.770833333336</v>
      </c>
      <c r="U3417">
        <f t="shared" si="430"/>
        <v>2016</v>
      </c>
      <c r="V3417">
        <f t="shared" si="431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24"/>
        <v>119.6</v>
      </c>
      <c r="P3418" s="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6">
        <f t="shared" si="428"/>
        <v>42089.204224537032</v>
      </c>
      <c r="T3418" s="16">
        <f t="shared" si="429"/>
        <v>42117.562499999993</v>
      </c>
      <c r="U3418">
        <f t="shared" si="430"/>
        <v>2015</v>
      </c>
      <c r="V3418">
        <f t="shared" si="431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24"/>
        <v>100.00058823529412</v>
      </c>
      <c r="P3419" s="8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6">
        <f t="shared" si="428"/>
        <v>41894.705416666664</v>
      </c>
      <c r="T3419" s="16">
        <f t="shared" si="429"/>
        <v>41937.821527777771</v>
      </c>
      <c r="U3419">
        <f t="shared" si="430"/>
        <v>2014</v>
      </c>
      <c r="V3419">
        <f t="shared" si="431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24"/>
        <v>100.875</v>
      </c>
      <c r="P3420" s="8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6">
        <f t="shared" si="428"/>
        <v>41752.626238425924</v>
      </c>
      <c r="T3420" s="16">
        <f t="shared" si="429"/>
        <v>41782.626238425924</v>
      </c>
      <c r="U3420">
        <f t="shared" si="430"/>
        <v>2014</v>
      </c>
      <c r="V3420">
        <f t="shared" si="431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24"/>
        <v>106.54545454545455</v>
      </c>
      <c r="P3421" s="8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6">
        <f t="shared" si="428"/>
        <v>42448.613252314812</v>
      </c>
      <c r="T3421" s="16">
        <f t="shared" si="429"/>
        <v>42466.687499999993</v>
      </c>
      <c r="U3421">
        <f t="shared" si="430"/>
        <v>2016</v>
      </c>
      <c r="V3421">
        <f t="shared" si="431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24"/>
        <v>138</v>
      </c>
      <c r="P3422" s="8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6">
        <f t="shared" si="428"/>
        <v>42404.881967592592</v>
      </c>
      <c r="T3422" s="16">
        <f t="shared" si="429"/>
        <v>42413.791666666664</v>
      </c>
      <c r="U3422">
        <f t="shared" si="430"/>
        <v>2016</v>
      </c>
      <c r="V3422">
        <f t="shared" si="431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24"/>
        <v>101.15</v>
      </c>
      <c r="P3423" s="8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6">
        <f t="shared" si="428"/>
        <v>42037.582905092589</v>
      </c>
      <c r="T3423" s="16">
        <f t="shared" si="429"/>
        <v>42067.582905092589</v>
      </c>
      <c r="U3423">
        <f t="shared" si="430"/>
        <v>2015</v>
      </c>
      <c r="V3423">
        <f t="shared" si="431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24"/>
        <v>109.1</v>
      </c>
      <c r="P3424" s="8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6">
        <f t="shared" si="428"/>
        <v>42323.353888888887</v>
      </c>
      <c r="T3424" s="16">
        <f t="shared" si="429"/>
        <v>42351.791666666664</v>
      </c>
      <c r="U3424">
        <f t="shared" si="430"/>
        <v>2015</v>
      </c>
      <c r="V3424">
        <f t="shared" si="431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24"/>
        <v>140</v>
      </c>
      <c r="P3425" s="8">
        <f t="shared" si="425"/>
        <v>35</v>
      </c>
      <c r="Q3425" t="str">
        <f t="shared" si="426"/>
        <v>theater</v>
      </c>
      <c r="R3425" t="str">
        <f t="shared" si="427"/>
        <v>plays</v>
      </c>
      <c r="S3425" s="16">
        <f t="shared" si="428"/>
        <v>42088.703020833331</v>
      </c>
      <c r="T3425" s="16">
        <f t="shared" si="429"/>
        <v>42118.703020833331</v>
      </c>
      <c r="U3425">
        <f t="shared" si="430"/>
        <v>2015</v>
      </c>
      <c r="V3425">
        <f t="shared" si="431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24"/>
        <v>103.58333333333334</v>
      </c>
      <c r="P3426" s="8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6">
        <f t="shared" si="428"/>
        <v>42018.468564814808</v>
      </c>
      <c r="T3426" s="16">
        <f t="shared" si="429"/>
        <v>42040.082638888889</v>
      </c>
      <c r="U3426">
        <f t="shared" si="430"/>
        <v>2015</v>
      </c>
      <c r="V3426">
        <f t="shared" si="431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24"/>
        <v>102.97033333333331</v>
      </c>
      <c r="P3427" s="8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6">
        <f t="shared" si="428"/>
        <v>41884.40898148148</v>
      </c>
      <c r="T3427" s="16">
        <f t="shared" si="429"/>
        <v>41916.40898148148</v>
      </c>
      <c r="U3427">
        <f t="shared" si="430"/>
        <v>2014</v>
      </c>
      <c r="V3427">
        <f t="shared" si="431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24"/>
        <v>108.13333333333333</v>
      </c>
      <c r="P3428" s="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6">
        <f t="shared" si="428"/>
        <v>41883.848414351851</v>
      </c>
      <c r="T3428" s="16">
        <f t="shared" si="429"/>
        <v>41902.875</v>
      </c>
      <c r="U3428">
        <f t="shared" si="430"/>
        <v>2014</v>
      </c>
      <c r="V3428">
        <f t="shared" si="431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24"/>
        <v>100</v>
      </c>
      <c r="P3429" s="8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6">
        <f t="shared" si="428"/>
        <v>41792.436944444438</v>
      </c>
      <c r="T3429" s="16">
        <f t="shared" si="429"/>
        <v>41822.436944444438</v>
      </c>
      <c r="U3429">
        <f t="shared" si="430"/>
        <v>2014</v>
      </c>
      <c r="V3429">
        <f t="shared" si="431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24"/>
        <v>102.75000000000001</v>
      </c>
      <c r="P3430" s="8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6">
        <f t="shared" si="428"/>
        <v>42038.512118055551</v>
      </c>
      <c r="T3430" s="16">
        <f t="shared" si="429"/>
        <v>42063.499999999993</v>
      </c>
      <c r="U3430">
        <f t="shared" si="430"/>
        <v>2015</v>
      </c>
      <c r="V3430">
        <f t="shared" si="431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24"/>
        <v>130</v>
      </c>
      <c r="P3431" s="8">
        <f t="shared" si="425"/>
        <v>16.25</v>
      </c>
      <c r="Q3431" t="str">
        <f t="shared" si="426"/>
        <v>theater</v>
      </c>
      <c r="R3431" t="str">
        <f t="shared" si="427"/>
        <v>plays</v>
      </c>
      <c r="S3431" s="16">
        <f t="shared" si="428"/>
        <v>42661.813206018516</v>
      </c>
      <c r="T3431" s="16">
        <f t="shared" si="429"/>
        <v>42675.813206018516</v>
      </c>
      <c r="U3431">
        <f t="shared" si="430"/>
        <v>2016</v>
      </c>
      <c r="V3431">
        <f t="shared" si="431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24"/>
        <v>108.54949999999999</v>
      </c>
      <c r="P3432" s="8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6">
        <f t="shared" si="428"/>
        <v>41820.737280092588</v>
      </c>
      <c r="T3432" s="16">
        <f t="shared" si="429"/>
        <v>41850.737280092588</v>
      </c>
      <c r="U3432">
        <f t="shared" si="430"/>
        <v>2014</v>
      </c>
      <c r="V3432">
        <f t="shared" si="431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24"/>
        <v>100</v>
      </c>
      <c r="P3433" s="8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6">
        <f t="shared" si="428"/>
        <v>41839.522604166668</v>
      </c>
      <c r="T3433" s="16">
        <f t="shared" si="429"/>
        <v>41869.522604166668</v>
      </c>
      <c r="U3433">
        <f t="shared" si="430"/>
        <v>2014</v>
      </c>
      <c r="V3433">
        <f t="shared" si="431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24"/>
        <v>109.65</v>
      </c>
      <c r="P3434" s="8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6">
        <f t="shared" si="428"/>
        <v>42380.372847222221</v>
      </c>
      <c r="T3434" s="16">
        <f t="shared" si="429"/>
        <v>42405.708333333336</v>
      </c>
      <c r="U3434">
        <f t="shared" si="430"/>
        <v>2016</v>
      </c>
      <c r="V3434">
        <f t="shared" si="431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24"/>
        <v>100.26315789473684</v>
      </c>
      <c r="P3435" s="8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6">
        <f t="shared" si="428"/>
        <v>41775.854803240734</v>
      </c>
      <c r="T3435" s="16">
        <f t="shared" si="429"/>
        <v>41806.916666666664</v>
      </c>
      <c r="U3435">
        <f t="shared" si="430"/>
        <v>2014</v>
      </c>
      <c r="V3435">
        <f t="shared" si="431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24"/>
        <v>105.55000000000001</v>
      </c>
      <c r="P3436" s="8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6">
        <f t="shared" si="428"/>
        <v>41800.172094907401</v>
      </c>
      <c r="T3436" s="16">
        <f t="shared" si="429"/>
        <v>41830.172094907401</v>
      </c>
      <c r="U3436">
        <f t="shared" si="430"/>
        <v>2014</v>
      </c>
      <c r="V3436">
        <f t="shared" si="431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24"/>
        <v>112.00000000000001</v>
      </c>
      <c r="P3437" s="8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6">
        <f t="shared" si="428"/>
        <v>42572.408483796295</v>
      </c>
      <c r="T3437" s="16">
        <f t="shared" si="429"/>
        <v>42588.916666666664</v>
      </c>
      <c r="U3437">
        <f t="shared" si="430"/>
        <v>2016</v>
      </c>
      <c r="V3437">
        <f t="shared" si="431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24"/>
        <v>105.89999999999999</v>
      </c>
      <c r="P3438" s="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6">
        <f t="shared" si="428"/>
        <v>41851.333252314813</v>
      </c>
      <c r="T3438" s="16">
        <f t="shared" si="429"/>
        <v>41872.477777777771</v>
      </c>
      <c r="U3438">
        <f t="shared" si="430"/>
        <v>2014</v>
      </c>
      <c r="V3438">
        <f t="shared" si="431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24"/>
        <v>101</v>
      </c>
      <c r="P3439" s="8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6">
        <f t="shared" si="428"/>
        <v>42205.502546296295</v>
      </c>
      <c r="T3439" s="16">
        <f t="shared" si="429"/>
        <v>42235.502546296295</v>
      </c>
      <c r="U3439">
        <f t="shared" si="430"/>
        <v>2015</v>
      </c>
      <c r="V3439">
        <f t="shared" si="431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24"/>
        <v>104.2</v>
      </c>
      <c r="P3440" s="8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6">
        <f t="shared" si="428"/>
        <v>42100.719525462962</v>
      </c>
      <c r="T3440" s="16">
        <f t="shared" si="429"/>
        <v>42126.666666666664</v>
      </c>
      <c r="U3440">
        <f t="shared" si="430"/>
        <v>2015</v>
      </c>
      <c r="V3440">
        <f t="shared" si="431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24"/>
        <v>134.67833333333334</v>
      </c>
      <c r="P3441" s="8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6">
        <f t="shared" si="428"/>
        <v>42374.702893518515</v>
      </c>
      <c r="T3441" s="16">
        <f t="shared" si="429"/>
        <v>42387.999305555553</v>
      </c>
      <c r="U3441">
        <f t="shared" si="430"/>
        <v>2016</v>
      </c>
      <c r="V3441">
        <f t="shared" si="431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24"/>
        <v>105.2184</v>
      </c>
      <c r="P3442" s="8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6">
        <f t="shared" si="428"/>
        <v>41808.914675925924</v>
      </c>
      <c r="T3442" s="16">
        <f t="shared" si="429"/>
        <v>41831.46875</v>
      </c>
      <c r="U3442">
        <f t="shared" si="430"/>
        <v>2014</v>
      </c>
      <c r="V3442">
        <f t="shared" si="431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24"/>
        <v>102.60000000000001</v>
      </c>
      <c r="P3443" s="8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6">
        <f t="shared" si="428"/>
        <v>42294.221307870372</v>
      </c>
      <c r="T3443" s="16">
        <f t="shared" si="429"/>
        <v>42321.636805555558</v>
      </c>
      <c r="U3443">
        <f t="shared" si="430"/>
        <v>2015</v>
      </c>
      <c r="V3443">
        <f t="shared" si="431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24"/>
        <v>100</v>
      </c>
      <c r="P3444" s="8">
        <f t="shared" si="425"/>
        <v>31.25</v>
      </c>
      <c r="Q3444" t="str">
        <f t="shared" si="426"/>
        <v>theater</v>
      </c>
      <c r="R3444" t="str">
        <f t="shared" si="427"/>
        <v>plays</v>
      </c>
      <c r="S3444" s="16">
        <f t="shared" si="428"/>
        <v>42124.632777777777</v>
      </c>
      <c r="T3444" s="16">
        <f t="shared" si="429"/>
        <v>42154.632777777777</v>
      </c>
      <c r="U3444">
        <f t="shared" si="430"/>
        <v>2015</v>
      </c>
      <c r="V3444">
        <f t="shared" si="431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24"/>
        <v>185.5</v>
      </c>
      <c r="P3445" s="8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6">
        <f t="shared" si="428"/>
        <v>41861.316504629627</v>
      </c>
      <c r="T3445" s="16">
        <f t="shared" si="429"/>
        <v>41891.316504629627</v>
      </c>
      <c r="U3445">
        <f t="shared" si="430"/>
        <v>2014</v>
      </c>
      <c r="V3445">
        <f t="shared" si="431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24"/>
        <v>289</v>
      </c>
      <c r="P3446" s="8">
        <f t="shared" si="425"/>
        <v>43.35</v>
      </c>
      <c r="Q3446" t="str">
        <f t="shared" si="426"/>
        <v>theater</v>
      </c>
      <c r="R3446" t="str">
        <f t="shared" si="427"/>
        <v>plays</v>
      </c>
      <c r="S3446" s="16">
        <f t="shared" si="428"/>
        <v>42521.08317129629</v>
      </c>
      <c r="T3446" s="16">
        <f t="shared" si="429"/>
        <v>42529.374305555553</v>
      </c>
      <c r="U3446">
        <f t="shared" si="430"/>
        <v>2016</v>
      </c>
      <c r="V3446">
        <f t="shared" si="431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24"/>
        <v>100</v>
      </c>
      <c r="P3447" s="8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6">
        <f t="shared" si="428"/>
        <v>42272.322175925925</v>
      </c>
      <c r="T3447" s="16">
        <f t="shared" si="429"/>
        <v>42300.322175925925</v>
      </c>
      <c r="U3447">
        <f t="shared" si="430"/>
        <v>2015</v>
      </c>
      <c r="V3447">
        <f t="shared" si="431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24"/>
        <v>108.2</v>
      </c>
      <c r="P3448" s="8">
        <f t="shared" si="425"/>
        <v>43.28</v>
      </c>
      <c r="Q3448" t="str">
        <f t="shared" si="426"/>
        <v>theater</v>
      </c>
      <c r="R3448" t="str">
        <f t="shared" si="427"/>
        <v>plays</v>
      </c>
      <c r="S3448" s="16">
        <f t="shared" si="428"/>
        <v>42016.624131944445</v>
      </c>
      <c r="T3448" s="16">
        <f t="shared" si="429"/>
        <v>42040.305555555555</v>
      </c>
      <c r="U3448">
        <f t="shared" si="430"/>
        <v>2015</v>
      </c>
      <c r="V3448">
        <f t="shared" si="431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24"/>
        <v>107.80000000000001</v>
      </c>
      <c r="P3449" s="8">
        <f t="shared" si="425"/>
        <v>77</v>
      </c>
      <c r="Q3449" t="str">
        <f t="shared" si="426"/>
        <v>theater</v>
      </c>
      <c r="R3449" t="str">
        <f t="shared" si="427"/>
        <v>plays</v>
      </c>
      <c r="S3449" s="16">
        <f t="shared" si="428"/>
        <v>42402.680694444447</v>
      </c>
      <c r="T3449" s="16">
        <f t="shared" si="429"/>
        <v>42447.639027777775</v>
      </c>
      <c r="U3449">
        <f t="shared" si="430"/>
        <v>2016</v>
      </c>
      <c r="V3449">
        <f t="shared" si="431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24"/>
        <v>109.76190476190477</v>
      </c>
      <c r="P3450" s="8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6">
        <f t="shared" si="428"/>
        <v>41959.910752314812</v>
      </c>
      <c r="T3450" s="16">
        <f t="shared" si="429"/>
        <v>41989.910752314812</v>
      </c>
      <c r="U3450">
        <f t="shared" si="430"/>
        <v>2014</v>
      </c>
      <c r="V3450">
        <f t="shared" si="431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24"/>
        <v>170.625</v>
      </c>
      <c r="P3451" s="8">
        <f t="shared" si="425"/>
        <v>68.25</v>
      </c>
      <c r="Q3451" t="str">
        <f t="shared" si="426"/>
        <v>theater</v>
      </c>
      <c r="R3451" t="str">
        <f t="shared" si="427"/>
        <v>plays</v>
      </c>
      <c r="S3451" s="16">
        <f t="shared" si="428"/>
        <v>42531.844189814808</v>
      </c>
      <c r="T3451" s="16">
        <f t="shared" si="429"/>
        <v>42559.958333333336</v>
      </c>
      <c r="U3451">
        <f t="shared" si="430"/>
        <v>2016</v>
      </c>
      <c r="V3451">
        <f t="shared" si="431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24"/>
        <v>152</v>
      </c>
      <c r="P3452" s="8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6">
        <f t="shared" si="428"/>
        <v>42036.496192129627</v>
      </c>
      <c r="T3452" s="16">
        <f t="shared" si="429"/>
        <v>42096.454525462956</v>
      </c>
      <c r="U3452">
        <f t="shared" si="430"/>
        <v>2015</v>
      </c>
      <c r="V3452">
        <f t="shared" si="431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24"/>
        <v>101.23076923076924</v>
      </c>
      <c r="P3453" s="8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6">
        <f t="shared" si="428"/>
        <v>42088.515358796292</v>
      </c>
      <c r="T3453" s="16">
        <f t="shared" si="429"/>
        <v>42115.515358796292</v>
      </c>
      <c r="U3453">
        <f t="shared" si="430"/>
        <v>2015</v>
      </c>
      <c r="V3453">
        <f t="shared" si="431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24"/>
        <v>153.19999999999999</v>
      </c>
      <c r="P3454" s="8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6">
        <f t="shared" si="428"/>
        <v>41820.430856481478</v>
      </c>
      <c r="T3454" s="16">
        <f t="shared" si="429"/>
        <v>41842.957638888889</v>
      </c>
      <c r="U3454">
        <f t="shared" si="430"/>
        <v>2014</v>
      </c>
      <c r="V3454">
        <f t="shared" si="431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24"/>
        <v>128.33333333333334</v>
      </c>
      <c r="P3455" s="8">
        <f t="shared" si="425"/>
        <v>27.5</v>
      </c>
      <c r="Q3455" t="str">
        <f t="shared" si="426"/>
        <v>theater</v>
      </c>
      <c r="R3455" t="str">
        <f t="shared" si="427"/>
        <v>plays</v>
      </c>
      <c r="S3455" s="16">
        <f t="shared" si="428"/>
        <v>42535.770324074074</v>
      </c>
      <c r="T3455" s="16">
        <f t="shared" si="429"/>
        <v>42595.770324074074</v>
      </c>
      <c r="U3455">
        <f t="shared" si="430"/>
        <v>2016</v>
      </c>
      <c r="V3455">
        <f t="shared" si="431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24"/>
        <v>100.71428571428571</v>
      </c>
      <c r="P3456" s="8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6">
        <f t="shared" si="428"/>
        <v>41821.490266203698</v>
      </c>
      <c r="T3456" s="16">
        <f t="shared" si="429"/>
        <v>41851.490266203698</v>
      </c>
      <c r="U3456">
        <f t="shared" si="430"/>
        <v>2014</v>
      </c>
      <c r="V3456">
        <f t="shared" si="431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24"/>
        <v>100.64999999999999</v>
      </c>
      <c r="P3457" s="8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6">
        <f t="shared" si="428"/>
        <v>42626.541979166665</v>
      </c>
      <c r="T3457" s="16">
        <f t="shared" si="429"/>
        <v>42656.541979166665</v>
      </c>
      <c r="U3457">
        <f t="shared" si="430"/>
        <v>2016</v>
      </c>
      <c r="V3457">
        <f t="shared" si="431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24"/>
        <v>191.3</v>
      </c>
      <c r="P3458" s="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6">
        <f t="shared" si="428"/>
        <v>41820.997303240736</v>
      </c>
      <c r="T3458" s="16">
        <f t="shared" si="429"/>
        <v>41852.082638888889</v>
      </c>
      <c r="U3458">
        <f t="shared" si="430"/>
        <v>2014</v>
      </c>
      <c r="V3458">
        <f t="shared" si="431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32">E3459/D3459*100</f>
        <v>140.19999999999999</v>
      </c>
      <c r="P3459" s="8">
        <f t="shared" ref="P3459:P3522" si="433">IFERROR(E3459/L3459,0)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RIGHT(N3459,LEN(N3459)-SEARCH("/",N3459))</f>
        <v>plays</v>
      </c>
      <c r="S3459" s="16">
        <f t="shared" ref="S3459:S3522" si="436">(J3459/86400)+25569+(-5/24)</f>
        <v>42016.498344907406</v>
      </c>
      <c r="T3459" s="16">
        <f t="shared" ref="T3459:T3522" si="437">(I3459/86400)+25569+(-5/24)</f>
        <v>42047.040972222218</v>
      </c>
      <c r="U3459">
        <f t="shared" ref="U3459:U3522" si="438">YEAR(S3459)</f>
        <v>2015</v>
      </c>
      <c r="V3459">
        <f t="shared" ref="V3459:V3522" si="439">YEAR(T3459)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32"/>
        <v>124.33537832310839</v>
      </c>
      <c r="P3460" s="8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6">
        <f t="shared" si="436"/>
        <v>42010.994247685179</v>
      </c>
      <c r="T3460" s="16">
        <f t="shared" si="437"/>
        <v>42037.977083333331</v>
      </c>
      <c r="U3460">
        <f t="shared" si="438"/>
        <v>2015</v>
      </c>
      <c r="V3460">
        <f t="shared" si="439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32"/>
        <v>126.2</v>
      </c>
      <c r="P3461" s="8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6">
        <f t="shared" si="436"/>
        <v>42480.271527777775</v>
      </c>
      <c r="T3461" s="16">
        <f t="shared" si="437"/>
        <v>42510.271527777775</v>
      </c>
      <c r="U3461">
        <f t="shared" si="438"/>
        <v>2016</v>
      </c>
      <c r="V3461">
        <f t="shared" si="439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32"/>
        <v>190</v>
      </c>
      <c r="P3462" s="8">
        <f t="shared" si="433"/>
        <v>50</v>
      </c>
      <c r="Q3462" t="str">
        <f t="shared" si="434"/>
        <v>theater</v>
      </c>
      <c r="R3462" t="str">
        <f t="shared" si="435"/>
        <v>plays</v>
      </c>
      <c r="S3462" s="16">
        <f t="shared" si="436"/>
        <v>41852.318888888891</v>
      </c>
      <c r="T3462" s="16">
        <f t="shared" si="437"/>
        <v>41866.318888888891</v>
      </c>
      <c r="U3462">
        <f t="shared" si="438"/>
        <v>2014</v>
      </c>
      <c r="V3462">
        <f t="shared" si="439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32"/>
        <v>139</v>
      </c>
      <c r="P3463" s="8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6">
        <f t="shared" si="436"/>
        <v>42643.424525462957</v>
      </c>
      <c r="T3463" s="16">
        <f t="shared" si="437"/>
        <v>42671.916666666664</v>
      </c>
      <c r="U3463">
        <f t="shared" si="438"/>
        <v>2016</v>
      </c>
      <c r="V3463">
        <f t="shared" si="439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32"/>
        <v>202</v>
      </c>
      <c r="P3464" s="8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6">
        <f t="shared" si="436"/>
        <v>42179.690138888887</v>
      </c>
      <c r="T3464" s="16">
        <f t="shared" si="437"/>
        <v>42195.541666666664</v>
      </c>
      <c r="U3464">
        <f t="shared" si="438"/>
        <v>2015</v>
      </c>
      <c r="V3464">
        <f t="shared" si="439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32"/>
        <v>103.38000000000001</v>
      </c>
      <c r="P3465" s="8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6">
        <f t="shared" si="436"/>
        <v>42612.710474537038</v>
      </c>
      <c r="T3465" s="16">
        <f t="shared" si="437"/>
        <v>42653.957638888889</v>
      </c>
      <c r="U3465">
        <f t="shared" si="438"/>
        <v>2016</v>
      </c>
      <c r="V3465">
        <f t="shared" si="439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32"/>
        <v>102.3236</v>
      </c>
      <c r="P3466" s="8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6">
        <f t="shared" si="436"/>
        <v>42574.921724537031</v>
      </c>
      <c r="T3466" s="16">
        <f t="shared" si="437"/>
        <v>42604.921724537031</v>
      </c>
      <c r="U3466">
        <f t="shared" si="438"/>
        <v>2016</v>
      </c>
      <c r="V3466">
        <f t="shared" si="439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32"/>
        <v>103</v>
      </c>
      <c r="P3467" s="8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6">
        <f t="shared" si="436"/>
        <v>42200.417499999996</v>
      </c>
      <c r="T3467" s="16">
        <f t="shared" si="437"/>
        <v>42225.458333333336</v>
      </c>
      <c r="U3467">
        <f t="shared" si="438"/>
        <v>2015</v>
      </c>
      <c r="V3467">
        <f t="shared" si="439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32"/>
        <v>127.14285714285714</v>
      </c>
      <c r="P3468" s="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6">
        <f t="shared" si="436"/>
        <v>42419.810763888883</v>
      </c>
      <c r="T3468" s="16">
        <f t="shared" si="437"/>
        <v>42479.769097222219</v>
      </c>
      <c r="U3468">
        <f t="shared" si="438"/>
        <v>2016</v>
      </c>
      <c r="V3468">
        <f t="shared" si="439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32"/>
        <v>101</v>
      </c>
      <c r="P3469" s="8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6">
        <f t="shared" si="436"/>
        <v>42053.463333333326</v>
      </c>
      <c r="T3469" s="16">
        <f t="shared" si="437"/>
        <v>42083.421666666669</v>
      </c>
      <c r="U3469">
        <f t="shared" si="438"/>
        <v>2015</v>
      </c>
      <c r="V3469">
        <f t="shared" si="439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32"/>
        <v>121.78</v>
      </c>
      <c r="P3470" s="8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6">
        <f t="shared" si="436"/>
        <v>42605.55704861111</v>
      </c>
      <c r="T3470" s="16">
        <f t="shared" si="437"/>
        <v>42633.916666666664</v>
      </c>
      <c r="U3470">
        <f t="shared" si="438"/>
        <v>2016</v>
      </c>
      <c r="V3470">
        <f t="shared" si="439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32"/>
        <v>113.39285714285714</v>
      </c>
      <c r="P3471" s="8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6">
        <f t="shared" si="436"/>
        <v>42458.433391203704</v>
      </c>
      <c r="T3471" s="16">
        <f t="shared" si="437"/>
        <v>42488.433391203704</v>
      </c>
      <c r="U3471">
        <f t="shared" si="438"/>
        <v>2016</v>
      </c>
      <c r="V3471">
        <f t="shared" si="439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32"/>
        <v>150</v>
      </c>
      <c r="P3472" s="8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6">
        <f t="shared" si="436"/>
        <v>42528.813680555548</v>
      </c>
      <c r="T3472" s="16">
        <f t="shared" si="437"/>
        <v>42566.693055555552</v>
      </c>
      <c r="U3472">
        <f t="shared" si="438"/>
        <v>2016</v>
      </c>
      <c r="V3472">
        <f t="shared" si="439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32"/>
        <v>214.6</v>
      </c>
      <c r="P3473" s="8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6">
        <f t="shared" si="436"/>
        <v>41841.61215277778</v>
      </c>
      <c r="T3473" s="16">
        <f t="shared" si="437"/>
        <v>41882.625</v>
      </c>
      <c r="U3473">
        <f t="shared" si="438"/>
        <v>2014</v>
      </c>
      <c r="V3473">
        <f t="shared" si="439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32"/>
        <v>102.05</v>
      </c>
      <c r="P3474" s="8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6">
        <f t="shared" si="436"/>
        <v>41927.962164351848</v>
      </c>
      <c r="T3474" s="16">
        <f t="shared" si="437"/>
        <v>41949.040972222218</v>
      </c>
      <c r="U3474">
        <f t="shared" si="438"/>
        <v>2014</v>
      </c>
      <c r="V3474">
        <f t="shared" si="439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32"/>
        <v>100</v>
      </c>
      <c r="P3475" s="8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6">
        <f t="shared" si="436"/>
        <v>42062.626111111109</v>
      </c>
      <c r="T3475" s="16">
        <f t="shared" si="437"/>
        <v>42083.643749999996</v>
      </c>
      <c r="U3475">
        <f t="shared" si="438"/>
        <v>2015</v>
      </c>
      <c r="V3475">
        <f t="shared" si="439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32"/>
        <v>101</v>
      </c>
      <c r="P3476" s="8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6">
        <f t="shared" si="436"/>
        <v>42541.293182870366</v>
      </c>
      <c r="T3476" s="16">
        <f t="shared" si="437"/>
        <v>42571.293182870366</v>
      </c>
      <c r="U3476">
        <f t="shared" si="438"/>
        <v>2016</v>
      </c>
      <c r="V3476">
        <f t="shared" si="439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32"/>
        <v>113.33333333333333</v>
      </c>
      <c r="P3477" s="8">
        <f t="shared" si="433"/>
        <v>20</v>
      </c>
      <c r="Q3477" t="str">
        <f t="shared" si="434"/>
        <v>theater</v>
      </c>
      <c r="R3477" t="str">
        <f t="shared" si="435"/>
        <v>plays</v>
      </c>
      <c r="S3477" s="16">
        <f t="shared" si="436"/>
        <v>41918.672499999993</v>
      </c>
      <c r="T3477" s="16">
        <f t="shared" si="437"/>
        <v>41945.791666666664</v>
      </c>
      <c r="U3477">
        <f t="shared" si="438"/>
        <v>2014</v>
      </c>
      <c r="V3477">
        <f t="shared" si="439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32"/>
        <v>104</v>
      </c>
      <c r="P3478" s="8">
        <f t="shared" si="433"/>
        <v>52</v>
      </c>
      <c r="Q3478" t="str">
        <f t="shared" si="434"/>
        <v>theater</v>
      </c>
      <c r="R3478" t="str">
        <f t="shared" si="435"/>
        <v>plays</v>
      </c>
      <c r="S3478" s="16">
        <f t="shared" si="436"/>
        <v>41921.071643518517</v>
      </c>
      <c r="T3478" s="16">
        <f t="shared" si="437"/>
        <v>41938.916666666664</v>
      </c>
      <c r="U3478">
        <f t="shared" si="438"/>
        <v>2014</v>
      </c>
      <c r="V3478">
        <f t="shared" si="439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32"/>
        <v>115.33333333333333</v>
      </c>
      <c r="P3479" s="8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6">
        <f t="shared" si="436"/>
        <v>42128.528275462959</v>
      </c>
      <c r="T3479" s="16">
        <f t="shared" si="437"/>
        <v>42140.916666666664</v>
      </c>
      <c r="U3479">
        <f t="shared" si="438"/>
        <v>2015</v>
      </c>
      <c r="V3479">
        <f t="shared" si="439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32"/>
        <v>112.85000000000001</v>
      </c>
      <c r="P3480" s="8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6">
        <f t="shared" si="436"/>
        <v>42053.708587962959</v>
      </c>
      <c r="T3480" s="16">
        <f t="shared" si="437"/>
        <v>42079.666666666664</v>
      </c>
      <c r="U3480">
        <f t="shared" si="438"/>
        <v>2015</v>
      </c>
      <c r="V3480">
        <f t="shared" si="439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32"/>
        <v>127.86666666666666</v>
      </c>
      <c r="P3481" s="8">
        <f t="shared" si="433"/>
        <v>34.25</v>
      </c>
      <c r="Q3481" t="str">
        <f t="shared" si="434"/>
        <v>theater</v>
      </c>
      <c r="R3481" t="str">
        <f t="shared" si="435"/>
        <v>plays</v>
      </c>
      <c r="S3481" s="16">
        <f t="shared" si="436"/>
        <v>41781.64675925926</v>
      </c>
      <c r="T3481" s="16">
        <f t="shared" si="437"/>
        <v>41811.64675925926</v>
      </c>
      <c r="U3481">
        <f t="shared" si="438"/>
        <v>2014</v>
      </c>
      <c r="V3481">
        <f t="shared" si="439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32"/>
        <v>142.66666666666669</v>
      </c>
      <c r="P3482" s="8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6">
        <f t="shared" si="436"/>
        <v>42171.109108796292</v>
      </c>
      <c r="T3482" s="16">
        <f t="shared" si="437"/>
        <v>42195.666666666664</v>
      </c>
      <c r="U3482">
        <f t="shared" si="438"/>
        <v>2015</v>
      </c>
      <c r="V3482">
        <f t="shared" si="439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32"/>
        <v>118.8</v>
      </c>
      <c r="P3483" s="8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6">
        <f t="shared" si="436"/>
        <v>41989.039212962962</v>
      </c>
      <c r="T3483" s="16">
        <f t="shared" si="437"/>
        <v>42006.039212962962</v>
      </c>
      <c r="U3483">
        <f t="shared" si="438"/>
        <v>2014</v>
      </c>
      <c r="V3483">
        <f t="shared" si="439"/>
        <v>2015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32"/>
        <v>138.33333333333334</v>
      </c>
      <c r="P3484" s="8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6">
        <f t="shared" si="436"/>
        <v>41796.563263888886</v>
      </c>
      <c r="T3484" s="16">
        <f t="shared" si="437"/>
        <v>41826.563263888886</v>
      </c>
      <c r="U3484">
        <f t="shared" si="438"/>
        <v>2014</v>
      </c>
      <c r="V3484">
        <f t="shared" si="439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32"/>
        <v>159.9402985074627</v>
      </c>
      <c r="P3485" s="8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6">
        <f t="shared" si="436"/>
        <v>41793.460428240738</v>
      </c>
      <c r="T3485" s="16">
        <f t="shared" si="437"/>
        <v>41823.460428240738</v>
      </c>
      <c r="U3485">
        <f t="shared" si="438"/>
        <v>2014</v>
      </c>
      <c r="V3485">
        <f t="shared" si="439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32"/>
        <v>114.24000000000001</v>
      </c>
      <c r="P3486" s="8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6">
        <f t="shared" si="436"/>
        <v>42506.552071759252</v>
      </c>
      <c r="T3486" s="16">
        <f t="shared" si="437"/>
        <v>42536.552071759252</v>
      </c>
      <c r="U3486">
        <f t="shared" si="438"/>
        <v>2016</v>
      </c>
      <c r="V3486">
        <f t="shared" si="439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32"/>
        <v>100.60606060606061</v>
      </c>
      <c r="P3487" s="8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6">
        <f t="shared" si="436"/>
        <v>42372.484722222223</v>
      </c>
      <c r="T3487" s="16">
        <f t="shared" si="437"/>
        <v>42402.484722222223</v>
      </c>
      <c r="U3487">
        <f t="shared" si="438"/>
        <v>2016</v>
      </c>
      <c r="V3487">
        <f t="shared" si="439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32"/>
        <v>155.20000000000002</v>
      </c>
      <c r="P3488" s="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6">
        <f t="shared" si="436"/>
        <v>42126.666678240734</v>
      </c>
      <c r="T3488" s="16">
        <f t="shared" si="437"/>
        <v>42158.082638888889</v>
      </c>
      <c r="U3488">
        <f t="shared" si="438"/>
        <v>2015</v>
      </c>
      <c r="V3488">
        <f t="shared" si="439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32"/>
        <v>127.75000000000001</v>
      </c>
      <c r="P3489" s="8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6">
        <f t="shared" si="436"/>
        <v>42149.732083333329</v>
      </c>
      <c r="T3489" s="16">
        <f t="shared" si="437"/>
        <v>42179.732083333329</v>
      </c>
      <c r="U3489">
        <f t="shared" si="438"/>
        <v>2015</v>
      </c>
      <c r="V3489">
        <f t="shared" si="439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32"/>
        <v>121.2</v>
      </c>
      <c r="P3490" s="8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6">
        <f t="shared" si="436"/>
        <v>42087.55972222222</v>
      </c>
      <c r="T3490" s="16">
        <f t="shared" si="437"/>
        <v>42111.458333333336</v>
      </c>
      <c r="U3490">
        <f t="shared" si="438"/>
        <v>2015</v>
      </c>
      <c r="V3490">
        <f t="shared" si="439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32"/>
        <v>112.7</v>
      </c>
      <c r="P3491" s="8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6">
        <f t="shared" si="436"/>
        <v>41753.427442129629</v>
      </c>
      <c r="T3491" s="16">
        <f t="shared" si="437"/>
        <v>41783.666666666664</v>
      </c>
      <c r="U3491">
        <f t="shared" si="438"/>
        <v>2014</v>
      </c>
      <c r="V3491">
        <f t="shared" si="439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32"/>
        <v>127.49999999999999</v>
      </c>
      <c r="P3492" s="8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6">
        <f t="shared" si="436"/>
        <v>42443.594027777777</v>
      </c>
      <c r="T3492" s="16">
        <f t="shared" si="437"/>
        <v>42473.594027777777</v>
      </c>
      <c r="U3492">
        <f t="shared" si="438"/>
        <v>2016</v>
      </c>
      <c r="V3492">
        <f t="shared" si="439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32"/>
        <v>158.20000000000002</v>
      </c>
      <c r="P3493" s="8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6">
        <f t="shared" si="436"/>
        <v>42121.041481481479</v>
      </c>
      <c r="T3493" s="16">
        <f t="shared" si="437"/>
        <v>42142.041481481479</v>
      </c>
      <c r="U3493">
        <f t="shared" si="438"/>
        <v>2015</v>
      </c>
      <c r="V3493">
        <f t="shared" si="439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32"/>
        <v>105.26894736842105</v>
      </c>
      <c r="P3494" s="8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6">
        <f t="shared" si="436"/>
        <v>42267.800891203697</v>
      </c>
      <c r="T3494" s="16">
        <f t="shared" si="437"/>
        <v>42302.800891203697</v>
      </c>
      <c r="U3494">
        <f t="shared" si="438"/>
        <v>2015</v>
      </c>
      <c r="V3494">
        <f t="shared" si="439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32"/>
        <v>100</v>
      </c>
      <c r="P3495" s="8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6">
        <f t="shared" si="436"/>
        <v>41848.657824074071</v>
      </c>
      <c r="T3495" s="16">
        <f t="shared" si="437"/>
        <v>41868.007638888885</v>
      </c>
      <c r="U3495">
        <f t="shared" si="438"/>
        <v>2014</v>
      </c>
      <c r="V3495">
        <f t="shared" si="439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32"/>
        <v>100</v>
      </c>
      <c r="P3496" s="8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6">
        <f t="shared" si="436"/>
        <v>42689.006655092591</v>
      </c>
      <c r="T3496" s="16">
        <f t="shared" si="437"/>
        <v>42700.041666666664</v>
      </c>
      <c r="U3496">
        <f t="shared" si="438"/>
        <v>2016</v>
      </c>
      <c r="V3496">
        <f t="shared" si="439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32"/>
        <v>106.86</v>
      </c>
      <c r="P3497" s="8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6">
        <f t="shared" si="436"/>
        <v>41915.554502314808</v>
      </c>
      <c r="T3497" s="16">
        <f t="shared" si="437"/>
        <v>41944.512499999997</v>
      </c>
      <c r="U3497">
        <f t="shared" si="438"/>
        <v>2014</v>
      </c>
      <c r="V3497">
        <f t="shared" si="439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32"/>
        <v>124.4</v>
      </c>
      <c r="P3498" s="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6">
        <f t="shared" si="436"/>
        <v>42584.638495370367</v>
      </c>
      <c r="T3498" s="16">
        <f t="shared" si="437"/>
        <v>42624.638495370367</v>
      </c>
      <c r="U3498">
        <f t="shared" si="438"/>
        <v>2016</v>
      </c>
      <c r="V3498">
        <f t="shared" si="439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32"/>
        <v>108.70406189555126</v>
      </c>
      <c r="P3499" s="8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6">
        <f t="shared" si="436"/>
        <v>42511.53361111111</v>
      </c>
      <c r="T3499" s="16">
        <f t="shared" si="437"/>
        <v>42523.708333333336</v>
      </c>
      <c r="U3499">
        <f t="shared" si="438"/>
        <v>2016</v>
      </c>
      <c r="V3499">
        <f t="shared" si="439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32"/>
        <v>102.42424242424242</v>
      </c>
      <c r="P3500" s="8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6">
        <f t="shared" si="436"/>
        <v>42458.950277777774</v>
      </c>
      <c r="T3500" s="16">
        <f t="shared" si="437"/>
        <v>42518.697222222218</v>
      </c>
      <c r="U3500">
        <f t="shared" si="438"/>
        <v>2016</v>
      </c>
      <c r="V3500">
        <f t="shared" si="439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32"/>
        <v>105.5</v>
      </c>
      <c r="P3501" s="8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6">
        <f t="shared" si="436"/>
        <v>42131.827835648146</v>
      </c>
      <c r="T3501" s="16">
        <f t="shared" si="437"/>
        <v>42186.082638888889</v>
      </c>
      <c r="U3501">
        <f t="shared" si="438"/>
        <v>2015</v>
      </c>
      <c r="V3501">
        <f t="shared" si="439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32"/>
        <v>106.3</v>
      </c>
      <c r="P3502" s="8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6">
        <f t="shared" si="436"/>
        <v>42419.711087962962</v>
      </c>
      <c r="T3502" s="16">
        <f t="shared" si="437"/>
        <v>42435.999305555553</v>
      </c>
      <c r="U3502">
        <f t="shared" si="438"/>
        <v>2016</v>
      </c>
      <c r="V3502">
        <f t="shared" si="439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32"/>
        <v>100.66666666666666</v>
      </c>
      <c r="P3503" s="8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6">
        <f t="shared" si="436"/>
        <v>42233.555497685178</v>
      </c>
      <c r="T3503" s="16">
        <f t="shared" si="437"/>
        <v>42258.555497685178</v>
      </c>
      <c r="U3503">
        <f t="shared" si="438"/>
        <v>2015</v>
      </c>
      <c r="V3503">
        <f t="shared" si="439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32"/>
        <v>105.4</v>
      </c>
      <c r="P3504" s="8">
        <f t="shared" si="433"/>
        <v>136</v>
      </c>
      <c r="Q3504" t="str">
        <f t="shared" si="434"/>
        <v>theater</v>
      </c>
      <c r="R3504" t="str">
        <f t="shared" si="435"/>
        <v>plays</v>
      </c>
      <c r="S3504" s="16">
        <f t="shared" si="436"/>
        <v>42430.631064814814</v>
      </c>
      <c r="T3504" s="16">
        <f t="shared" si="437"/>
        <v>42444.957638888889</v>
      </c>
      <c r="U3504">
        <f t="shared" si="438"/>
        <v>2016</v>
      </c>
      <c r="V3504">
        <f t="shared" si="439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32"/>
        <v>107.55999999999999</v>
      </c>
      <c r="P3505" s="8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6">
        <f t="shared" si="436"/>
        <v>42545.27</v>
      </c>
      <c r="T3505" s="16">
        <f t="shared" si="437"/>
        <v>42575.27</v>
      </c>
      <c r="U3505">
        <f t="shared" si="438"/>
        <v>2016</v>
      </c>
      <c r="V3505">
        <f t="shared" si="439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32"/>
        <v>100</v>
      </c>
      <c r="P3506" s="8">
        <f t="shared" si="433"/>
        <v>125</v>
      </c>
      <c r="Q3506" t="str">
        <f t="shared" si="434"/>
        <v>theater</v>
      </c>
      <c r="R3506" t="str">
        <f t="shared" si="435"/>
        <v>plays</v>
      </c>
      <c r="S3506" s="16">
        <f t="shared" si="436"/>
        <v>42297.540405092594</v>
      </c>
      <c r="T3506" s="16">
        <f t="shared" si="437"/>
        <v>42327.582071759258</v>
      </c>
      <c r="U3506">
        <f t="shared" si="438"/>
        <v>2015</v>
      </c>
      <c r="V3506">
        <f t="shared" si="439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32"/>
        <v>103.76</v>
      </c>
      <c r="P3507" s="8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6">
        <f t="shared" si="436"/>
        <v>41760.727372685185</v>
      </c>
      <c r="T3507" s="16">
        <f t="shared" si="437"/>
        <v>41771.958333333328</v>
      </c>
      <c r="U3507">
        <f t="shared" si="438"/>
        <v>2014</v>
      </c>
      <c r="V3507">
        <f t="shared" si="439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32"/>
        <v>101.49999999999999</v>
      </c>
      <c r="P3508" s="8">
        <f t="shared" si="433"/>
        <v>105</v>
      </c>
      <c r="Q3508" t="str">
        <f t="shared" si="434"/>
        <v>theater</v>
      </c>
      <c r="R3508" t="str">
        <f t="shared" si="435"/>
        <v>plays</v>
      </c>
      <c r="S3508" s="16">
        <f t="shared" si="436"/>
        <v>41829.525925925926</v>
      </c>
      <c r="T3508" s="16">
        <f t="shared" si="437"/>
        <v>41874.525925925926</v>
      </c>
      <c r="U3508">
        <f t="shared" si="438"/>
        <v>2014</v>
      </c>
      <c r="V3508">
        <f t="shared" si="439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32"/>
        <v>104.4</v>
      </c>
      <c r="P3509" s="8">
        <f t="shared" si="433"/>
        <v>145</v>
      </c>
      <c r="Q3509" t="str">
        <f t="shared" si="434"/>
        <v>theater</v>
      </c>
      <c r="R3509" t="str">
        <f t="shared" si="435"/>
        <v>plays</v>
      </c>
      <c r="S3509" s="16">
        <f t="shared" si="436"/>
        <v>42491.714548611104</v>
      </c>
      <c r="T3509" s="16">
        <f t="shared" si="437"/>
        <v>42521.714548611104</v>
      </c>
      <c r="U3509">
        <f t="shared" si="438"/>
        <v>2016</v>
      </c>
      <c r="V3509">
        <f t="shared" si="439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32"/>
        <v>180</v>
      </c>
      <c r="P3510" s="8">
        <f t="shared" si="433"/>
        <v>12</v>
      </c>
      <c r="Q3510" t="str">
        <f t="shared" si="434"/>
        <v>theater</v>
      </c>
      <c r="R3510" t="str">
        <f t="shared" si="435"/>
        <v>plays</v>
      </c>
      <c r="S3510" s="16">
        <f t="shared" si="436"/>
        <v>42477.521446759252</v>
      </c>
      <c r="T3510" s="16">
        <f t="shared" si="437"/>
        <v>42500.666666666664</v>
      </c>
      <c r="U3510">
        <f t="shared" si="438"/>
        <v>2016</v>
      </c>
      <c r="V3510">
        <f t="shared" si="439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32"/>
        <v>106.33333333333333</v>
      </c>
      <c r="P3511" s="8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6">
        <f t="shared" si="436"/>
        <v>41950.651226851849</v>
      </c>
      <c r="T3511" s="16">
        <f t="shared" si="437"/>
        <v>41963.996527777774</v>
      </c>
      <c r="U3511">
        <f t="shared" si="438"/>
        <v>2014</v>
      </c>
      <c r="V3511">
        <f t="shared" si="439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32"/>
        <v>100.55555555555556</v>
      </c>
      <c r="P3512" s="8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6">
        <f t="shared" si="436"/>
        <v>41802.412569444445</v>
      </c>
      <c r="T3512" s="16">
        <f t="shared" si="437"/>
        <v>41822.412569444445</v>
      </c>
      <c r="U3512">
        <f t="shared" si="438"/>
        <v>2014</v>
      </c>
      <c r="V3512">
        <f t="shared" si="439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32"/>
        <v>101.2</v>
      </c>
      <c r="P3513" s="8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6">
        <f t="shared" si="436"/>
        <v>41927.665451388886</v>
      </c>
      <c r="T3513" s="16">
        <f t="shared" si="437"/>
        <v>41950.5625</v>
      </c>
      <c r="U3513">
        <f t="shared" si="438"/>
        <v>2014</v>
      </c>
      <c r="V3513">
        <f t="shared" si="439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32"/>
        <v>100</v>
      </c>
      <c r="P3514" s="8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6">
        <f t="shared" si="436"/>
        <v>42057.328611111108</v>
      </c>
      <c r="T3514" s="16">
        <f t="shared" si="437"/>
        <v>42117.286944444444</v>
      </c>
      <c r="U3514">
        <f t="shared" si="438"/>
        <v>2015</v>
      </c>
      <c r="V3514">
        <f t="shared" si="439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32"/>
        <v>118.39285714285714</v>
      </c>
      <c r="P3515" s="8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6">
        <f t="shared" si="436"/>
        <v>41780.887870370367</v>
      </c>
      <c r="T3515" s="16">
        <f t="shared" si="437"/>
        <v>41793.999305555553</v>
      </c>
      <c r="U3515">
        <f t="shared" si="438"/>
        <v>2014</v>
      </c>
      <c r="V3515">
        <f t="shared" si="439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32"/>
        <v>110.00000000000001</v>
      </c>
      <c r="P3516" s="8">
        <f t="shared" si="433"/>
        <v>55</v>
      </c>
      <c r="Q3516" t="str">
        <f t="shared" si="434"/>
        <v>theater</v>
      </c>
      <c r="R3516" t="str">
        <f t="shared" si="435"/>
        <v>plays</v>
      </c>
      <c r="S3516" s="16">
        <f t="shared" si="436"/>
        <v>42020.638333333329</v>
      </c>
      <c r="T3516" s="16">
        <f t="shared" si="437"/>
        <v>42036.999305555553</v>
      </c>
      <c r="U3516">
        <f t="shared" si="438"/>
        <v>2015</v>
      </c>
      <c r="V3516">
        <f t="shared" si="439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32"/>
        <v>102.66666666666666</v>
      </c>
      <c r="P3517" s="8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6">
        <f t="shared" si="436"/>
        <v>42125.564479166664</v>
      </c>
      <c r="T3517" s="16">
        <f t="shared" si="437"/>
        <v>42155.564479166664</v>
      </c>
      <c r="U3517">
        <f t="shared" si="438"/>
        <v>2015</v>
      </c>
      <c r="V3517">
        <f t="shared" si="439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32"/>
        <v>100</v>
      </c>
      <c r="P3518" s="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6">
        <f t="shared" si="436"/>
        <v>41855.801736111105</v>
      </c>
      <c r="T3518" s="16">
        <f t="shared" si="437"/>
        <v>41889.916666666664</v>
      </c>
      <c r="U3518">
        <f t="shared" si="438"/>
        <v>2014</v>
      </c>
      <c r="V3518">
        <f t="shared" si="439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32"/>
        <v>100</v>
      </c>
      <c r="P3519" s="8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6">
        <f t="shared" si="436"/>
        <v>41794.609189814808</v>
      </c>
      <c r="T3519" s="16">
        <f t="shared" si="437"/>
        <v>41824.25</v>
      </c>
      <c r="U3519">
        <f t="shared" si="438"/>
        <v>2014</v>
      </c>
      <c r="V3519">
        <f t="shared" si="439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32"/>
        <v>110.04599999999999</v>
      </c>
      <c r="P3520" s="8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6">
        <f t="shared" si="436"/>
        <v>41893.575219907405</v>
      </c>
      <c r="T3520" s="16">
        <f t="shared" si="437"/>
        <v>41914.38958333333</v>
      </c>
      <c r="U3520">
        <f t="shared" si="438"/>
        <v>2014</v>
      </c>
      <c r="V3520">
        <f t="shared" si="439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32"/>
        <v>101.35000000000001</v>
      </c>
      <c r="P3521" s="8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6">
        <f t="shared" si="436"/>
        <v>42037.390624999993</v>
      </c>
      <c r="T3521" s="16">
        <f t="shared" si="437"/>
        <v>42067.390624999993</v>
      </c>
      <c r="U3521">
        <f t="shared" si="438"/>
        <v>2015</v>
      </c>
      <c r="V3521">
        <f t="shared" si="439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32"/>
        <v>100.75</v>
      </c>
      <c r="P3522" s="8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6">
        <f t="shared" si="436"/>
        <v>42227.615879629629</v>
      </c>
      <c r="T3522" s="16">
        <f t="shared" si="437"/>
        <v>42253.365972222215</v>
      </c>
      <c r="U3522">
        <f t="shared" si="438"/>
        <v>2015</v>
      </c>
      <c r="V3522">
        <f t="shared" si="439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40">E3523/D3523*100</f>
        <v>169.42857142857144</v>
      </c>
      <c r="P3523" s="8">
        <f t="shared" ref="P3523:P3586" si="441">IFERROR(E3523/L3523,0)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RIGHT(N3523,LEN(N3523)-SEARCH("/",N3523))</f>
        <v>plays</v>
      </c>
      <c r="S3523" s="16">
        <f t="shared" ref="S3523:S3586" si="444">(J3523/86400)+25569+(-5/24)</f>
        <v>41881.153009259258</v>
      </c>
      <c r="T3523" s="16">
        <f t="shared" ref="T3523:T3586" si="445">(I3523/86400)+25569+(-5/24)</f>
        <v>41911.153009259258</v>
      </c>
      <c r="U3523">
        <f t="shared" ref="U3523:U3586" si="446">YEAR(S3523)</f>
        <v>2014</v>
      </c>
      <c r="V3523">
        <f t="shared" ref="V3523:V3586" si="447">YEAR(T3523)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40"/>
        <v>100</v>
      </c>
      <c r="P3524" s="8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6">
        <f t="shared" si="444"/>
        <v>42234.581550925919</v>
      </c>
      <c r="T3524" s="16">
        <f t="shared" si="445"/>
        <v>42262.212500000001</v>
      </c>
      <c r="U3524">
        <f t="shared" si="446"/>
        <v>2015</v>
      </c>
      <c r="V3524">
        <f t="shared" si="447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40"/>
        <v>113.65</v>
      </c>
      <c r="P3525" s="8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6">
        <f t="shared" si="444"/>
        <v>42581.189212962963</v>
      </c>
      <c r="T3525" s="16">
        <f t="shared" si="445"/>
        <v>42638.749999999993</v>
      </c>
      <c r="U3525">
        <f t="shared" si="446"/>
        <v>2016</v>
      </c>
      <c r="V3525">
        <f t="shared" si="447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40"/>
        <v>101.56</v>
      </c>
      <c r="P3526" s="8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6">
        <f t="shared" si="444"/>
        <v>41880.555243055554</v>
      </c>
      <c r="T3526" s="16">
        <f t="shared" si="445"/>
        <v>41894.958333333328</v>
      </c>
      <c r="U3526">
        <f t="shared" si="446"/>
        <v>2014</v>
      </c>
      <c r="V3526">
        <f t="shared" si="447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40"/>
        <v>106</v>
      </c>
      <c r="P3527" s="8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6">
        <f t="shared" si="444"/>
        <v>42214.487337962964</v>
      </c>
      <c r="T3527" s="16">
        <f t="shared" si="445"/>
        <v>42225.458333333336</v>
      </c>
      <c r="U3527">
        <f t="shared" si="446"/>
        <v>2015</v>
      </c>
      <c r="V3527">
        <f t="shared" si="447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40"/>
        <v>102</v>
      </c>
      <c r="P3528" s="8">
        <f t="shared" si="441"/>
        <v>99</v>
      </c>
      <c r="Q3528" t="str">
        <f t="shared" si="442"/>
        <v>theater</v>
      </c>
      <c r="R3528" t="str">
        <f t="shared" si="443"/>
        <v>plays</v>
      </c>
      <c r="S3528" s="16">
        <f t="shared" si="444"/>
        <v>42460.126979166664</v>
      </c>
      <c r="T3528" s="16">
        <f t="shared" si="445"/>
        <v>42488.040972222218</v>
      </c>
      <c r="U3528">
        <f t="shared" si="446"/>
        <v>2016</v>
      </c>
      <c r="V3528">
        <f t="shared" si="447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40"/>
        <v>116.91666666666667</v>
      </c>
      <c r="P3529" s="8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6">
        <f t="shared" si="444"/>
        <v>42166.814872685187</v>
      </c>
      <c r="T3529" s="16">
        <f t="shared" si="445"/>
        <v>42195.957638888889</v>
      </c>
      <c r="U3529">
        <f t="shared" si="446"/>
        <v>2015</v>
      </c>
      <c r="V3529">
        <f t="shared" si="447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40"/>
        <v>101.15151515151514</v>
      </c>
      <c r="P3530" s="8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6">
        <f t="shared" si="444"/>
        <v>42733.293032407404</v>
      </c>
      <c r="T3530" s="16">
        <f t="shared" si="445"/>
        <v>42753.293032407404</v>
      </c>
      <c r="U3530">
        <f t="shared" si="446"/>
        <v>2016</v>
      </c>
      <c r="V3530">
        <f t="shared" si="447"/>
        <v>2017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40"/>
        <v>132</v>
      </c>
      <c r="P3531" s="8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6">
        <f t="shared" si="444"/>
        <v>42177.553449074076</v>
      </c>
      <c r="T3531" s="16">
        <f t="shared" si="445"/>
        <v>42197.833333333336</v>
      </c>
      <c r="U3531">
        <f t="shared" si="446"/>
        <v>2015</v>
      </c>
      <c r="V3531">
        <f t="shared" si="447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40"/>
        <v>100</v>
      </c>
      <c r="P3532" s="8">
        <f t="shared" si="441"/>
        <v>125</v>
      </c>
      <c r="Q3532" t="str">
        <f t="shared" si="442"/>
        <v>theater</v>
      </c>
      <c r="R3532" t="str">
        <f t="shared" si="443"/>
        <v>plays</v>
      </c>
      <c r="S3532" s="16">
        <f t="shared" si="444"/>
        <v>42442.41501157407</v>
      </c>
      <c r="T3532" s="16">
        <f t="shared" si="445"/>
        <v>42470.624999999993</v>
      </c>
      <c r="U3532">
        <f t="shared" si="446"/>
        <v>2016</v>
      </c>
      <c r="V3532">
        <f t="shared" si="447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40"/>
        <v>128</v>
      </c>
      <c r="P3533" s="8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6">
        <f t="shared" si="444"/>
        <v>42521.44599537037</v>
      </c>
      <c r="T3533" s="16">
        <f t="shared" si="445"/>
        <v>42551.44599537037</v>
      </c>
      <c r="U3533">
        <f t="shared" si="446"/>
        <v>2016</v>
      </c>
      <c r="V3533">
        <f t="shared" si="447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40"/>
        <v>118.95833333333334</v>
      </c>
      <c r="P3534" s="8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6">
        <f t="shared" si="444"/>
        <v>41884.391516203701</v>
      </c>
      <c r="T3534" s="16">
        <f t="shared" si="445"/>
        <v>41899.957638888889</v>
      </c>
      <c r="U3534">
        <f t="shared" si="446"/>
        <v>2014</v>
      </c>
      <c r="V3534">
        <f t="shared" si="447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40"/>
        <v>126.2</v>
      </c>
      <c r="P3535" s="8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6">
        <f t="shared" si="444"/>
        <v>42289.552858796298</v>
      </c>
      <c r="T3535" s="16">
        <f t="shared" si="445"/>
        <v>42319.594525462962</v>
      </c>
      <c r="U3535">
        <f t="shared" si="446"/>
        <v>2015</v>
      </c>
      <c r="V3535">
        <f t="shared" si="447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40"/>
        <v>156.20000000000002</v>
      </c>
      <c r="P3536" s="8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6">
        <f t="shared" si="444"/>
        <v>42243.416932870365</v>
      </c>
      <c r="T3536" s="16">
        <f t="shared" si="445"/>
        <v>42278.416932870365</v>
      </c>
      <c r="U3536">
        <f t="shared" si="446"/>
        <v>2015</v>
      </c>
      <c r="V3536">
        <f t="shared" si="447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40"/>
        <v>103.15</v>
      </c>
      <c r="P3537" s="8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6">
        <f t="shared" si="444"/>
        <v>42248.431828703702</v>
      </c>
      <c r="T3537" s="16">
        <f t="shared" si="445"/>
        <v>42279.541666666664</v>
      </c>
      <c r="U3537">
        <f t="shared" si="446"/>
        <v>2015</v>
      </c>
      <c r="V3537">
        <f t="shared" si="447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40"/>
        <v>153.33333333333334</v>
      </c>
      <c r="P3538" s="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6">
        <f t="shared" si="444"/>
        <v>42328.518807870372</v>
      </c>
      <c r="T3538" s="16">
        <f t="shared" si="445"/>
        <v>42358.290972222218</v>
      </c>
      <c r="U3538">
        <f t="shared" si="446"/>
        <v>2015</v>
      </c>
      <c r="V3538">
        <f t="shared" si="447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40"/>
        <v>180.44444444444446</v>
      </c>
      <c r="P3539" s="8">
        <f t="shared" si="441"/>
        <v>43.5</v>
      </c>
      <c r="Q3539" t="str">
        <f t="shared" si="442"/>
        <v>theater</v>
      </c>
      <c r="R3539" t="str">
        <f t="shared" si="443"/>
        <v>plays</v>
      </c>
      <c r="S3539" s="16">
        <f t="shared" si="444"/>
        <v>41923.146018518521</v>
      </c>
      <c r="T3539" s="16">
        <f t="shared" si="445"/>
        <v>41960.124305555553</v>
      </c>
      <c r="U3539">
        <f t="shared" si="446"/>
        <v>2014</v>
      </c>
      <c r="V3539">
        <f t="shared" si="447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40"/>
        <v>128.44999999999999</v>
      </c>
      <c r="P3540" s="8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6">
        <f t="shared" si="444"/>
        <v>42571.212268518517</v>
      </c>
      <c r="T3540" s="16">
        <f t="shared" si="445"/>
        <v>42599.212268518517</v>
      </c>
      <c r="U3540">
        <f t="shared" si="446"/>
        <v>2016</v>
      </c>
      <c r="V3540">
        <f t="shared" si="447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40"/>
        <v>119.66666666666667</v>
      </c>
      <c r="P3541" s="8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6">
        <f t="shared" si="444"/>
        <v>42600.547708333332</v>
      </c>
      <c r="T3541" s="16">
        <f t="shared" si="445"/>
        <v>42621.547708333332</v>
      </c>
      <c r="U3541">
        <f t="shared" si="446"/>
        <v>2016</v>
      </c>
      <c r="V3541">
        <f t="shared" si="447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40"/>
        <v>123</v>
      </c>
      <c r="P3542" s="8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6">
        <f t="shared" si="444"/>
        <v>42516.795034722221</v>
      </c>
      <c r="T3542" s="16">
        <f t="shared" si="445"/>
        <v>42546.795034722221</v>
      </c>
      <c r="U3542">
        <f t="shared" si="446"/>
        <v>2016</v>
      </c>
      <c r="V3542">
        <f t="shared" si="447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40"/>
        <v>105</v>
      </c>
      <c r="P3543" s="8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6">
        <f t="shared" si="444"/>
        <v>42222.521701388883</v>
      </c>
      <c r="T3543" s="16">
        <f t="shared" si="445"/>
        <v>42247.521701388883</v>
      </c>
      <c r="U3543">
        <f t="shared" si="446"/>
        <v>2015</v>
      </c>
      <c r="V3543">
        <f t="shared" si="447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40"/>
        <v>102.23636363636363</v>
      </c>
      <c r="P3544" s="8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6">
        <f t="shared" si="444"/>
        <v>41829.391458333332</v>
      </c>
      <c r="T3544" s="16">
        <f t="shared" si="445"/>
        <v>41889.391458333332</v>
      </c>
      <c r="U3544">
        <f t="shared" si="446"/>
        <v>2014</v>
      </c>
      <c r="V3544">
        <f t="shared" si="447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40"/>
        <v>104.66666666666666</v>
      </c>
      <c r="P3545" s="8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6">
        <f t="shared" si="444"/>
        <v>42150.546979166662</v>
      </c>
      <c r="T3545" s="16">
        <f t="shared" si="445"/>
        <v>42180.546979166662</v>
      </c>
      <c r="U3545">
        <f t="shared" si="446"/>
        <v>2015</v>
      </c>
      <c r="V3545">
        <f t="shared" si="447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40"/>
        <v>100</v>
      </c>
      <c r="P3546" s="8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6">
        <f t="shared" si="444"/>
        <v>42040.623344907406</v>
      </c>
      <c r="T3546" s="16">
        <f t="shared" si="445"/>
        <v>42070.623344907406</v>
      </c>
      <c r="U3546">
        <f t="shared" si="446"/>
        <v>2015</v>
      </c>
      <c r="V3546">
        <f t="shared" si="447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40"/>
        <v>100.4</v>
      </c>
      <c r="P3547" s="8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6">
        <f t="shared" si="444"/>
        <v>42075.599062499998</v>
      </c>
      <c r="T3547" s="16">
        <f t="shared" si="445"/>
        <v>42105.599062499998</v>
      </c>
      <c r="U3547">
        <f t="shared" si="446"/>
        <v>2015</v>
      </c>
      <c r="V3547">
        <f t="shared" si="447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40"/>
        <v>102.27272727272727</v>
      </c>
      <c r="P3548" s="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6">
        <f t="shared" si="444"/>
        <v>42073.452361111107</v>
      </c>
      <c r="T3548" s="16">
        <f t="shared" si="445"/>
        <v>42094.957638888889</v>
      </c>
      <c r="U3548">
        <f t="shared" si="446"/>
        <v>2015</v>
      </c>
      <c r="V3548">
        <f t="shared" si="447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40"/>
        <v>114.40928571428573</v>
      </c>
      <c r="P3549" s="8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6">
        <f t="shared" si="444"/>
        <v>42479.870381944442</v>
      </c>
      <c r="T3549" s="16">
        <f t="shared" si="445"/>
        <v>42503.957638888889</v>
      </c>
      <c r="U3549">
        <f t="shared" si="446"/>
        <v>2016</v>
      </c>
      <c r="V3549">
        <f t="shared" si="447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40"/>
        <v>101.9047619047619</v>
      </c>
      <c r="P3550" s="8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6">
        <f t="shared" si="444"/>
        <v>42411.733958333331</v>
      </c>
      <c r="T3550" s="16">
        <f t="shared" si="445"/>
        <v>42433.833333333336</v>
      </c>
      <c r="U3550">
        <f t="shared" si="446"/>
        <v>2016</v>
      </c>
      <c r="V3550">
        <f t="shared" si="447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40"/>
        <v>102</v>
      </c>
      <c r="P3551" s="8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6">
        <f t="shared" si="444"/>
        <v>42223.186030092591</v>
      </c>
      <c r="T3551" s="16">
        <f t="shared" si="445"/>
        <v>42251.186030092591</v>
      </c>
      <c r="U3551">
        <f t="shared" si="446"/>
        <v>2015</v>
      </c>
      <c r="V3551">
        <f t="shared" si="447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40"/>
        <v>104.80000000000001</v>
      </c>
      <c r="P3552" s="8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6">
        <f t="shared" si="444"/>
        <v>42462.685162037036</v>
      </c>
      <c r="T3552" s="16">
        <f t="shared" si="445"/>
        <v>42492.685162037036</v>
      </c>
      <c r="U3552">
        <f t="shared" si="446"/>
        <v>2016</v>
      </c>
      <c r="V3552">
        <f t="shared" si="447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40"/>
        <v>101.83333333333333</v>
      </c>
      <c r="P3553" s="8">
        <f t="shared" si="441"/>
        <v>61.1</v>
      </c>
      <c r="Q3553" t="str">
        <f t="shared" si="442"/>
        <v>theater</v>
      </c>
      <c r="R3553" t="str">
        <f t="shared" si="443"/>
        <v>plays</v>
      </c>
      <c r="S3553" s="16">
        <f t="shared" si="444"/>
        <v>41753.307523148142</v>
      </c>
      <c r="T3553" s="16">
        <f t="shared" si="445"/>
        <v>41781.713194444441</v>
      </c>
      <c r="U3553">
        <f t="shared" si="446"/>
        <v>2014</v>
      </c>
      <c r="V3553">
        <f t="shared" si="447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40"/>
        <v>100</v>
      </c>
      <c r="P3554" s="8">
        <f t="shared" si="441"/>
        <v>38.65</v>
      </c>
      <c r="Q3554" t="str">
        <f t="shared" si="442"/>
        <v>theater</v>
      </c>
      <c r="R3554" t="str">
        <f t="shared" si="443"/>
        <v>plays</v>
      </c>
      <c r="S3554" s="16">
        <f t="shared" si="444"/>
        <v>41788.378749999996</v>
      </c>
      <c r="T3554" s="16">
        <f t="shared" si="445"/>
        <v>41818.378749999996</v>
      </c>
      <c r="U3554">
        <f t="shared" si="446"/>
        <v>2014</v>
      </c>
      <c r="V3554">
        <f t="shared" si="447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40"/>
        <v>106.27272727272728</v>
      </c>
      <c r="P3555" s="8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6">
        <f t="shared" si="444"/>
        <v>42195.820370370369</v>
      </c>
      <c r="T3555" s="16">
        <f t="shared" si="445"/>
        <v>42227.791666666664</v>
      </c>
      <c r="U3555">
        <f t="shared" si="446"/>
        <v>2015</v>
      </c>
      <c r="V3555">
        <f t="shared" si="447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40"/>
        <v>113.42219999999999</v>
      </c>
      <c r="P3556" s="8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6">
        <f t="shared" si="444"/>
        <v>42015.842118055552</v>
      </c>
      <c r="T3556" s="16">
        <f t="shared" si="445"/>
        <v>42046.499999999993</v>
      </c>
      <c r="U3556">
        <f t="shared" si="446"/>
        <v>2015</v>
      </c>
      <c r="V3556">
        <f t="shared" si="447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40"/>
        <v>100</v>
      </c>
      <c r="P3557" s="8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6">
        <f t="shared" si="444"/>
        <v>42661.233726851853</v>
      </c>
      <c r="T3557" s="16">
        <f t="shared" si="445"/>
        <v>42691.275393518517</v>
      </c>
      <c r="U3557">
        <f t="shared" si="446"/>
        <v>2016</v>
      </c>
      <c r="V3557">
        <f t="shared" si="447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40"/>
        <v>100.45454545454547</v>
      </c>
      <c r="P3558" s="8">
        <f t="shared" si="441"/>
        <v>110.5</v>
      </c>
      <c r="Q3558" t="str">
        <f t="shared" si="442"/>
        <v>theater</v>
      </c>
      <c r="R3558" t="str">
        <f t="shared" si="443"/>
        <v>plays</v>
      </c>
      <c r="S3558" s="16">
        <f t="shared" si="444"/>
        <v>41808.441249999996</v>
      </c>
      <c r="T3558" s="16">
        <f t="shared" si="445"/>
        <v>41868.441249999996</v>
      </c>
      <c r="U3558">
        <f t="shared" si="446"/>
        <v>2014</v>
      </c>
      <c r="V3558">
        <f t="shared" si="447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40"/>
        <v>100.03599999999999</v>
      </c>
      <c r="P3559" s="8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6">
        <f t="shared" si="444"/>
        <v>41730.068414351852</v>
      </c>
      <c r="T3559" s="16">
        <f t="shared" si="445"/>
        <v>41764.068414351852</v>
      </c>
      <c r="U3559">
        <f t="shared" si="446"/>
        <v>2014</v>
      </c>
      <c r="V3559">
        <f t="shared" si="447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40"/>
        <v>144</v>
      </c>
      <c r="P3560" s="8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6">
        <f t="shared" si="444"/>
        <v>42139.608506944445</v>
      </c>
      <c r="T3560" s="16">
        <f t="shared" si="445"/>
        <v>42181.666666666664</v>
      </c>
      <c r="U3560">
        <f t="shared" si="446"/>
        <v>2015</v>
      </c>
      <c r="V3560">
        <f t="shared" si="447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40"/>
        <v>103.49999999999999</v>
      </c>
      <c r="P3561" s="8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6">
        <f t="shared" si="444"/>
        <v>42193.887824074067</v>
      </c>
      <c r="T3561" s="16">
        <f t="shared" si="445"/>
        <v>42216.165277777771</v>
      </c>
      <c r="U3561">
        <f t="shared" si="446"/>
        <v>2015</v>
      </c>
      <c r="V3561">
        <f t="shared" si="447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40"/>
        <v>108.43750000000001</v>
      </c>
      <c r="P3562" s="8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6">
        <f t="shared" si="444"/>
        <v>42115.68131944444</v>
      </c>
      <c r="T3562" s="16">
        <f t="shared" si="445"/>
        <v>42150.906249999993</v>
      </c>
      <c r="U3562">
        <f t="shared" si="446"/>
        <v>2015</v>
      </c>
      <c r="V3562">
        <f t="shared" si="447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40"/>
        <v>102.4</v>
      </c>
      <c r="P3563" s="8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6">
        <f t="shared" si="444"/>
        <v>42203.471967592595</v>
      </c>
      <c r="T3563" s="16">
        <f t="shared" si="445"/>
        <v>42221.566666666666</v>
      </c>
      <c r="U3563">
        <f t="shared" si="446"/>
        <v>2015</v>
      </c>
      <c r="V3563">
        <f t="shared" si="447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40"/>
        <v>148.88888888888889</v>
      </c>
      <c r="P3564" s="8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6">
        <f t="shared" si="444"/>
        <v>42433.553553240738</v>
      </c>
      <c r="T3564" s="16">
        <f t="shared" si="445"/>
        <v>42442.708333333336</v>
      </c>
      <c r="U3564">
        <f t="shared" si="446"/>
        <v>2016</v>
      </c>
      <c r="V3564">
        <f t="shared" si="447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40"/>
        <v>105.49000000000002</v>
      </c>
      <c r="P3565" s="8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6">
        <f t="shared" si="444"/>
        <v>42555.46361111111</v>
      </c>
      <c r="T3565" s="16">
        <f t="shared" si="445"/>
        <v>42583.583333333336</v>
      </c>
      <c r="U3565">
        <f t="shared" si="446"/>
        <v>2016</v>
      </c>
      <c r="V3565">
        <f t="shared" si="447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40"/>
        <v>100.49999999999999</v>
      </c>
      <c r="P3566" s="8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6">
        <f t="shared" si="444"/>
        <v>42236.414918981478</v>
      </c>
      <c r="T3566" s="16">
        <f t="shared" si="445"/>
        <v>42282.458333333336</v>
      </c>
      <c r="U3566">
        <f t="shared" si="446"/>
        <v>2015</v>
      </c>
      <c r="V3566">
        <f t="shared" si="447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40"/>
        <v>130.55555555555557</v>
      </c>
      <c r="P3567" s="8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6">
        <f t="shared" si="444"/>
        <v>41974.534814814811</v>
      </c>
      <c r="T3567" s="16">
        <f t="shared" si="445"/>
        <v>42004.534814814811</v>
      </c>
      <c r="U3567">
        <f t="shared" si="446"/>
        <v>2014</v>
      </c>
      <c r="V3567">
        <f t="shared" si="447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40"/>
        <v>104.75000000000001</v>
      </c>
      <c r="P3568" s="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6">
        <f t="shared" si="444"/>
        <v>41997.299571759257</v>
      </c>
      <c r="T3568" s="16">
        <f t="shared" si="445"/>
        <v>42027.299571759257</v>
      </c>
      <c r="U3568">
        <f t="shared" si="446"/>
        <v>2014</v>
      </c>
      <c r="V3568">
        <f t="shared" si="447"/>
        <v>2015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40"/>
        <v>108.80000000000001</v>
      </c>
      <c r="P3569" s="8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6">
        <f t="shared" si="444"/>
        <v>42135.602361111109</v>
      </c>
      <c r="T3569" s="16">
        <f t="shared" si="445"/>
        <v>42165.602361111109</v>
      </c>
      <c r="U3569">
        <f t="shared" si="446"/>
        <v>2015</v>
      </c>
      <c r="V3569">
        <f t="shared" si="447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40"/>
        <v>111.00000000000001</v>
      </c>
      <c r="P3570" s="8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6">
        <f t="shared" si="444"/>
        <v>41869.532337962963</v>
      </c>
      <c r="T3570" s="16">
        <f t="shared" si="445"/>
        <v>41899.532337962963</v>
      </c>
      <c r="U3570">
        <f t="shared" si="446"/>
        <v>2014</v>
      </c>
      <c r="V3570">
        <f t="shared" si="447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40"/>
        <v>100.47999999999999</v>
      </c>
      <c r="P3571" s="8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6">
        <f t="shared" si="444"/>
        <v>41982.480277777773</v>
      </c>
      <c r="T3571" s="16">
        <f t="shared" si="445"/>
        <v>42012.480277777773</v>
      </c>
      <c r="U3571">
        <f t="shared" si="446"/>
        <v>2014</v>
      </c>
      <c r="V3571">
        <f t="shared" si="447"/>
        <v>2015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40"/>
        <v>114.35</v>
      </c>
      <c r="P3572" s="8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6">
        <f t="shared" si="444"/>
        <v>41976.12364583333</v>
      </c>
      <c r="T3572" s="16">
        <f t="shared" si="445"/>
        <v>42004.083333333336</v>
      </c>
      <c r="U3572">
        <f t="shared" si="446"/>
        <v>2014</v>
      </c>
      <c r="V3572">
        <f t="shared" si="447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40"/>
        <v>122.06666666666666</v>
      </c>
      <c r="P3573" s="8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6">
        <f t="shared" si="444"/>
        <v>41912.650613425925</v>
      </c>
      <c r="T3573" s="16">
        <f t="shared" si="445"/>
        <v>41942.650613425925</v>
      </c>
      <c r="U3573">
        <f t="shared" si="446"/>
        <v>2014</v>
      </c>
      <c r="V3573">
        <f t="shared" si="447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40"/>
        <v>100</v>
      </c>
      <c r="P3574" s="8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6">
        <f t="shared" si="444"/>
        <v>42146.36206018518</v>
      </c>
      <c r="T3574" s="16">
        <f t="shared" si="445"/>
        <v>42176.36206018518</v>
      </c>
      <c r="U3574">
        <f t="shared" si="446"/>
        <v>2015</v>
      </c>
      <c r="V3574">
        <f t="shared" si="447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40"/>
        <v>102.8</v>
      </c>
      <c r="P3575" s="8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6">
        <f t="shared" si="444"/>
        <v>41921.167199074072</v>
      </c>
      <c r="T3575" s="16">
        <f t="shared" si="445"/>
        <v>41951.208865740737</v>
      </c>
      <c r="U3575">
        <f t="shared" si="446"/>
        <v>2014</v>
      </c>
      <c r="V3575">
        <f t="shared" si="447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40"/>
        <v>106.12068965517241</v>
      </c>
      <c r="P3576" s="8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6">
        <f t="shared" si="444"/>
        <v>41926.734351851854</v>
      </c>
      <c r="T3576" s="16">
        <f t="shared" si="445"/>
        <v>41956.776018518511</v>
      </c>
      <c r="U3576">
        <f t="shared" si="446"/>
        <v>2014</v>
      </c>
      <c r="V3576">
        <f t="shared" si="447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40"/>
        <v>101.33000000000001</v>
      </c>
      <c r="P3577" s="8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6">
        <f t="shared" si="444"/>
        <v>42561.575543981475</v>
      </c>
      <c r="T3577" s="16">
        <f t="shared" si="445"/>
        <v>42592.957638888889</v>
      </c>
      <c r="U3577">
        <f t="shared" si="446"/>
        <v>2016</v>
      </c>
      <c r="V3577">
        <f t="shared" si="447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40"/>
        <v>100</v>
      </c>
      <c r="P3578" s="8">
        <f t="shared" si="441"/>
        <v>20</v>
      </c>
      <c r="Q3578" t="str">
        <f t="shared" si="442"/>
        <v>theater</v>
      </c>
      <c r="R3578" t="str">
        <f t="shared" si="443"/>
        <v>plays</v>
      </c>
      <c r="S3578" s="16">
        <f t="shared" si="444"/>
        <v>42649.340902777774</v>
      </c>
      <c r="T3578" s="16">
        <f t="shared" si="445"/>
        <v>42709.382569444446</v>
      </c>
      <c r="U3578">
        <f t="shared" si="446"/>
        <v>2016</v>
      </c>
      <c r="V3578">
        <f t="shared" si="447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40"/>
        <v>130</v>
      </c>
      <c r="P3579" s="8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6">
        <f t="shared" si="444"/>
        <v>42093.578506944446</v>
      </c>
      <c r="T3579" s="16">
        <f t="shared" si="445"/>
        <v>42120.061111111114</v>
      </c>
      <c r="U3579">
        <f t="shared" si="446"/>
        <v>2015</v>
      </c>
      <c r="V3579">
        <f t="shared" si="447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40"/>
        <v>100.01333333333334</v>
      </c>
      <c r="P3580" s="8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6">
        <f t="shared" si="444"/>
        <v>42460.525196759256</v>
      </c>
      <c r="T3580" s="16">
        <f t="shared" si="445"/>
        <v>42490.525196759256</v>
      </c>
      <c r="U3580">
        <f t="shared" si="446"/>
        <v>2016</v>
      </c>
      <c r="V3580">
        <f t="shared" si="447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40"/>
        <v>100</v>
      </c>
      <c r="P3581" s="8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6">
        <f t="shared" si="444"/>
        <v>42430.553888888891</v>
      </c>
      <c r="T3581" s="16">
        <f t="shared" si="445"/>
        <v>42460.51222222222</v>
      </c>
      <c r="U3581">
        <f t="shared" si="446"/>
        <v>2016</v>
      </c>
      <c r="V3581">
        <f t="shared" si="447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40"/>
        <v>113.88888888888889</v>
      </c>
      <c r="P3582" s="8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6">
        <f t="shared" si="444"/>
        <v>42025.967847222222</v>
      </c>
      <c r="T3582" s="16">
        <f t="shared" si="445"/>
        <v>42063.999305555553</v>
      </c>
      <c r="U3582">
        <f t="shared" si="446"/>
        <v>2015</v>
      </c>
      <c r="V3582">
        <f t="shared" si="447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40"/>
        <v>100</v>
      </c>
      <c r="P3583" s="8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6">
        <f t="shared" si="444"/>
        <v>41836.26284722222</v>
      </c>
      <c r="T3583" s="16">
        <f t="shared" si="445"/>
        <v>41850.26284722222</v>
      </c>
      <c r="U3583">
        <f t="shared" si="446"/>
        <v>2014</v>
      </c>
      <c r="V3583">
        <f t="shared" si="447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40"/>
        <v>287</v>
      </c>
      <c r="P3584" s="8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6">
        <f t="shared" si="444"/>
        <v>42450.887523148143</v>
      </c>
      <c r="T3584" s="16">
        <f t="shared" si="445"/>
        <v>42464.887523148143</v>
      </c>
      <c r="U3584">
        <f t="shared" si="446"/>
        <v>2016</v>
      </c>
      <c r="V3584">
        <f t="shared" si="447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40"/>
        <v>108.5</v>
      </c>
      <c r="P3585" s="8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6">
        <f t="shared" si="444"/>
        <v>42418.217650462961</v>
      </c>
      <c r="T3585" s="16">
        <f t="shared" si="445"/>
        <v>42478.175983796296</v>
      </c>
      <c r="U3585">
        <f t="shared" si="446"/>
        <v>2016</v>
      </c>
      <c r="V3585">
        <f t="shared" si="447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40"/>
        <v>115.5</v>
      </c>
      <c r="P3586" s="8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6">
        <f t="shared" si="444"/>
        <v>42168.108148148145</v>
      </c>
      <c r="T3586" s="16">
        <f t="shared" si="445"/>
        <v>42198.108148148145</v>
      </c>
      <c r="U3586">
        <f t="shared" si="446"/>
        <v>2015</v>
      </c>
      <c r="V3586">
        <f t="shared" si="447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448">E3587/D3587*100</f>
        <v>119.11764705882352</v>
      </c>
      <c r="P3587" s="8">
        <f t="shared" ref="P3587:P3650" si="449">IFERROR(E3587/L3587,0)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RIGHT(N3587,LEN(N3587)-SEARCH("/",N3587))</f>
        <v>plays</v>
      </c>
      <c r="S3587" s="16">
        <f t="shared" ref="S3587:S3650" si="452">(J3587/86400)+25569+(-5/24)</f>
        <v>41964.507986111108</v>
      </c>
      <c r="T3587" s="16">
        <f t="shared" ref="T3587:T3650" si="453">(I3587/86400)+25569+(-5/24)</f>
        <v>41994.507986111108</v>
      </c>
      <c r="U3587">
        <f t="shared" ref="U3587:U3650" si="454">YEAR(S3587)</f>
        <v>2014</v>
      </c>
      <c r="V3587">
        <f t="shared" ref="V3587:V3650" si="455">YEAR(T3587)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48"/>
        <v>109.42666666666668</v>
      </c>
      <c r="P3588" s="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6">
        <f t="shared" si="452"/>
        <v>42576.489236111105</v>
      </c>
      <c r="T3588" s="16">
        <f t="shared" si="453"/>
        <v>42636.489236111105</v>
      </c>
      <c r="U3588">
        <f t="shared" si="454"/>
        <v>2016</v>
      </c>
      <c r="V3588">
        <f t="shared" si="455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48"/>
        <v>126.6</v>
      </c>
      <c r="P3589" s="8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6">
        <f t="shared" si="452"/>
        <v>42503.331643518519</v>
      </c>
      <c r="T3589" s="16">
        <f t="shared" si="453"/>
        <v>42548.583333333336</v>
      </c>
      <c r="U3589">
        <f t="shared" si="454"/>
        <v>2016</v>
      </c>
      <c r="V3589">
        <f t="shared" si="455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48"/>
        <v>100.49999999999999</v>
      </c>
      <c r="P3590" s="8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6">
        <f t="shared" si="452"/>
        <v>42101.620486111111</v>
      </c>
      <c r="T3590" s="16">
        <f t="shared" si="453"/>
        <v>42123.749999999993</v>
      </c>
      <c r="U3590">
        <f t="shared" si="454"/>
        <v>2015</v>
      </c>
      <c r="V3590">
        <f t="shared" si="455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48"/>
        <v>127.49999999999999</v>
      </c>
      <c r="P3591" s="8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6">
        <f t="shared" si="452"/>
        <v>42125.439201388886</v>
      </c>
      <c r="T3591" s="16">
        <f t="shared" si="453"/>
        <v>42150.439201388886</v>
      </c>
      <c r="U3591">
        <f t="shared" si="454"/>
        <v>2015</v>
      </c>
      <c r="V3591">
        <f t="shared" si="455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48"/>
        <v>100.05999999999999</v>
      </c>
      <c r="P3592" s="8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6">
        <f t="shared" si="452"/>
        <v>41902.125393518516</v>
      </c>
      <c r="T3592" s="16">
        <f t="shared" si="453"/>
        <v>41932.125393518516</v>
      </c>
      <c r="U3592">
        <f t="shared" si="454"/>
        <v>2014</v>
      </c>
      <c r="V3592">
        <f t="shared" si="455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48"/>
        <v>175</v>
      </c>
      <c r="P3593" s="8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6">
        <f t="shared" si="452"/>
        <v>42003.74009259259</v>
      </c>
      <c r="T3593" s="16">
        <f t="shared" si="453"/>
        <v>42027.999305555553</v>
      </c>
      <c r="U3593">
        <f t="shared" si="454"/>
        <v>2014</v>
      </c>
      <c r="V3593">
        <f t="shared" si="455"/>
        <v>2015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48"/>
        <v>127.25</v>
      </c>
      <c r="P3594" s="8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6">
        <f t="shared" si="452"/>
        <v>41988.621608796289</v>
      </c>
      <c r="T3594" s="16">
        <f t="shared" si="453"/>
        <v>42045.999305555553</v>
      </c>
      <c r="U3594">
        <f t="shared" si="454"/>
        <v>2014</v>
      </c>
      <c r="V3594">
        <f t="shared" si="455"/>
        <v>2015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48"/>
        <v>110.63333333333334</v>
      </c>
      <c r="P3595" s="8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6">
        <f t="shared" si="452"/>
        <v>41974.690266203703</v>
      </c>
      <c r="T3595" s="16">
        <f t="shared" si="453"/>
        <v>42009.643055555549</v>
      </c>
      <c r="U3595">
        <f t="shared" si="454"/>
        <v>2014</v>
      </c>
      <c r="V3595">
        <f t="shared" si="455"/>
        <v>2015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48"/>
        <v>125.93749999999999</v>
      </c>
      <c r="P3596" s="8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6">
        <f t="shared" si="452"/>
        <v>42591.858587962961</v>
      </c>
      <c r="T3596" s="16">
        <f t="shared" si="453"/>
        <v>42616.858587962961</v>
      </c>
      <c r="U3596">
        <f t="shared" si="454"/>
        <v>2016</v>
      </c>
      <c r="V3596">
        <f t="shared" si="455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48"/>
        <v>118.5</v>
      </c>
      <c r="P3597" s="8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6">
        <f t="shared" si="452"/>
        <v>42049.800034722219</v>
      </c>
      <c r="T3597" s="16">
        <f t="shared" si="453"/>
        <v>42076.082638888889</v>
      </c>
      <c r="U3597">
        <f t="shared" si="454"/>
        <v>2015</v>
      </c>
      <c r="V3597">
        <f t="shared" si="455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48"/>
        <v>107.72727272727273</v>
      </c>
      <c r="P3598" s="8">
        <f t="shared" si="449"/>
        <v>79</v>
      </c>
      <c r="Q3598" t="str">
        <f t="shared" si="450"/>
        <v>theater</v>
      </c>
      <c r="R3598" t="str">
        <f t="shared" si="451"/>
        <v>plays</v>
      </c>
      <c r="S3598" s="16">
        <f t="shared" si="452"/>
        <v>41856.506736111107</v>
      </c>
      <c r="T3598" s="16">
        <f t="shared" si="453"/>
        <v>41877.506736111107</v>
      </c>
      <c r="U3598">
        <f t="shared" si="454"/>
        <v>2014</v>
      </c>
      <c r="V3598">
        <f t="shared" si="455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48"/>
        <v>102.60000000000001</v>
      </c>
      <c r="P3599" s="8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6">
        <f t="shared" si="452"/>
        <v>42417.377199074072</v>
      </c>
      <c r="T3599" s="16">
        <f t="shared" si="453"/>
        <v>42432.040972222218</v>
      </c>
      <c r="U3599">
        <f t="shared" si="454"/>
        <v>2016</v>
      </c>
      <c r="V3599">
        <f t="shared" si="455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48"/>
        <v>110.1</v>
      </c>
      <c r="P3600" s="8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6">
        <f t="shared" si="452"/>
        <v>41866.590532407405</v>
      </c>
      <c r="T3600" s="16">
        <f t="shared" si="453"/>
        <v>41884.999305555553</v>
      </c>
      <c r="U3600">
        <f t="shared" si="454"/>
        <v>2014</v>
      </c>
      <c r="V3600">
        <f t="shared" si="455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48"/>
        <v>202</v>
      </c>
      <c r="P3601" s="8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6">
        <f t="shared" si="452"/>
        <v>42220.586539351854</v>
      </c>
      <c r="T3601" s="16">
        <f t="shared" si="453"/>
        <v>42245.791666666664</v>
      </c>
      <c r="U3601">
        <f t="shared" si="454"/>
        <v>2015</v>
      </c>
      <c r="V3601">
        <f t="shared" si="455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48"/>
        <v>130</v>
      </c>
      <c r="P3602" s="8">
        <f t="shared" si="449"/>
        <v>3.25</v>
      </c>
      <c r="Q3602" t="str">
        <f t="shared" si="450"/>
        <v>theater</v>
      </c>
      <c r="R3602" t="str">
        <f t="shared" si="451"/>
        <v>plays</v>
      </c>
      <c r="S3602" s="16">
        <f t="shared" si="452"/>
        <v>42628.640787037039</v>
      </c>
      <c r="T3602" s="16">
        <f t="shared" si="453"/>
        <v>42656.640787037039</v>
      </c>
      <c r="U3602">
        <f t="shared" si="454"/>
        <v>2016</v>
      </c>
      <c r="V3602">
        <f t="shared" si="455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48"/>
        <v>104.35000000000001</v>
      </c>
      <c r="P3603" s="8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6">
        <f t="shared" si="452"/>
        <v>41990.790300925924</v>
      </c>
      <c r="T3603" s="16">
        <f t="shared" si="453"/>
        <v>42020.790300925924</v>
      </c>
      <c r="U3603">
        <f t="shared" si="454"/>
        <v>2014</v>
      </c>
      <c r="V3603">
        <f t="shared" si="455"/>
        <v>2015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48"/>
        <v>100.05</v>
      </c>
      <c r="P3604" s="8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6">
        <f t="shared" si="452"/>
        <v>42447.68609953703</v>
      </c>
      <c r="T3604" s="16">
        <f t="shared" si="453"/>
        <v>42507.68609953703</v>
      </c>
      <c r="U3604">
        <f t="shared" si="454"/>
        <v>2016</v>
      </c>
      <c r="V3604">
        <f t="shared" si="455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48"/>
        <v>170.66666666666669</v>
      </c>
      <c r="P3605" s="8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6">
        <f t="shared" si="452"/>
        <v>42283.656018518515</v>
      </c>
      <c r="T3605" s="16">
        <f t="shared" si="453"/>
        <v>42313.697685185187</v>
      </c>
      <c r="U3605">
        <f t="shared" si="454"/>
        <v>2015</v>
      </c>
      <c r="V3605">
        <f t="shared" si="455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48"/>
        <v>112.83333333333334</v>
      </c>
      <c r="P3606" s="8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6">
        <f t="shared" si="452"/>
        <v>42482.80736111111</v>
      </c>
      <c r="T3606" s="16">
        <f t="shared" si="453"/>
        <v>42489.082638888889</v>
      </c>
      <c r="U3606">
        <f t="shared" si="454"/>
        <v>2016</v>
      </c>
      <c r="V3606">
        <f t="shared" si="455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48"/>
        <v>184</v>
      </c>
      <c r="P3607" s="8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6">
        <f t="shared" si="452"/>
        <v>42383.584791666661</v>
      </c>
      <c r="T3607" s="16">
        <f t="shared" si="453"/>
        <v>42413.584791666661</v>
      </c>
      <c r="U3607">
        <f t="shared" si="454"/>
        <v>2016</v>
      </c>
      <c r="V3607">
        <f t="shared" si="455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48"/>
        <v>130.26666666666665</v>
      </c>
      <c r="P3608" s="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6">
        <f t="shared" si="452"/>
        <v>42566.396493055552</v>
      </c>
      <c r="T3608" s="16">
        <f t="shared" si="453"/>
        <v>42596.396493055552</v>
      </c>
      <c r="U3608">
        <f t="shared" si="454"/>
        <v>2016</v>
      </c>
      <c r="V3608">
        <f t="shared" si="455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48"/>
        <v>105.45454545454544</v>
      </c>
      <c r="P3609" s="8">
        <f t="shared" si="449"/>
        <v>29</v>
      </c>
      <c r="Q3609" t="str">
        <f t="shared" si="450"/>
        <v>theater</v>
      </c>
      <c r="R3609" t="str">
        <f t="shared" si="451"/>
        <v>plays</v>
      </c>
      <c r="S3609" s="16">
        <f t="shared" si="452"/>
        <v>42338.755578703705</v>
      </c>
      <c r="T3609" s="16">
        <f t="shared" si="453"/>
        <v>42352.791666666664</v>
      </c>
      <c r="U3609">
        <f t="shared" si="454"/>
        <v>2015</v>
      </c>
      <c r="V3609">
        <f t="shared" si="455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48"/>
        <v>100</v>
      </c>
      <c r="P3610" s="8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6">
        <f t="shared" si="452"/>
        <v>42506.501041666663</v>
      </c>
      <c r="T3610" s="16">
        <f t="shared" si="453"/>
        <v>42538.374999999993</v>
      </c>
      <c r="U3610">
        <f t="shared" si="454"/>
        <v>2016</v>
      </c>
      <c r="V3610">
        <f t="shared" si="455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48"/>
        <v>153.31632653061226</v>
      </c>
      <c r="P3611" s="8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6">
        <f t="shared" si="452"/>
        <v>42429.783391203702</v>
      </c>
      <c r="T3611" s="16">
        <f t="shared" si="453"/>
        <v>42459.741724537038</v>
      </c>
      <c r="U3611">
        <f t="shared" si="454"/>
        <v>2016</v>
      </c>
      <c r="V3611">
        <f t="shared" si="455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48"/>
        <v>162.30000000000001</v>
      </c>
      <c r="P3612" s="8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6">
        <f t="shared" si="452"/>
        <v>42203.22379629629</v>
      </c>
      <c r="T3612" s="16">
        <f t="shared" si="453"/>
        <v>42233.22379629629</v>
      </c>
      <c r="U3612">
        <f t="shared" si="454"/>
        <v>2015</v>
      </c>
      <c r="V3612">
        <f t="shared" si="455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48"/>
        <v>136</v>
      </c>
      <c r="P3613" s="8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6">
        <f t="shared" si="452"/>
        <v>42072.162048611113</v>
      </c>
      <c r="T3613" s="16">
        <f t="shared" si="453"/>
        <v>42102.162048611113</v>
      </c>
      <c r="U3613">
        <f t="shared" si="454"/>
        <v>2015</v>
      </c>
      <c r="V3613">
        <f t="shared" si="455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48"/>
        <v>144.4</v>
      </c>
      <c r="P3614" s="8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6">
        <f t="shared" si="452"/>
        <v>41789.518645833326</v>
      </c>
      <c r="T3614" s="16">
        <f t="shared" si="453"/>
        <v>41799.518645833326</v>
      </c>
      <c r="U3614">
        <f t="shared" si="454"/>
        <v>2014</v>
      </c>
      <c r="V3614">
        <f t="shared" si="455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48"/>
        <v>100</v>
      </c>
      <c r="P3615" s="8">
        <f t="shared" si="449"/>
        <v>62.5</v>
      </c>
      <c r="Q3615" t="str">
        <f t="shared" si="450"/>
        <v>theater</v>
      </c>
      <c r="R3615" t="str">
        <f t="shared" si="451"/>
        <v>plays</v>
      </c>
      <c r="S3615" s="16">
        <f t="shared" si="452"/>
        <v>41788.381643518514</v>
      </c>
      <c r="T3615" s="16">
        <f t="shared" si="453"/>
        <v>41818.381643518514</v>
      </c>
      <c r="U3615">
        <f t="shared" si="454"/>
        <v>2014</v>
      </c>
      <c r="V3615">
        <f t="shared" si="455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48"/>
        <v>100.8</v>
      </c>
      <c r="P3616" s="8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6">
        <f t="shared" si="452"/>
        <v>42143.833518518521</v>
      </c>
      <c r="T3616" s="16">
        <f t="shared" si="453"/>
        <v>42173.833518518521</v>
      </c>
      <c r="U3616">
        <f t="shared" si="454"/>
        <v>2015</v>
      </c>
      <c r="V3616">
        <f t="shared" si="455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48"/>
        <v>106.80000000000001</v>
      </c>
      <c r="P3617" s="8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6">
        <f t="shared" si="452"/>
        <v>42318.385370370372</v>
      </c>
      <c r="T3617" s="16">
        <f t="shared" si="453"/>
        <v>42348.385370370372</v>
      </c>
      <c r="U3617">
        <f t="shared" si="454"/>
        <v>2015</v>
      </c>
      <c r="V3617">
        <f t="shared" si="455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48"/>
        <v>124.8</v>
      </c>
      <c r="P3618" s="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6">
        <f t="shared" si="452"/>
        <v>42052.741481481477</v>
      </c>
      <c r="T3618" s="16">
        <f t="shared" si="453"/>
        <v>42082.699814814812</v>
      </c>
      <c r="U3618">
        <f t="shared" si="454"/>
        <v>2015</v>
      </c>
      <c r="V3618">
        <f t="shared" si="455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48"/>
        <v>118.91891891891892</v>
      </c>
      <c r="P3619" s="8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6">
        <f t="shared" si="452"/>
        <v>42779.401956018519</v>
      </c>
      <c r="T3619" s="16">
        <f t="shared" si="453"/>
        <v>42793.791666666664</v>
      </c>
      <c r="U3619">
        <f t="shared" si="454"/>
        <v>2017</v>
      </c>
      <c r="V3619">
        <f t="shared" si="455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48"/>
        <v>101</v>
      </c>
      <c r="P3620" s="8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6">
        <f t="shared" si="452"/>
        <v>42128.419560185182</v>
      </c>
      <c r="T3620" s="16">
        <f t="shared" si="453"/>
        <v>42158.419560185182</v>
      </c>
      <c r="U3620">
        <f t="shared" si="454"/>
        <v>2015</v>
      </c>
      <c r="V3620">
        <f t="shared" si="455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48"/>
        <v>112.99999999999999</v>
      </c>
      <c r="P3621" s="8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6">
        <f t="shared" si="452"/>
        <v>42660.923912037033</v>
      </c>
      <c r="T3621" s="16">
        <f t="shared" si="453"/>
        <v>42693.708333333336</v>
      </c>
      <c r="U3621">
        <f t="shared" si="454"/>
        <v>2016</v>
      </c>
      <c r="V3621">
        <f t="shared" si="455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48"/>
        <v>105.19047619047619</v>
      </c>
      <c r="P3622" s="8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6">
        <f t="shared" si="452"/>
        <v>42037.72987268518</v>
      </c>
      <c r="T3622" s="16">
        <f t="shared" si="453"/>
        <v>42067.958333333336</v>
      </c>
      <c r="U3622">
        <f t="shared" si="454"/>
        <v>2015</v>
      </c>
      <c r="V3622">
        <f t="shared" si="455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48"/>
        <v>109.73333333333332</v>
      </c>
      <c r="P3623" s="8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6">
        <f t="shared" si="452"/>
        <v>42619.727361111109</v>
      </c>
      <c r="T3623" s="16">
        <f t="shared" si="453"/>
        <v>42643.666666666664</v>
      </c>
      <c r="U3623">
        <f t="shared" si="454"/>
        <v>2016</v>
      </c>
      <c r="V3623">
        <f t="shared" si="455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48"/>
        <v>100.099</v>
      </c>
      <c r="P3624" s="8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6">
        <f t="shared" si="452"/>
        <v>41877.013553240737</v>
      </c>
      <c r="T3624" s="16">
        <f t="shared" si="453"/>
        <v>41909.932638888888</v>
      </c>
      <c r="U3624">
        <f t="shared" si="454"/>
        <v>2014</v>
      </c>
      <c r="V3624">
        <f t="shared" si="455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48"/>
        <v>120</v>
      </c>
      <c r="P3625" s="8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6">
        <f t="shared" si="452"/>
        <v>41828.528587962959</v>
      </c>
      <c r="T3625" s="16">
        <f t="shared" si="453"/>
        <v>41846.083333333328</v>
      </c>
      <c r="U3625">
        <f t="shared" si="454"/>
        <v>2014</v>
      </c>
      <c r="V3625">
        <f t="shared" si="455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48"/>
        <v>104.93333333333332</v>
      </c>
      <c r="P3626" s="8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6">
        <f t="shared" si="452"/>
        <v>42545.56585648148</v>
      </c>
      <c r="T3626" s="16">
        <f t="shared" si="453"/>
        <v>42605.56585648148</v>
      </c>
      <c r="U3626">
        <f t="shared" si="454"/>
        <v>2016</v>
      </c>
      <c r="V3626">
        <f t="shared" si="455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48"/>
        <v>102.66666666666666</v>
      </c>
      <c r="P3627" s="8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6">
        <f t="shared" si="452"/>
        <v>42157.444178240738</v>
      </c>
      <c r="T3627" s="16">
        <f t="shared" si="453"/>
        <v>42187.444178240738</v>
      </c>
      <c r="U3627">
        <f t="shared" si="454"/>
        <v>2015</v>
      </c>
      <c r="V3627">
        <f t="shared" si="455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48"/>
        <v>101.82500000000002</v>
      </c>
      <c r="P3628" s="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6">
        <f t="shared" si="452"/>
        <v>41846.458993055552</v>
      </c>
      <c r="T3628" s="16">
        <f t="shared" si="453"/>
        <v>41867.458993055552</v>
      </c>
      <c r="U3628">
        <f t="shared" si="454"/>
        <v>2014</v>
      </c>
      <c r="V3628">
        <f t="shared" si="455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48"/>
        <v>100</v>
      </c>
      <c r="P3629" s="8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6">
        <f t="shared" si="452"/>
        <v>42460.533414351848</v>
      </c>
      <c r="T3629" s="16">
        <f t="shared" si="453"/>
        <v>42510.957638888889</v>
      </c>
      <c r="U3629">
        <f t="shared" si="454"/>
        <v>2016</v>
      </c>
      <c r="V3629">
        <f t="shared" si="455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48"/>
        <v>0</v>
      </c>
      <c r="P3630" s="8">
        <f t="shared" si="449"/>
        <v>0</v>
      </c>
      <c r="Q3630" t="str">
        <f t="shared" si="450"/>
        <v>theater</v>
      </c>
      <c r="R3630" t="str">
        <f t="shared" si="451"/>
        <v>musical</v>
      </c>
      <c r="S3630" s="16">
        <f t="shared" si="452"/>
        <v>42291.6249537037</v>
      </c>
      <c r="T3630" s="16">
        <f t="shared" si="453"/>
        <v>42351.666620370372</v>
      </c>
      <c r="U3630">
        <f t="shared" si="454"/>
        <v>2015</v>
      </c>
      <c r="V3630">
        <f t="shared" si="455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48"/>
        <v>1.9999999999999998E-4</v>
      </c>
      <c r="P3631" s="8">
        <f t="shared" si="449"/>
        <v>1</v>
      </c>
      <c r="Q3631" t="str">
        <f t="shared" si="450"/>
        <v>theater</v>
      </c>
      <c r="R3631" t="str">
        <f t="shared" si="451"/>
        <v>musical</v>
      </c>
      <c r="S3631" s="16">
        <f t="shared" si="452"/>
        <v>42436.886157407404</v>
      </c>
      <c r="T3631" s="16">
        <f t="shared" si="453"/>
        <v>42495.499999999993</v>
      </c>
      <c r="U3631">
        <f t="shared" si="454"/>
        <v>2016</v>
      </c>
      <c r="V3631">
        <f t="shared" si="455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48"/>
        <v>3.3333333333333333E-2</v>
      </c>
      <c r="P3632" s="8">
        <f t="shared" si="449"/>
        <v>1</v>
      </c>
      <c r="Q3632" t="str">
        <f t="shared" si="450"/>
        <v>theater</v>
      </c>
      <c r="R3632" t="str">
        <f t="shared" si="451"/>
        <v>musical</v>
      </c>
      <c r="S3632" s="16">
        <f t="shared" si="452"/>
        <v>41942.638773148145</v>
      </c>
      <c r="T3632" s="16">
        <f t="shared" si="453"/>
        <v>41972.680439814816</v>
      </c>
      <c r="U3632">
        <f t="shared" si="454"/>
        <v>2014</v>
      </c>
      <c r="V3632">
        <f t="shared" si="455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48"/>
        <v>51.023391812865491</v>
      </c>
      <c r="P3633" s="8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6">
        <f t="shared" si="452"/>
        <v>41880.54510416666</v>
      </c>
      <c r="T3633" s="16">
        <f t="shared" si="453"/>
        <v>41904.957638888889</v>
      </c>
      <c r="U3633">
        <f t="shared" si="454"/>
        <v>2014</v>
      </c>
      <c r="V3633">
        <f t="shared" si="455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48"/>
        <v>20</v>
      </c>
      <c r="P3634" s="8">
        <f t="shared" si="449"/>
        <v>100</v>
      </c>
      <c r="Q3634" t="str">
        <f t="shared" si="450"/>
        <v>theater</v>
      </c>
      <c r="R3634" t="str">
        <f t="shared" si="451"/>
        <v>musical</v>
      </c>
      <c r="S3634" s="16">
        <f t="shared" si="452"/>
        <v>41946.728576388887</v>
      </c>
      <c r="T3634" s="16">
        <f t="shared" si="453"/>
        <v>41966.728576388887</v>
      </c>
      <c r="U3634">
        <f t="shared" si="454"/>
        <v>2014</v>
      </c>
      <c r="V3634">
        <f t="shared" si="455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48"/>
        <v>35.24</v>
      </c>
      <c r="P3635" s="8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6">
        <f t="shared" si="452"/>
        <v>42649.415127314809</v>
      </c>
      <c r="T3635" s="16">
        <f t="shared" si="453"/>
        <v>42692.833333333336</v>
      </c>
      <c r="U3635">
        <f t="shared" si="454"/>
        <v>2016</v>
      </c>
      <c r="V3635">
        <f t="shared" si="455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48"/>
        <v>4.246666666666667</v>
      </c>
      <c r="P3636" s="8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6">
        <f t="shared" si="452"/>
        <v>42700.958032407405</v>
      </c>
      <c r="T3636" s="16">
        <f t="shared" si="453"/>
        <v>42748.957638888889</v>
      </c>
      <c r="U3636">
        <f t="shared" si="454"/>
        <v>2016</v>
      </c>
      <c r="V3636">
        <f t="shared" si="455"/>
        <v>2017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48"/>
        <v>36.457142857142856</v>
      </c>
      <c r="P3637" s="8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6">
        <f t="shared" si="452"/>
        <v>42450.674490740734</v>
      </c>
      <c r="T3637" s="16">
        <f t="shared" si="453"/>
        <v>42480.674490740734</v>
      </c>
      <c r="U3637">
        <f t="shared" si="454"/>
        <v>2016</v>
      </c>
      <c r="V3637">
        <f t="shared" si="455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48"/>
        <v>0</v>
      </c>
      <c r="P3638" s="8">
        <f t="shared" si="449"/>
        <v>0</v>
      </c>
      <c r="Q3638" t="str">
        <f t="shared" si="450"/>
        <v>theater</v>
      </c>
      <c r="R3638" t="str">
        <f t="shared" si="451"/>
        <v>musical</v>
      </c>
      <c r="S3638" s="16">
        <f t="shared" si="452"/>
        <v>42226.486446759256</v>
      </c>
      <c r="T3638" s="16">
        <f t="shared" si="453"/>
        <v>42261.486446759256</v>
      </c>
      <c r="U3638">
        <f t="shared" si="454"/>
        <v>2015</v>
      </c>
      <c r="V3638">
        <f t="shared" si="455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48"/>
        <v>30.866666666666664</v>
      </c>
      <c r="P3639" s="8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6">
        <f t="shared" si="452"/>
        <v>41975.492303240739</v>
      </c>
      <c r="T3639" s="16">
        <f t="shared" si="453"/>
        <v>42005.492303240739</v>
      </c>
      <c r="U3639">
        <f t="shared" si="454"/>
        <v>2014</v>
      </c>
      <c r="V3639">
        <f t="shared" si="455"/>
        <v>2015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48"/>
        <v>6.5454545454545459</v>
      </c>
      <c r="P3640" s="8">
        <f t="shared" si="449"/>
        <v>108</v>
      </c>
      <c r="Q3640" t="str">
        <f t="shared" si="450"/>
        <v>theater</v>
      </c>
      <c r="R3640" t="str">
        <f t="shared" si="451"/>
        <v>musical</v>
      </c>
      <c r="S3640" s="16">
        <f t="shared" si="452"/>
        <v>42053.464490740742</v>
      </c>
      <c r="T3640" s="16">
        <f t="shared" si="453"/>
        <v>42113.42282407407</v>
      </c>
      <c r="U3640">
        <f t="shared" si="454"/>
        <v>2015</v>
      </c>
      <c r="V3640">
        <f t="shared" si="455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48"/>
        <v>4.0000000000000001E-3</v>
      </c>
      <c r="P3641" s="8">
        <f t="shared" si="449"/>
        <v>1</v>
      </c>
      <c r="Q3641" t="str">
        <f t="shared" si="450"/>
        <v>theater</v>
      </c>
      <c r="R3641" t="str">
        <f t="shared" si="451"/>
        <v>musical</v>
      </c>
      <c r="S3641" s="16">
        <f t="shared" si="452"/>
        <v>42590.468819444439</v>
      </c>
      <c r="T3641" s="16">
        <f t="shared" si="453"/>
        <v>42650.424305555549</v>
      </c>
      <c r="U3641">
        <f t="shared" si="454"/>
        <v>2016</v>
      </c>
      <c r="V3641">
        <f t="shared" si="455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48"/>
        <v>5.5</v>
      </c>
      <c r="P3642" s="8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6">
        <f t="shared" si="452"/>
        <v>42104.573263888888</v>
      </c>
      <c r="T3642" s="16">
        <f t="shared" si="453"/>
        <v>42134.573263888888</v>
      </c>
      <c r="U3642">
        <f t="shared" si="454"/>
        <v>2015</v>
      </c>
      <c r="V3642">
        <f t="shared" si="455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48"/>
        <v>0</v>
      </c>
      <c r="P3643" s="8">
        <f t="shared" si="449"/>
        <v>0</v>
      </c>
      <c r="Q3643" t="str">
        <f t="shared" si="450"/>
        <v>theater</v>
      </c>
      <c r="R3643" t="str">
        <f t="shared" si="451"/>
        <v>musical</v>
      </c>
      <c r="S3643" s="16">
        <f t="shared" si="452"/>
        <v>41899.41873842592</v>
      </c>
      <c r="T3643" s="16">
        <f t="shared" si="453"/>
        <v>41917</v>
      </c>
      <c r="U3643">
        <f t="shared" si="454"/>
        <v>2014</v>
      </c>
      <c r="V3643">
        <f t="shared" si="455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48"/>
        <v>2.1428571428571428</v>
      </c>
      <c r="P3644" s="8">
        <f t="shared" si="449"/>
        <v>7.5</v>
      </c>
      <c r="Q3644" t="str">
        <f t="shared" si="450"/>
        <v>theater</v>
      </c>
      <c r="R3644" t="str">
        <f t="shared" si="451"/>
        <v>musical</v>
      </c>
      <c r="S3644" s="16">
        <f t="shared" si="452"/>
        <v>42297.607951388891</v>
      </c>
      <c r="T3644" s="16">
        <f t="shared" si="453"/>
        <v>42338.499999999993</v>
      </c>
      <c r="U3644">
        <f t="shared" si="454"/>
        <v>2015</v>
      </c>
      <c r="V3644">
        <f t="shared" si="455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48"/>
        <v>0</v>
      </c>
      <c r="P3645" s="8">
        <f t="shared" si="449"/>
        <v>0</v>
      </c>
      <c r="Q3645" t="str">
        <f t="shared" si="450"/>
        <v>theater</v>
      </c>
      <c r="R3645" t="str">
        <f t="shared" si="451"/>
        <v>musical</v>
      </c>
      <c r="S3645" s="16">
        <f t="shared" si="452"/>
        <v>42284.935636574075</v>
      </c>
      <c r="T3645" s="16">
        <f t="shared" si="453"/>
        <v>42324.977303240739</v>
      </c>
      <c r="U3645">
        <f t="shared" si="454"/>
        <v>2015</v>
      </c>
      <c r="V3645">
        <f t="shared" si="455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48"/>
        <v>16.420000000000002</v>
      </c>
      <c r="P3646" s="8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6">
        <f t="shared" si="452"/>
        <v>42409.033414351848</v>
      </c>
      <c r="T3646" s="16">
        <f t="shared" si="453"/>
        <v>42436.999305555553</v>
      </c>
      <c r="U3646">
        <f t="shared" si="454"/>
        <v>2016</v>
      </c>
      <c r="V3646">
        <f t="shared" si="455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48"/>
        <v>0.1</v>
      </c>
      <c r="P3647" s="8">
        <f t="shared" si="449"/>
        <v>1</v>
      </c>
      <c r="Q3647" t="str">
        <f t="shared" si="450"/>
        <v>theater</v>
      </c>
      <c r="R3647" t="str">
        <f t="shared" si="451"/>
        <v>musical</v>
      </c>
      <c r="S3647" s="16">
        <f t="shared" si="452"/>
        <v>42665.762013888881</v>
      </c>
      <c r="T3647" s="16">
        <f t="shared" si="453"/>
        <v>42695.803680555553</v>
      </c>
      <c r="U3647">
        <f t="shared" si="454"/>
        <v>2016</v>
      </c>
      <c r="V3647">
        <f t="shared" si="455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48"/>
        <v>4.8099999999999996</v>
      </c>
      <c r="P3648" s="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6">
        <f t="shared" si="452"/>
        <v>42140.21298611111</v>
      </c>
      <c r="T3648" s="16">
        <f t="shared" si="453"/>
        <v>42171.770833333336</v>
      </c>
      <c r="U3648">
        <f t="shared" si="454"/>
        <v>2015</v>
      </c>
      <c r="V3648">
        <f t="shared" si="455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48"/>
        <v>6</v>
      </c>
      <c r="P3649" s="8">
        <f t="shared" si="449"/>
        <v>15</v>
      </c>
      <c r="Q3649" t="str">
        <f t="shared" si="450"/>
        <v>theater</v>
      </c>
      <c r="R3649" t="str">
        <f t="shared" si="451"/>
        <v>musical</v>
      </c>
      <c r="S3649" s="16">
        <f t="shared" si="452"/>
        <v>42598.540821759256</v>
      </c>
      <c r="T3649" s="16">
        <f t="shared" si="453"/>
        <v>42643.540821759256</v>
      </c>
      <c r="U3649">
        <f t="shared" si="454"/>
        <v>2016</v>
      </c>
      <c r="V3649">
        <f t="shared" si="455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448"/>
        <v>100.38249999999999</v>
      </c>
      <c r="P3650" s="8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6">
        <f t="shared" si="452"/>
        <v>41887.083854166667</v>
      </c>
      <c r="T3650" s="16">
        <f t="shared" si="453"/>
        <v>41917.083854166667</v>
      </c>
      <c r="U3650">
        <f t="shared" si="454"/>
        <v>2014</v>
      </c>
      <c r="V3650">
        <f t="shared" si="455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456">E3651/D3651*100</f>
        <v>104</v>
      </c>
      <c r="P3651" s="8">
        <f t="shared" ref="P3651:P3714" si="457">IFERROR(E3651/L3651,0)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RIGHT(N3651,LEN(N3651)-SEARCH("/",N3651))</f>
        <v>plays</v>
      </c>
      <c r="S3651" s="16">
        <f t="shared" ref="S3651:S3714" si="460">(J3651/86400)+25569+(-5/24)</f>
        <v>41780.504560185182</v>
      </c>
      <c r="T3651" s="16">
        <f t="shared" ref="T3651:T3714" si="461">(I3651/86400)+25569+(-5/24)</f>
        <v>41806.504560185182</v>
      </c>
      <c r="U3651">
        <f t="shared" ref="U3651:U3714" si="462">YEAR(S3651)</f>
        <v>2014</v>
      </c>
      <c r="V3651">
        <f t="shared" ref="V3651:V3714" si="463">YEAR(T3651)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56"/>
        <v>100</v>
      </c>
      <c r="P3652" s="8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6">
        <f t="shared" si="460"/>
        <v>42381.270648148151</v>
      </c>
      <c r="T3652" s="16">
        <f t="shared" si="461"/>
        <v>42402.270648148151</v>
      </c>
      <c r="U3652">
        <f t="shared" si="462"/>
        <v>2016</v>
      </c>
      <c r="V3652">
        <f t="shared" si="463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56"/>
        <v>104</v>
      </c>
      <c r="P3653" s="8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6">
        <f t="shared" si="460"/>
        <v>41828.437986111108</v>
      </c>
      <c r="T3653" s="16">
        <f t="shared" si="461"/>
        <v>41861.457638888889</v>
      </c>
      <c r="U3653">
        <f t="shared" si="462"/>
        <v>2014</v>
      </c>
      <c r="V3653">
        <f t="shared" si="463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56"/>
        <v>250.66666666666669</v>
      </c>
      <c r="P3654" s="8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6">
        <f t="shared" si="460"/>
        <v>42596.436365740738</v>
      </c>
      <c r="T3654" s="16">
        <f t="shared" si="461"/>
        <v>42606.957638888889</v>
      </c>
      <c r="U3654">
        <f t="shared" si="462"/>
        <v>2016</v>
      </c>
      <c r="V3654">
        <f t="shared" si="463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56"/>
        <v>100.49999999999999</v>
      </c>
      <c r="P3655" s="8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6">
        <f t="shared" si="460"/>
        <v>42191.155173611107</v>
      </c>
      <c r="T3655" s="16">
        <f t="shared" si="461"/>
        <v>42221.155173611107</v>
      </c>
      <c r="U3655">
        <f t="shared" si="462"/>
        <v>2015</v>
      </c>
      <c r="V3655">
        <f t="shared" si="463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56"/>
        <v>174.4</v>
      </c>
      <c r="P3656" s="8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6">
        <f t="shared" si="460"/>
        <v>42440.20817129629</v>
      </c>
      <c r="T3656" s="16">
        <f t="shared" si="461"/>
        <v>42463.499999999993</v>
      </c>
      <c r="U3656">
        <f t="shared" si="462"/>
        <v>2016</v>
      </c>
      <c r="V3656">
        <f t="shared" si="463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56"/>
        <v>116.26</v>
      </c>
      <c r="P3657" s="8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6">
        <f t="shared" si="460"/>
        <v>42173.594884259255</v>
      </c>
      <c r="T3657" s="16">
        <f t="shared" si="461"/>
        <v>42203.082638888889</v>
      </c>
      <c r="U3657">
        <f t="shared" si="462"/>
        <v>2015</v>
      </c>
      <c r="V3657">
        <f t="shared" si="463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56"/>
        <v>105.82000000000001</v>
      </c>
      <c r="P3658" s="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6">
        <f t="shared" si="460"/>
        <v>42737.701805555553</v>
      </c>
      <c r="T3658" s="16">
        <f t="shared" si="461"/>
        <v>42767.749305555553</v>
      </c>
      <c r="U3658">
        <f t="shared" si="462"/>
        <v>2017</v>
      </c>
      <c r="V3658">
        <f t="shared" si="463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56"/>
        <v>110.75</v>
      </c>
      <c r="P3659" s="8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6">
        <f t="shared" si="460"/>
        <v>42499.4215162037</v>
      </c>
      <c r="T3659" s="16">
        <f t="shared" si="461"/>
        <v>42522.695833333331</v>
      </c>
      <c r="U3659">
        <f t="shared" si="462"/>
        <v>2016</v>
      </c>
      <c r="V3659">
        <f t="shared" si="463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56"/>
        <v>100.66666666666666</v>
      </c>
      <c r="P3660" s="8">
        <f t="shared" si="457"/>
        <v>75.5</v>
      </c>
      <c r="Q3660" t="str">
        <f t="shared" si="458"/>
        <v>theater</v>
      </c>
      <c r="R3660" t="str">
        <f t="shared" si="459"/>
        <v>plays</v>
      </c>
      <c r="S3660" s="16">
        <f t="shared" si="460"/>
        <v>41775.650231481479</v>
      </c>
      <c r="T3660" s="16">
        <f t="shared" si="461"/>
        <v>41821.957638888889</v>
      </c>
      <c r="U3660">
        <f t="shared" si="462"/>
        <v>2014</v>
      </c>
      <c r="V3660">
        <f t="shared" si="463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56"/>
        <v>102.03333333333333</v>
      </c>
      <c r="P3661" s="8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6">
        <f t="shared" si="460"/>
        <v>42055.068865740737</v>
      </c>
      <c r="T3661" s="16">
        <f t="shared" si="461"/>
        <v>42082.402083333327</v>
      </c>
      <c r="U3661">
        <f t="shared" si="462"/>
        <v>2015</v>
      </c>
      <c r="V3661">
        <f t="shared" si="463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56"/>
        <v>100</v>
      </c>
      <c r="P3662" s="8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6">
        <f t="shared" si="460"/>
        <v>41971.672743055555</v>
      </c>
      <c r="T3662" s="16">
        <f t="shared" si="461"/>
        <v>41996.672743055555</v>
      </c>
      <c r="U3662">
        <f t="shared" si="462"/>
        <v>2014</v>
      </c>
      <c r="V3662">
        <f t="shared" si="463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56"/>
        <v>111.00000000000001</v>
      </c>
      <c r="P3663" s="8">
        <f t="shared" si="457"/>
        <v>92.5</v>
      </c>
      <c r="Q3663" t="str">
        <f t="shared" si="458"/>
        <v>theater</v>
      </c>
      <c r="R3663" t="str">
        <f t="shared" si="459"/>
        <v>plays</v>
      </c>
      <c r="S3663" s="16">
        <f t="shared" si="460"/>
        <v>42447.688333333332</v>
      </c>
      <c r="T3663" s="16">
        <f t="shared" si="461"/>
        <v>42469.958333333336</v>
      </c>
      <c r="U3663">
        <f t="shared" si="462"/>
        <v>2016</v>
      </c>
      <c r="V3663">
        <f t="shared" si="463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56"/>
        <v>101.42500000000001</v>
      </c>
      <c r="P3664" s="8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6">
        <f t="shared" si="460"/>
        <v>42064.011736111112</v>
      </c>
      <c r="T3664" s="16">
        <f t="shared" si="461"/>
        <v>42093.97006944444</v>
      </c>
      <c r="U3664">
        <f t="shared" si="462"/>
        <v>2015</v>
      </c>
      <c r="V3664">
        <f t="shared" si="463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56"/>
        <v>104</v>
      </c>
      <c r="P3665" s="8">
        <f t="shared" si="457"/>
        <v>26</v>
      </c>
      <c r="Q3665" t="str">
        <f t="shared" si="458"/>
        <v>theater</v>
      </c>
      <c r="R3665" t="str">
        <f t="shared" si="459"/>
        <v>plays</v>
      </c>
      <c r="S3665" s="16">
        <f t="shared" si="460"/>
        <v>42665.243402777771</v>
      </c>
      <c r="T3665" s="16">
        <f t="shared" si="461"/>
        <v>42725.285069444442</v>
      </c>
      <c r="U3665">
        <f t="shared" si="462"/>
        <v>2016</v>
      </c>
      <c r="V3665">
        <f t="shared" si="463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56"/>
        <v>109.375</v>
      </c>
      <c r="P3666" s="8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6">
        <f t="shared" si="460"/>
        <v>42523.04038194444</v>
      </c>
      <c r="T3666" s="16">
        <f t="shared" si="461"/>
        <v>42537.04038194444</v>
      </c>
      <c r="U3666">
        <f t="shared" si="462"/>
        <v>2016</v>
      </c>
      <c r="V3666">
        <f t="shared" si="463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56"/>
        <v>115.16129032258064</v>
      </c>
      <c r="P3667" s="8">
        <f t="shared" si="457"/>
        <v>51</v>
      </c>
      <c r="Q3667" t="str">
        <f t="shared" si="458"/>
        <v>theater</v>
      </c>
      <c r="R3667" t="str">
        <f t="shared" si="459"/>
        <v>plays</v>
      </c>
      <c r="S3667" s="16">
        <f t="shared" si="460"/>
        <v>42294.59979166666</v>
      </c>
      <c r="T3667" s="16">
        <f t="shared" si="461"/>
        <v>42305.620833333327</v>
      </c>
      <c r="U3667">
        <f t="shared" si="462"/>
        <v>2015</v>
      </c>
      <c r="V3667">
        <f t="shared" si="463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56"/>
        <v>100</v>
      </c>
      <c r="P3668" s="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6">
        <f t="shared" si="460"/>
        <v>41822.696550925924</v>
      </c>
      <c r="T3668" s="16">
        <f t="shared" si="461"/>
        <v>41844.083333333328</v>
      </c>
      <c r="U3668">
        <f t="shared" si="462"/>
        <v>2014</v>
      </c>
      <c r="V3668">
        <f t="shared" si="463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56"/>
        <v>103.17033333333335</v>
      </c>
      <c r="P3669" s="8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6">
        <f t="shared" si="460"/>
        <v>42173.761793981474</v>
      </c>
      <c r="T3669" s="16">
        <f t="shared" si="461"/>
        <v>42203.761793981474</v>
      </c>
      <c r="U3669">
        <f t="shared" si="462"/>
        <v>2015</v>
      </c>
      <c r="V3669">
        <f t="shared" si="463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56"/>
        <v>103.49999999999999</v>
      </c>
      <c r="P3670" s="8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6">
        <f t="shared" si="460"/>
        <v>42185.347824074073</v>
      </c>
      <c r="T3670" s="16">
        <f t="shared" si="461"/>
        <v>42208.564583333333</v>
      </c>
      <c r="U3670">
        <f t="shared" si="462"/>
        <v>2015</v>
      </c>
      <c r="V3670">
        <f t="shared" si="463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56"/>
        <v>138.19999999999999</v>
      </c>
      <c r="P3671" s="8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6">
        <f t="shared" si="460"/>
        <v>42136.466863425921</v>
      </c>
      <c r="T3671" s="16">
        <f t="shared" si="461"/>
        <v>42166.466863425921</v>
      </c>
      <c r="U3671">
        <f t="shared" si="462"/>
        <v>2015</v>
      </c>
      <c r="V3671">
        <f t="shared" si="463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56"/>
        <v>109.54545454545455</v>
      </c>
      <c r="P3672" s="8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6">
        <f t="shared" si="460"/>
        <v>42142.305682870363</v>
      </c>
      <c r="T3672" s="16">
        <f t="shared" si="461"/>
        <v>42155.749999999993</v>
      </c>
      <c r="U3672">
        <f t="shared" si="462"/>
        <v>2015</v>
      </c>
      <c r="V3672">
        <f t="shared" si="463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56"/>
        <v>100.85714285714286</v>
      </c>
      <c r="P3673" s="8">
        <f t="shared" si="457"/>
        <v>88.25</v>
      </c>
      <c r="Q3673" t="str">
        <f t="shared" si="458"/>
        <v>theater</v>
      </c>
      <c r="R3673" t="str">
        <f t="shared" si="459"/>
        <v>plays</v>
      </c>
      <c r="S3673" s="16">
        <f t="shared" si="460"/>
        <v>41820.419756944444</v>
      </c>
      <c r="T3673" s="16">
        <f t="shared" si="461"/>
        <v>41840.957638888889</v>
      </c>
      <c r="U3673">
        <f t="shared" si="462"/>
        <v>2014</v>
      </c>
      <c r="V3673">
        <f t="shared" si="463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56"/>
        <v>101.53333333333335</v>
      </c>
      <c r="P3674" s="8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6">
        <f t="shared" si="460"/>
        <v>41878.738240740735</v>
      </c>
      <c r="T3674" s="16">
        <f t="shared" si="461"/>
        <v>41908.738240740735</v>
      </c>
      <c r="U3674">
        <f t="shared" si="462"/>
        <v>2014</v>
      </c>
      <c r="V3674">
        <f t="shared" si="463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56"/>
        <v>113.625</v>
      </c>
      <c r="P3675" s="8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6">
        <f t="shared" si="460"/>
        <v>41914.086770833332</v>
      </c>
      <c r="T3675" s="16">
        <f t="shared" si="461"/>
        <v>41948.327777777777</v>
      </c>
      <c r="U3675">
        <f t="shared" si="462"/>
        <v>2014</v>
      </c>
      <c r="V3675">
        <f t="shared" si="463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56"/>
        <v>100</v>
      </c>
      <c r="P3676" s="8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6">
        <f t="shared" si="460"/>
        <v>42556.664687499993</v>
      </c>
      <c r="T3676" s="16">
        <f t="shared" si="461"/>
        <v>42616.664687499993</v>
      </c>
      <c r="U3676">
        <f t="shared" si="462"/>
        <v>2016</v>
      </c>
      <c r="V3676">
        <f t="shared" si="463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56"/>
        <v>140</v>
      </c>
      <c r="P3677" s="8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6">
        <f t="shared" si="460"/>
        <v>42493.388680555552</v>
      </c>
      <c r="T3677" s="16">
        <f t="shared" si="461"/>
        <v>42505.749999999993</v>
      </c>
      <c r="U3677">
        <f t="shared" si="462"/>
        <v>2016</v>
      </c>
      <c r="V3677">
        <f t="shared" si="463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56"/>
        <v>128.75</v>
      </c>
      <c r="P3678" s="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6">
        <f t="shared" si="460"/>
        <v>41876.607453703698</v>
      </c>
      <c r="T3678" s="16">
        <f t="shared" si="461"/>
        <v>41894.607453703698</v>
      </c>
      <c r="U3678">
        <f t="shared" si="462"/>
        <v>2014</v>
      </c>
      <c r="V3678">
        <f t="shared" si="463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56"/>
        <v>102.90416666666667</v>
      </c>
      <c r="P3679" s="8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6">
        <f t="shared" si="460"/>
        <v>41802.365949074076</v>
      </c>
      <c r="T3679" s="16">
        <f t="shared" si="461"/>
        <v>41822.957638888889</v>
      </c>
      <c r="U3679">
        <f t="shared" si="462"/>
        <v>2014</v>
      </c>
      <c r="V3679">
        <f t="shared" si="463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56"/>
        <v>102.49999999999999</v>
      </c>
      <c r="P3680" s="8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6">
        <f t="shared" si="460"/>
        <v>42120.322893518511</v>
      </c>
      <c r="T3680" s="16">
        <f t="shared" si="461"/>
        <v>42155.322893518511</v>
      </c>
      <c r="U3680">
        <f t="shared" si="462"/>
        <v>2015</v>
      </c>
      <c r="V3680">
        <f t="shared" si="463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56"/>
        <v>110.1</v>
      </c>
      <c r="P3681" s="8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6">
        <f t="shared" si="460"/>
        <v>41786.553020833329</v>
      </c>
      <c r="T3681" s="16">
        <f t="shared" si="461"/>
        <v>41820.999305555553</v>
      </c>
      <c r="U3681">
        <f t="shared" si="462"/>
        <v>2014</v>
      </c>
      <c r="V3681">
        <f t="shared" si="463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56"/>
        <v>112.76666666666667</v>
      </c>
      <c r="P3682" s="8">
        <f t="shared" si="457"/>
        <v>99.5</v>
      </c>
      <c r="Q3682" t="str">
        <f t="shared" si="458"/>
        <v>theater</v>
      </c>
      <c r="R3682" t="str">
        <f t="shared" si="459"/>
        <v>plays</v>
      </c>
      <c r="S3682" s="16">
        <f t="shared" si="460"/>
        <v>42627.245763888888</v>
      </c>
      <c r="T3682" s="16">
        <f t="shared" si="461"/>
        <v>42648.245763888888</v>
      </c>
      <c r="U3682">
        <f t="shared" si="462"/>
        <v>2016</v>
      </c>
      <c r="V3682">
        <f t="shared" si="463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56"/>
        <v>111.9</v>
      </c>
      <c r="P3683" s="8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6">
        <f t="shared" si="460"/>
        <v>42374.443171296291</v>
      </c>
      <c r="T3683" s="16">
        <f t="shared" si="461"/>
        <v>42384.443171296291</v>
      </c>
      <c r="U3683">
        <f t="shared" si="462"/>
        <v>2016</v>
      </c>
      <c r="V3683">
        <f t="shared" si="463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56"/>
        <v>139.19999999999999</v>
      </c>
      <c r="P3684" s="8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6">
        <f t="shared" si="460"/>
        <v>41772.477060185185</v>
      </c>
      <c r="T3684" s="16">
        <f t="shared" si="461"/>
        <v>41806.082638888889</v>
      </c>
      <c r="U3684">
        <f t="shared" si="462"/>
        <v>2014</v>
      </c>
      <c r="V3684">
        <f t="shared" si="463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56"/>
        <v>110.85714285714286</v>
      </c>
      <c r="P3685" s="8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6">
        <f t="shared" si="460"/>
        <v>42632.908518518518</v>
      </c>
      <c r="T3685" s="16">
        <f t="shared" si="461"/>
        <v>42662.908518518518</v>
      </c>
      <c r="U3685">
        <f t="shared" si="462"/>
        <v>2016</v>
      </c>
      <c r="V3685">
        <f t="shared" si="463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56"/>
        <v>139.06666666666666</v>
      </c>
      <c r="P3686" s="8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6">
        <f t="shared" si="460"/>
        <v>42218.97206018518</v>
      </c>
      <c r="T3686" s="16">
        <f t="shared" si="461"/>
        <v>42248.97206018518</v>
      </c>
      <c r="U3686">
        <f t="shared" si="462"/>
        <v>2015</v>
      </c>
      <c r="V3686">
        <f t="shared" si="463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56"/>
        <v>105.69999999999999</v>
      </c>
      <c r="P3687" s="8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6">
        <f t="shared" si="460"/>
        <v>41753.384942129625</v>
      </c>
      <c r="T3687" s="16">
        <f t="shared" si="461"/>
        <v>41778.666666666664</v>
      </c>
      <c r="U3687">
        <f t="shared" si="462"/>
        <v>2014</v>
      </c>
      <c r="V3687">
        <f t="shared" si="463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56"/>
        <v>101.42857142857142</v>
      </c>
      <c r="P3688" s="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6">
        <f t="shared" si="460"/>
        <v>42230.454398148147</v>
      </c>
      <c r="T3688" s="16">
        <f t="shared" si="461"/>
        <v>42244.957638888889</v>
      </c>
      <c r="U3688">
        <f t="shared" si="462"/>
        <v>2015</v>
      </c>
      <c r="V3688">
        <f t="shared" si="463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56"/>
        <v>100.245</v>
      </c>
      <c r="P3689" s="8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6">
        <f t="shared" si="460"/>
        <v>41787.009895833333</v>
      </c>
      <c r="T3689" s="16">
        <f t="shared" si="461"/>
        <v>41817.009895833333</v>
      </c>
      <c r="U3689">
        <f t="shared" si="462"/>
        <v>2014</v>
      </c>
      <c r="V3689">
        <f t="shared" si="463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56"/>
        <v>109.16666666666666</v>
      </c>
      <c r="P3690" s="8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6">
        <f t="shared" si="460"/>
        <v>41829.578749999993</v>
      </c>
      <c r="T3690" s="16">
        <f t="shared" si="461"/>
        <v>41859.578749999993</v>
      </c>
      <c r="U3690">
        <f t="shared" si="462"/>
        <v>2014</v>
      </c>
      <c r="V3690">
        <f t="shared" si="463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56"/>
        <v>118.33333333333333</v>
      </c>
      <c r="P3691" s="8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6">
        <f t="shared" si="460"/>
        <v>42147.61850694444</v>
      </c>
      <c r="T3691" s="16">
        <f t="shared" si="461"/>
        <v>42176.725694444445</v>
      </c>
      <c r="U3691">
        <f t="shared" si="462"/>
        <v>2015</v>
      </c>
      <c r="V3691">
        <f t="shared" si="463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56"/>
        <v>120</v>
      </c>
      <c r="P3692" s="8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6">
        <f t="shared" si="460"/>
        <v>41940.38984953703</v>
      </c>
      <c r="T3692" s="16">
        <f t="shared" si="461"/>
        <v>41970.431516203702</v>
      </c>
      <c r="U3692">
        <f t="shared" si="462"/>
        <v>2014</v>
      </c>
      <c r="V3692">
        <f t="shared" si="463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56"/>
        <v>127.96000000000001</v>
      </c>
      <c r="P3693" s="8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6">
        <f t="shared" si="460"/>
        <v>42020.492233796293</v>
      </c>
      <c r="T3693" s="16">
        <f t="shared" si="461"/>
        <v>42064.999305555553</v>
      </c>
      <c r="U3693">
        <f t="shared" si="462"/>
        <v>2015</v>
      </c>
      <c r="V3693">
        <f t="shared" si="463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56"/>
        <v>126</v>
      </c>
      <c r="P3694" s="8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6">
        <f t="shared" si="460"/>
        <v>41891.756701388884</v>
      </c>
      <c r="T3694" s="16">
        <f t="shared" si="461"/>
        <v>41900.791666666664</v>
      </c>
      <c r="U3694">
        <f t="shared" si="462"/>
        <v>2014</v>
      </c>
      <c r="V3694">
        <f t="shared" si="463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56"/>
        <v>129.12912912912913</v>
      </c>
      <c r="P3695" s="8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6">
        <f t="shared" si="460"/>
        <v>42308.98297453703</v>
      </c>
      <c r="T3695" s="16">
        <f t="shared" si="461"/>
        <v>42338.729166666664</v>
      </c>
      <c r="U3695">
        <f t="shared" si="462"/>
        <v>2015</v>
      </c>
      <c r="V3695">
        <f t="shared" si="463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56"/>
        <v>107.42857142857143</v>
      </c>
      <c r="P3696" s="8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6">
        <f t="shared" si="460"/>
        <v>42489.925543981481</v>
      </c>
      <c r="T3696" s="16">
        <f t="shared" si="461"/>
        <v>42526.874999999993</v>
      </c>
      <c r="U3696">
        <f t="shared" si="462"/>
        <v>2016</v>
      </c>
      <c r="V3696">
        <f t="shared" si="463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56"/>
        <v>100.125</v>
      </c>
      <c r="P3697" s="8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6">
        <f t="shared" si="460"/>
        <v>41995.662152777775</v>
      </c>
      <c r="T3697" s="16">
        <f t="shared" si="461"/>
        <v>42015.662152777775</v>
      </c>
      <c r="U3697">
        <f t="shared" si="462"/>
        <v>2014</v>
      </c>
      <c r="V3697">
        <f t="shared" si="463"/>
        <v>2015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56"/>
        <v>155</v>
      </c>
      <c r="P3698" s="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6">
        <f t="shared" si="460"/>
        <v>41988.408749999995</v>
      </c>
      <c r="T3698" s="16">
        <f t="shared" si="461"/>
        <v>42048.408749999995</v>
      </c>
      <c r="U3698">
        <f t="shared" si="462"/>
        <v>2014</v>
      </c>
      <c r="V3698">
        <f t="shared" si="463"/>
        <v>2015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56"/>
        <v>108</v>
      </c>
      <c r="P3699" s="8">
        <f t="shared" si="457"/>
        <v>72</v>
      </c>
      <c r="Q3699" t="str">
        <f t="shared" si="458"/>
        <v>theater</v>
      </c>
      <c r="R3699" t="str">
        <f t="shared" si="459"/>
        <v>plays</v>
      </c>
      <c r="S3699" s="16">
        <f t="shared" si="460"/>
        <v>42479.2575</v>
      </c>
      <c r="T3699" s="16">
        <f t="shared" si="461"/>
        <v>42500.2575</v>
      </c>
      <c r="U3699">
        <f t="shared" si="462"/>
        <v>2016</v>
      </c>
      <c r="V3699">
        <f t="shared" si="463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56"/>
        <v>110.52</v>
      </c>
      <c r="P3700" s="8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6">
        <f t="shared" si="460"/>
        <v>42401.598229166666</v>
      </c>
      <c r="T3700" s="16">
        <f t="shared" si="461"/>
        <v>42431.598229166666</v>
      </c>
      <c r="U3700">
        <f t="shared" si="462"/>
        <v>2016</v>
      </c>
      <c r="V3700">
        <f t="shared" si="463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56"/>
        <v>100.8</v>
      </c>
      <c r="P3701" s="8">
        <f t="shared" si="457"/>
        <v>63</v>
      </c>
      <c r="Q3701" t="str">
        <f t="shared" si="458"/>
        <v>theater</v>
      </c>
      <c r="R3701" t="str">
        <f t="shared" si="459"/>
        <v>plays</v>
      </c>
      <c r="S3701" s="16">
        <f t="shared" si="460"/>
        <v>41897.393703703703</v>
      </c>
      <c r="T3701" s="16">
        <f t="shared" si="461"/>
        <v>41927.393703703703</v>
      </c>
      <c r="U3701">
        <f t="shared" si="462"/>
        <v>2014</v>
      </c>
      <c r="V3701">
        <f t="shared" si="463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56"/>
        <v>121.2</v>
      </c>
      <c r="P3702" s="8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6">
        <f t="shared" si="460"/>
        <v>41882.37731481481</v>
      </c>
      <c r="T3702" s="16">
        <f t="shared" si="461"/>
        <v>41912.458333333328</v>
      </c>
      <c r="U3702">
        <f t="shared" si="462"/>
        <v>2014</v>
      </c>
      <c r="V3702">
        <f t="shared" si="463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56"/>
        <v>100.33333333333334</v>
      </c>
      <c r="P3703" s="8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6">
        <f t="shared" si="460"/>
        <v>42129.333252314813</v>
      </c>
      <c r="T3703" s="16">
        <f t="shared" si="461"/>
        <v>42159.333252314813</v>
      </c>
      <c r="U3703">
        <f t="shared" si="462"/>
        <v>2015</v>
      </c>
      <c r="V3703">
        <f t="shared" si="463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56"/>
        <v>109.16666666666666</v>
      </c>
      <c r="P3704" s="8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6">
        <f t="shared" si="460"/>
        <v>42524.329675925925</v>
      </c>
      <c r="T3704" s="16">
        <f t="shared" si="461"/>
        <v>42561.749305555553</v>
      </c>
      <c r="U3704">
        <f t="shared" si="462"/>
        <v>2016</v>
      </c>
      <c r="V3704">
        <f t="shared" si="463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56"/>
        <v>123.42857142857142</v>
      </c>
      <c r="P3705" s="8">
        <f t="shared" si="457"/>
        <v>43.2</v>
      </c>
      <c r="Q3705" t="str">
        <f t="shared" si="458"/>
        <v>theater</v>
      </c>
      <c r="R3705" t="str">
        <f t="shared" si="459"/>
        <v>plays</v>
      </c>
      <c r="S3705" s="16">
        <f t="shared" si="460"/>
        <v>42556.296157407407</v>
      </c>
      <c r="T3705" s="16">
        <f t="shared" si="461"/>
        <v>42595.082638888889</v>
      </c>
      <c r="U3705">
        <f t="shared" si="462"/>
        <v>2016</v>
      </c>
      <c r="V3705">
        <f t="shared" si="463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56"/>
        <v>136.33666666666667</v>
      </c>
      <c r="P3706" s="8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6">
        <f t="shared" si="460"/>
        <v>42461.481412037036</v>
      </c>
      <c r="T3706" s="16">
        <f t="shared" si="461"/>
        <v>42521.481412037036</v>
      </c>
      <c r="U3706">
        <f t="shared" si="462"/>
        <v>2016</v>
      </c>
      <c r="V3706">
        <f t="shared" si="463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56"/>
        <v>103.46657233816768</v>
      </c>
      <c r="P3707" s="8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6">
        <f t="shared" si="460"/>
        <v>41792.334652777776</v>
      </c>
      <c r="T3707" s="16">
        <f t="shared" si="461"/>
        <v>41813.541666666664</v>
      </c>
      <c r="U3707">
        <f t="shared" si="462"/>
        <v>2014</v>
      </c>
      <c r="V3707">
        <f t="shared" si="463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56"/>
        <v>121.33333333333334</v>
      </c>
      <c r="P3708" s="8">
        <f t="shared" si="457"/>
        <v>140</v>
      </c>
      <c r="Q3708" t="str">
        <f t="shared" si="458"/>
        <v>theater</v>
      </c>
      <c r="R3708" t="str">
        <f t="shared" si="459"/>
        <v>plays</v>
      </c>
      <c r="S3708" s="16">
        <f t="shared" si="460"/>
        <v>41879.705428240741</v>
      </c>
      <c r="T3708" s="16">
        <f t="shared" si="461"/>
        <v>41894.705428240741</v>
      </c>
      <c r="U3708">
        <f t="shared" si="462"/>
        <v>2014</v>
      </c>
      <c r="V3708">
        <f t="shared" si="463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56"/>
        <v>186</v>
      </c>
      <c r="P3709" s="8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6">
        <f t="shared" si="460"/>
        <v>42551.840023148143</v>
      </c>
      <c r="T3709" s="16">
        <f t="shared" si="461"/>
        <v>42573.018055555549</v>
      </c>
      <c r="U3709">
        <f t="shared" si="462"/>
        <v>2016</v>
      </c>
      <c r="V3709">
        <f t="shared" si="463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56"/>
        <v>300</v>
      </c>
      <c r="P3710" s="8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6">
        <f t="shared" si="460"/>
        <v>41809.933865740742</v>
      </c>
      <c r="T3710" s="16">
        <f t="shared" si="461"/>
        <v>41823.933865740742</v>
      </c>
      <c r="U3710">
        <f t="shared" si="462"/>
        <v>2014</v>
      </c>
      <c r="V3710">
        <f t="shared" si="463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56"/>
        <v>108.25</v>
      </c>
      <c r="P3711" s="8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6">
        <f t="shared" si="460"/>
        <v>41785.499374999999</v>
      </c>
      <c r="T3711" s="16">
        <f t="shared" si="461"/>
        <v>41815.499374999999</v>
      </c>
      <c r="U3711">
        <f t="shared" si="462"/>
        <v>2014</v>
      </c>
      <c r="V3711">
        <f t="shared" si="463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56"/>
        <v>141.15384615384616</v>
      </c>
      <c r="P3712" s="8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6">
        <f t="shared" si="460"/>
        <v>42072.367916666662</v>
      </c>
      <c r="T3712" s="16">
        <f t="shared" si="461"/>
        <v>42097.367916666662</v>
      </c>
      <c r="U3712">
        <f t="shared" si="462"/>
        <v>2015</v>
      </c>
      <c r="V3712">
        <f t="shared" si="463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56"/>
        <v>113.99999999999999</v>
      </c>
      <c r="P3713" s="8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6">
        <f t="shared" si="460"/>
        <v>41779.5158912037</v>
      </c>
      <c r="T3713" s="16">
        <f t="shared" si="461"/>
        <v>41805.458333333328</v>
      </c>
      <c r="U3713">
        <f t="shared" si="462"/>
        <v>2014</v>
      </c>
      <c r="V3713">
        <f t="shared" si="463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456"/>
        <v>153.73333333333335</v>
      </c>
      <c r="P3714" s="8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6">
        <f t="shared" si="460"/>
        <v>42133.963738425919</v>
      </c>
      <c r="T3714" s="16">
        <f t="shared" si="461"/>
        <v>42155.082638888889</v>
      </c>
      <c r="U3714">
        <f t="shared" si="462"/>
        <v>2015</v>
      </c>
      <c r="V3714">
        <f t="shared" si="463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64">E3715/D3715*100</f>
        <v>101.49999999999999</v>
      </c>
      <c r="P3715" s="8">
        <f t="shared" ref="P3715:P3778" si="465">IFERROR(E3715/L3715,0)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RIGHT(N3715,LEN(N3715)-SEARCH("/",N3715))</f>
        <v>plays</v>
      </c>
      <c r="S3715" s="16">
        <f t="shared" ref="S3715:S3778" si="468">(J3715/86400)+25569+(-5/24)</f>
        <v>42505.529699074068</v>
      </c>
      <c r="T3715" s="16">
        <f t="shared" ref="T3715:T3778" si="469">(I3715/86400)+25569+(-5/24)</f>
        <v>42525.529699074068</v>
      </c>
      <c r="U3715">
        <f t="shared" ref="U3715:U3778" si="470">YEAR(S3715)</f>
        <v>2016</v>
      </c>
      <c r="V3715">
        <f t="shared" ref="V3715:V3778" si="471">YEAR(T3715)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64"/>
        <v>102.35000000000001</v>
      </c>
      <c r="P3716" s="8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6">
        <f t="shared" si="468"/>
        <v>42118.347997685181</v>
      </c>
      <c r="T3716" s="16">
        <f t="shared" si="469"/>
        <v>42149.957638888889</v>
      </c>
      <c r="U3716">
        <f t="shared" si="470"/>
        <v>2015</v>
      </c>
      <c r="V3716">
        <f t="shared" si="471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64"/>
        <v>102.57142857142858</v>
      </c>
      <c r="P3717" s="8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6">
        <f t="shared" si="468"/>
        <v>42036.787256944437</v>
      </c>
      <c r="T3717" s="16">
        <f t="shared" si="469"/>
        <v>42094.327777777777</v>
      </c>
      <c r="U3717">
        <f t="shared" si="470"/>
        <v>2015</v>
      </c>
      <c r="V3717">
        <f t="shared" si="471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64"/>
        <v>155.75</v>
      </c>
      <c r="P3718" s="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6">
        <f t="shared" si="468"/>
        <v>42360.679502314808</v>
      </c>
      <c r="T3718" s="16">
        <f t="shared" si="469"/>
        <v>42390.679502314808</v>
      </c>
      <c r="U3718">
        <f t="shared" si="470"/>
        <v>2015</v>
      </c>
      <c r="V3718">
        <f t="shared" si="471"/>
        <v>2016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64"/>
        <v>100.75</v>
      </c>
      <c r="P3719" s="8">
        <f t="shared" si="465"/>
        <v>310</v>
      </c>
      <c r="Q3719" t="str">
        <f t="shared" si="466"/>
        <v>theater</v>
      </c>
      <c r="R3719" t="str">
        <f t="shared" si="467"/>
        <v>plays</v>
      </c>
      <c r="S3719" s="16">
        <f t="shared" si="468"/>
        <v>42102.657974537033</v>
      </c>
      <c r="T3719" s="16">
        <f t="shared" si="469"/>
        <v>42133.657974537033</v>
      </c>
      <c r="U3719">
        <f t="shared" si="470"/>
        <v>2015</v>
      </c>
      <c r="V3719">
        <f t="shared" si="471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64"/>
        <v>239.4</v>
      </c>
      <c r="P3720" s="8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6">
        <f t="shared" si="468"/>
        <v>42032.507812499993</v>
      </c>
      <c r="T3720" s="16">
        <f t="shared" si="469"/>
        <v>42062.507812499993</v>
      </c>
      <c r="U3720">
        <f t="shared" si="470"/>
        <v>2015</v>
      </c>
      <c r="V3720">
        <f t="shared" si="471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64"/>
        <v>210</v>
      </c>
      <c r="P3721" s="8">
        <f t="shared" si="465"/>
        <v>105</v>
      </c>
      <c r="Q3721" t="str">
        <f t="shared" si="466"/>
        <v>theater</v>
      </c>
      <c r="R3721" t="str">
        <f t="shared" si="467"/>
        <v>plays</v>
      </c>
      <c r="S3721" s="16">
        <f t="shared" si="468"/>
        <v>42147.521597222221</v>
      </c>
      <c r="T3721" s="16">
        <f t="shared" si="469"/>
        <v>42177.521597222221</v>
      </c>
      <c r="U3721">
        <f t="shared" si="470"/>
        <v>2015</v>
      </c>
      <c r="V3721">
        <f t="shared" si="471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64"/>
        <v>104.51515151515152</v>
      </c>
      <c r="P3722" s="8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6">
        <f t="shared" si="468"/>
        <v>42165.784791666665</v>
      </c>
      <c r="T3722" s="16">
        <f t="shared" si="469"/>
        <v>42187.784791666665</v>
      </c>
      <c r="U3722">
        <f t="shared" si="470"/>
        <v>2015</v>
      </c>
      <c r="V3722">
        <f t="shared" si="471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64"/>
        <v>100.8</v>
      </c>
      <c r="P3723" s="8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6">
        <f t="shared" si="468"/>
        <v>41927.727824074071</v>
      </c>
      <c r="T3723" s="16">
        <f t="shared" si="469"/>
        <v>41948.769490740735</v>
      </c>
      <c r="U3723">
        <f t="shared" si="470"/>
        <v>2014</v>
      </c>
      <c r="V3723">
        <f t="shared" si="471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64"/>
        <v>111.20000000000002</v>
      </c>
      <c r="P3724" s="8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6">
        <f t="shared" si="468"/>
        <v>42381.463506944441</v>
      </c>
      <c r="T3724" s="16">
        <f t="shared" si="469"/>
        <v>42411.749305555553</v>
      </c>
      <c r="U3724">
        <f t="shared" si="470"/>
        <v>2016</v>
      </c>
      <c r="V3724">
        <f t="shared" si="471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64"/>
        <v>102.04444444444445</v>
      </c>
      <c r="P3725" s="8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6">
        <f t="shared" si="468"/>
        <v>41943.544699074067</v>
      </c>
      <c r="T3725" s="16">
        <f t="shared" si="469"/>
        <v>41973.586365740739</v>
      </c>
      <c r="U3725">
        <f t="shared" si="470"/>
        <v>2014</v>
      </c>
      <c r="V3725">
        <f t="shared" si="471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64"/>
        <v>102.54767441860466</v>
      </c>
      <c r="P3726" s="8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6">
        <f t="shared" si="468"/>
        <v>42465.283101851848</v>
      </c>
      <c r="T3726" s="16">
        <f t="shared" si="469"/>
        <v>42494.749999999993</v>
      </c>
      <c r="U3726">
        <f t="shared" si="470"/>
        <v>2016</v>
      </c>
      <c r="V3726">
        <f t="shared" si="471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64"/>
        <v>127</v>
      </c>
      <c r="P3727" s="8">
        <f t="shared" si="465"/>
        <v>25.4</v>
      </c>
      <c r="Q3727" t="str">
        <f t="shared" si="466"/>
        <v>theater</v>
      </c>
      <c r="R3727" t="str">
        <f t="shared" si="467"/>
        <v>plays</v>
      </c>
      <c r="S3727" s="16">
        <f t="shared" si="468"/>
        <v>42401.736886574072</v>
      </c>
      <c r="T3727" s="16">
        <f t="shared" si="469"/>
        <v>42418.687499999993</v>
      </c>
      <c r="U3727">
        <f t="shared" si="470"/>
        <v>2016</v>
      </c>
      <c r="V3727">
        <f t="shared" si="471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64"/>
        <v>338.70588235294122</v>
      </c>
      <c r="P3728" s="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6">
        <f t="shared" si="468"/>
        <v>42461.932534722218</v>
      </c>
      <c r="T3728" s="16">
        <f t="shared" si="469"/>
        <v>42489.666666666664</v>
      </c>
      <c r="U3728">
        <f t="shared" si="470"/>
        <v>2016</v>
      </c>
      <c r="V3728">
        <f t="shared" si="471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64"/>
        <v>100.75</v>
      </c>
      <c r="P3729" s="8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6">
        <f t="shared" si="468"/>
        <v>42632.139976851853</v>
      </c>
      <c r="T3729" s="16">
        <f t="shared" si="469"/>
        <v>42662.996527777774</v>
      </c>
      <c r="U3729">
        <f t="shared" si="470"/>
        <v>2016</v>
      </c>
      <c r="V3729">
        <f t="shared" si="471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64"/>
        <v>9.31</v>
      </c>
      <c r="P3730" s="8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6">
        <f t="shared" si="468"/>
        <v>42204.962685185186</v>
      </c>
      <c r="T3730" s="16">
        <f t="shared" si="469"/>
        <v>42234.962685185186</v>
      </c>
      <c r="U3730">
        <f t="shared" si="470"/>
        <v>2015</v>
      </c>
      <c r="V3730">
        <f t="shared" si="471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64"/>
        <v>7.24</v>
      </c>
      <c r="P3731" s="8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6">
        <f t="shared" si="468"/>
        <v>42040.996666666666</v>
      </c>
      <c r="T3731" s="16">
        <f t="shared" si="469"/>
        <v>42085.954999999994</v>
      </c>
      <c r="U3731">
        <f t="shared" si="470"/>
        <v>2015</v>
      </c>
      <c r="V3731">
        <f t="shared" si="471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64"/>
        <v>10</v>
      </c>
      <c r="P3732" s="8">
        <f t="shared" si="465"/>
        <v>100</v>
      </c>
      <c r="Q3732" t="str">
        <f t="shared" si="466"/>
        <v>theater</v>
      </c>
      <c r="R3732" t="str">
        <f t="shared" si="467"/>
        <v>plays</v>
      </c>
      <c r="S3732" s="16">
        <f t="shared" si="468"/>
        <v>42203.46943287037</v>
      </c>
      <c r="T3732" s="16">
        <f t="shared" si="469"/>
        <v>42233.46943287037</v>
      </c>
      <c r="U3732">
        <f t="shared" si="470"/>
        <v>2015</v>
      </c>
      <c r="V3732">
        <f t="shared" si="471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64"/>
        <v>11.272727272727273</v>
      </c>
      <c r="P3733" s="8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6">
        <f t="shared" si="468"/>
        <v>41983.544513888883</v>
      </c>
      <c r="T3733" s="16">
        <f t="shared" si="469"/>
        <v>42013.932638888888</v>
      </c>
      <c r="U3733">
        <f t="shared" si="470"/>
        <v>2014</v>
      </c>
      <c r="V3733">
        <f t="shared" si="471"/>
        <v>2015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64"/>
        <v>15.411764705882353</v>
      </c>
      <c r="P3734" s="8">
        <f t="shared" si="465"/>
        <v>32.75</v>
      </c>
      <c r="Q3734" t="str">
        <f t="shared" si="466"/>
        <v>theater</v>
      </c>
      <c r="R3734" t="str">
        <f t="shared" si="467"/>
        <v>plays</v>
      </c>
      <c r="S3734" s="16">
        <f t="shared" si="468"/>
        <v>41968.469131944446</v>
      </c>
      <c r="T3734" s="16">
        <f t="shared" si="469"/>
        <v>42028.291666666664</v>
      </c>
      <c r="U3734">
        <f t="shared" si="470"/>
        <v>2014</v>
      </c>
      <c r="V3734">
        <f t="shared" si="471"/>
        <v>2015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64"/>
        <v>0</v>
      </c>
      <c r="P3735" s="8">
        <f t="shared" si="465"/>
        <v>0</v>
      </c>
      <c r="Q3735" t="str">
        <f t="shared" si="466"/>
        <v>theater</v>
      </c>
      <c r="R3735" t="str">
        <f t="shared" si="467"/>
        <v>plays</v>
      </c>
      <c r="S3735" s="16">
        <f t="shared" si="468"/>
        <v>42102.816064814811</v>
      </c>
      <c r="T3735" s="16">
        <f t="shared" si="469"/>
        <v>42112.729166666664</v>
      </c>
      <c r="U3735">
        <f t="shared" si="470"/>
        <v>2015</v>
      </c>
      <c r="V3735">
        <f t="shared" si="471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64"/>
        <v>28.466666666666669</v>
      </c>
      <c r="P3736" s="8">
        <f t="shared" si="465"/>
        <v>61</v>
      </c>
      <c r="Q3736" t="str">
        <f t="shared" si="466"/>
        <v>theater</v>
      </c>
      <c r="R3736" t="str">
        <f t="shared" si="467"/>
        <v>plays</v>
      </c>
      <c r="S3736" s="16">
        <f t="shared" si="468"/>
        <v>42089.693240740737</v>
      </c>
      <c r="T3736" s="16">
        <f t="shared" si="469"/>
        <v>42149.693240740737</v>
      </c>
      <c r="U3736">
        <f t="shared" si="470"/>
        <v>2015</v>
      </c>
      <c r="V3736">
        <f t="shared" si="471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64"/>
        <v>13.333333333333334</v>
      </c>
      <c r="P3737" s="8">
        <f t="shared" si="465"/>
        <v>10</v>
      </c>
      <c r="Q3737" t="str">
        <f t="shared" si="466"/>
        <v>theater</v>
      </c>
      <c r="R3737" t="str">
        <f t="shared" si="467"/>
        <v>plays</v>
      </c>
      <c r="S3737" s="16">
        <f t="shared" si="468"/>
        <v>42122.484826388885</v>
      </c>
      <c r="T3737" s="16">
        <f t="shared" si="469"/>
        <v>42152.484826388885</v>
      </c>
      <c r="U3737">
        <f t="shared" si="470"/>
        <v>2015</v>
      </c>
      <c r="V3737">
        <f t="shared" si="471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64"/>
        <v>0.66666666666666674</v>
      </c>
      <c r="P3738" s="8">
        <f t="shared" si="465"/>
        <v>10</v>
      </c>
      <c r="Q3738" t="str">
        <f t="shared" si="466"/>
        <v>theater</v>
      </c>
      <c r="R3738" t="str">
        <f t="shared" si="467"/>
        <v>plays</v>
      </c>
      <c r="S3738" s="16">
        <f t="shared" si="468"/>
        <v>42048.503391203696</v>
      </c>
      <c r="T3738" s="16">
        <f t="shared" si="469"/>
        <v>42086.541666666664</v>
      </c>
      <c r="U3738">
        <f t="shared" si="470"/>
        <v>2015</v>
      </c>
      <c r="V3738">
        <f t="shared" si="471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64"/>
        <v>21.428571428571427</v>
      </c>
      <c r="P3739" s="8">
        <f t="shared" si="465"/>
        <v>37.5</v>
      </c>
      <c r="Q3739" t="str">
        <f t="shared" si="466"/>
        <v>theater</v>
      </c>
      <c r="R3739" t="str">
        <f t="shared" si="467"/>
        <v>plays</v>
      </c>
      <c r="S3739" s="16">
        <f t="shared" si="468"/>
        <v>42297.482673611106</v>
      </c>
      <c r="T3739" s="16">
        <f t="shared" si="469"/>
        <v>42320.082638888889</v>
      </c>
      <c r="U3739">
        <f t="shared" si="470"/>
        <v>2015</v>
      </c>
      <c r="V3739">
        <f t="shared" si="471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64"/>
        <v>18</v>
      </c>
      <c r="P3740" s="8">
        <f t="shared" si="465"/>
        <v>45</v>
      </c>
      <c r="Q3740" t="str">
        <f t="shared" si="466"/>
        <v>theater</v>
      </c>
      <c r="R3740" t="str">
        <f t="shared" si="467"/>
        <v>plays</v>
      </c>
      <c r="S3740" s="16">
        <f t="shared" si="468"/>
        <v>41813.730381944442</v>
      </c>
      <c r="T3740" s="16">
        <f t="shared" si="469"/>
        <v>41835.708333333328</v>
      </c>
      <c r="U3740">
        <f t="shared" si="470"/>
        <v>2014</v>
      </c>
      <c r="V3740">
        <f t="shared" si="471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64"/>
        <v>20.125</v>
      </c>
      <c r="P3741" s="8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6">
        <f t="shared" si="468"/>
        <v>42548.241527777776</v>
      </c>
      <c r="T3741" s="16">
        <f t="shared" si="469"/>
        <v>42568.241527777776</v>
      </c>
      <c r="U3741">
        <f t="shared" si="470"/>
        <v>2016</v>
      </c>
      <c r="V3741">
        <f t="shared" si="471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64"/>
        <v>17.899999999999999</v>
      </c>
      <c r="P3742" s="8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6">
        <f t="shared" si="468"/>
        <v>41832.881423611107</v>
      </c>
      <c r="T3742" s="16">
        <f t="shared" si="469"/>
        <v>41862.870810185181</v>
      </c>
      <c r="U3742">
        <f t="shared" si="470"/>
        <v>2014</v>
      </c>
      <c r="V3742">
        <f t="shared" si="471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64"/>
        <v>0</v>
      </c>
      <c r="P3743" s="8">
        <f t="shared" si="465"/>
        <v>0</v>
      </c>
      <c r="Q3743" t="str">
        <f t="shared" si="466"/>
        <v>theater</v>
      </c>
      <c r="R3743" t="str">
        <f t="shared" si="467"/>
        <v>plays</v>
      </c>
      <c r="S3743" s="16">
        <f t="shared" si="468"/>
        <v>42325.712384259255</v>
      </c>
      <c r="T3743" s="16">
        <f t="shared" si="469"/>
        <v>42355.712384259255</v>
      </c>
      <c r="U3743">
        <f t="shared" si="470"/>
        <v>2015</v>
      </c>
      <c r="V3743">
        <f t="shared" si="471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64"/>
        <v>2</v>
      </c>
      <c r="P3744" s="8">
        <f t="shared" si="465"/>
        <v>25</v>
      </c>
      <c r="Q3744" t="str">
        <f t="shared" si="466"/>
        <v>theater</v>
      </c>
      <c r="R3744" t="str">
        <f t="shared" si="467"/>
        <v>plays</v>
      </c>
      <c r="S3744" s="16">
        <f t="shared" si="468"/>
        <v>41858.006296296291</v>
      </c>
      <c r="T3744" s="16">
        <f t="shared" si="469"/>
        <v>41888.006296296291</v>
      </c>
      <c r="U3744">
        <f t="shared" si="470"/>
        <v>2014</v>
      </c>
      <c r="V3744">
        <f t="shared" si="471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64"/>
        <v>0</v>
      </c>
      <c r="P3745" s="8">
        <f t="shared" si="465"/>
        <v>0</v>
      </c>
      <c r="Q3745" t="str">
        <f t="shared" si="466"/>
        <v>theater</v>
      </c>
      <c r="R3745" t="str">
        <f t="shared" si="467"/>
        <v>plays</v>
      </c>
      <c r="S3745" s="16">
        <f t="shared" si="468"/>
        <v>41793.501898148148</v>
      </c>
      <c r="T3745" s="16">
        <f t="shared" si="469"/>
        <v>41823.501898148148</v>
      </c>
      <c r="U3745">
        <f t="shared" si="470"/>
        <v>2014</v>
      </c>
      <c r="V3745">
        <f t="shared" si="471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64"/>
        <v>0</v>
      </c>
      <c r="P3746" s="8">
        <f t="shared" si="465"/>
        <v>0</v>
      </c>
      <c r="Q3746" t="str">
        <f t="shared" si="466"/>
        <v>theater</v>
      </c>
      <c r="R3746" t="str">
        <f t="shared" si="467"/>
        <v>plays</v>
      </c>
      <c r="S3746" s="16">
        <f t="shared" si="468"/>
        <v>41793.605925925927</v>
      </c>
      <c r="T3746" s="16">
        <f t="shared" si="469"/>
        <v>41824.957638888889</v>
      </c>
      <c r="U3746">
        <f t="shared" si="470"/>
        <v>2014</v>
      </c>
      <c r="V3746">
        <f t="shared" si="471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64"/>
        <v>10</v>
      </c>
      <c r="P3747" s="8">
        <f t="shared" si="465"/>
        <v>10</v>
      </c>
      <c r="Q3747" t="str">
        <f t="shared" si="466"/>
        <v>theater</v>
      </c>
      <c r="R3747" t="str">
        <f t="shared" si="467"/>
        <v>plays</v>
      </c>
      <c r="S3747" s="16">
        <f t="shared" si="468"/>
        <v>41831.489606481475</v>
      </c>
      <c r="T3747" s="16">
        <f t="shared" si="469"/>
        <v>41861.489606481475</v>
      </c>
      <c r="U3747">
        <f t="shared" si="470"/>
        <v>2014</v>
      </c>
      <c r="V3747">
        <f t="shared" si="471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64"/>
        <v>2.3764705882352941</v>
      </c>
      <c r="P3748" s="8">
        <f t="shared" si="465"/>
        <v>202</v>
      </c>
      <c r="Q3748" t="str">
        <f t="shared" si="466"/>
        <v>theater</v>
      </c>
      <c r="R3748" t="str">
        <f t="shared" si="467"/>
        <v>plays</v>
      </c>
      <c r="S3748" s="16">
        <f t="shared" si="468"/>
        <v>42621.18100694444</v>
      </c>
      <c r="T3748" s="16">
        <f t="shared" si="469"/>
        <v>42651.18100694444</v>
      </c>
      <c r="U3748">
        <f t="shared" si="470"/>
        <v>2016</v>
      </c>
      <c r="V3748">
        <f t="shared" si="471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64"/>
        <v>1</v>
      </c>
      <c r="P3749" s="8">
        <f t="shared" si="465"/>
        <v>25</v>
      </c>
      <c r="Q3749" t="str">
        <f t="shared" si="466"/>
        <v>theater</v>
      </c>
      <c r="R3749" t="str">
        <f t="shared" si="467"/>
        <v>plays</v>
      </c>
      <c r="S3749" s="16">
        <f t="shared" si="468"/>
        <v>42164.091388888883</v>
      </c>
      <c r="T3749" s="16">
        <f t="shared" si="469"/>
        <v>42190.749305555553</v>
      </c>
      <c r="U3749">
        <f t="shared" si="470"/>
        <v>2015</v>
      </c>
      <c r="V3749">
        <f t="shared" si="471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64"/>
        <v>103.52</v>
      </c>
      <c r="P3750" s="8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6">
        <f t="shared" si="468"/>
        <v>42395.498101851852</v>
      </c>
      <c r="T3750" s="16">
        <f t="shared" si="469"/>
        <v>42416.040972222218</v>
      </c>
      <c r="U3750">
        <f t="shared" si="470"/>
        <v>2016</v>
      </c>
      <c r="V3750">
        <f t="shared" si="471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64"/>
        <v>105</v>
      </c>
      <c r="P3751" s="8">
        <f t="shared" si="465"/>
        <v>75</v>
      </c>
      <c r="Q3751" t="str">
        <f t="shared" si="466"/>
        <v>theater</v>
      </c>
      <c r="R3751" t="str">
        <f t="shared" si="467"/>
        <v>musical</v>
      </c>
      <c r="S3751" s="16">
        <f t="shared" si="468"/>
        <v>42457.918842592589</v>
      </c>
      <c r="T3751" s="16">
        <f t="shared" si="469"/>
        <v>42488.957638888889</v>
      </c>
      <c r="U3751">
        <f t="shared" si="470"/>
        <v>2016</v>
      </c>
      <c r="V3751">
        <f t="shared" si="471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64"/>
        <v>100.44999999999999</v>
      </c>
      <c r="P3752" s="8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6">
        <f t="shared" si="468"/>
        <v>42016.773240740738</v>
      </c>
      <c r="T3752" s="16">
        <f t="shared" si="469"/>
        <v>42045.124305555553</v>
      </c>
      <c r="U3752">
        <f t="shared" si="470"/>
        <v>2015</v>
      </c>
      <c r="V3752">
        <f t="shared" si="471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64"/>
        <v>132.6</v>
      </c>
      <c r="P3753" s="8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6">
        <f t="shared" si="468"/>
        <v>42402.827233796292</v>
      </c>
      <c r="T3753" s="16">
        <f t="shared" si="469"/>
        <v>42462.785567129627</v>
      </c>
      <c r="U3753">
        <f t="shared" si="470"/>
        <v>2016</v>
      </c>
      <c r="V3753">
        <f t="shared" si="471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64"/>
        <v>112.99999999999999</v>
      </c>
      <c r="P3754" s="8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6">
        <f t="shared" si="468"/>
        <v>42619.594155092585</v>
      </c>
      <c r="T3754" s="16">
        <f t="shared" si="469"/>
        <v>42659.666666666664</v>
      </c>
      <c r="U3754">
        <f t="shared" si="470"/>
        <v>2016</v>
      </c>
      <c r="V3754">
        <f t="shared" si="471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64"/>
        <v>103.34</v>
      </c>
      <c r="P3755" s="8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6">
        <f t="shared" si="468"/>
        <v>42128.615740740737</v>
      </c>
      <c r="T3755" s="16">
        <f t="shared" si="469"/>
        <v>42157.791666666664</v>
      </c>
      <c r="U3755">
        <f t="shared" si="470"/>
        <v>2015</v>
      </c>
      <c r="V3755">
        <f t="shared" si="471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64"/>
        <v>120</v>
      </c>
      <c r="P3756" s="8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6">
        <f t="shared" si="468"/>
        <v>41808.67288194444</v>
      </c>
      <c r="T3756" s="16">
        <f t="shared" si="469"/>
        <v>41845.999305555553</v>
      </c>
      <c r="U3756">
        <f t="shared" si="470"/>
        <v>2014</v>
      </c>
      <c r="V3756">
        <f t="shared" si="471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64"/>
        <v>129.63636363636363</v>
      </c>
      <c r="P3757" s="8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6">
        <f t="shared" si="468"/>
        <v>42445.658645833326</v>
      </c>
      <c r="T3757" s="16">
        <f t="shared" si="469"/>
        <v>42475.658645833326</v>
      </c>
      <c r="U3757">
        <f t="shared" si="470"/>
        <v>2016</v>
      </c>
      <c r="V3757">
        <f t="shared" si="471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64"/>
        <v>101.11111111111111</v>
      </c>
      <c r="P3758" s="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6">
        <f t="shared" si="468"/>
        <v>41771.606458333328</v>
      </c>
      <c r="T3758" s="16">
        <f t="shared" si="469"/>
        <v>41801.606458333328</v>
      </c>
      <c r="U3758">
        <f t="shared" si="470"/>
        <v>2014</v>
      </c>
      <c r="V3758">
        <f t="shared" si="471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64"/>
        <v>108.51428571428572</v>
      </c>
      <c r="P3759" s="8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6">
        <f t="shared" si="468"/>
        <v>41954.642534722218</v>
      </c>
      <c r="T3759" s="16">
        <f t="shared" si="469"/>
        <v>41974.642534722218</v>
      </c>
      <c r="U3759">
        <f t="shared" si="470"/>
        <v>2014</v>
      </c>
      <c r="V3759">
        <f t="shared" si="471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64"/>
        <v>102.33333333333334</v>
      </c>
      <c r="P3760" s="8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6">
        <f t="shared" si="468"/>
        <v>41747.263171296298</v>
      </c>
      <c r="T3760" s="16">
        <f t="shared" si="469"/>
        <v>41778</v>
      </c>
      <c r="U3760">
        <f t="shared" si="470"/>
        <v>2014</v>
      </c>
      <c r="V3760">
        <f t="shared" si="471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64"/>
        <v>110.24425000000002</v>
      </c>
      <c r="P3761" s="8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6">
        <f t="shared" si="468"/>
        <v>42181.899918981479</v>
      </c>
      <c r="T3761" s="16">
        <f t="shared" si="469"/>
        <v>42241.899918981479</v>
      </c>
      <c r="U3761">
        <f t="shared" si="470"/>
        <v>2015</v>
      </c>
      <c r="V3761">
        <f t="shared" si="471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64"/>
        <v>101.0154</v>
      </c>
      <c r="P3762" s="8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6">
        <f t="shared" si="468"/>
        <v>41739.316967592589</v>
      </c>
      <c r="T3762" s="16">
        <f t="shared" si="469"/>
        <v>41764.316967592589</v>
      </c>
      <c r="U3762">
        <f t="shared" si="470"/>
        <v>2014</v>
      </c>
      <c r="V3762">
        <f t="shared" si="471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64"/>
        <v>100</v>
      </c>
      <c r="P3763" s="8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6">
        <f t="shared" si="468"/>
        <v>42173.258530092593</v>
      </c>
      <c r="T3763" s="16">
        <f t="shared" si="469"/>
        <v>42226.749999999993</v>
      </c>
      <c r="U3763">
        <f t="shared" si="470"/>
        <v>2015</v>
      </c>
      <c r="V3763">
        <f t="shared" si="471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64"/>
        <v>106.24</v>
      </c>
      <c r="P3764" s="8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6">
        <f t="shared" si="468"/>
        <v>42193.605196759258</v>
      </c>
      <c r="T3764" s="16">
        <f t="shared" si="469"/>
        <v>42218.605196759258</v>
      </c>
      <c r="U3764">
        <f t="shared" si="470"/>
        <v>2015</v>
      </c>
      <c r="V3764">
        <f t="shared" si="471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64"/>
        <v>100</v>
      </c>
      <c r="P3765" s="8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6">
        <f t="shared" si="468"/>
        <v>42065.541967592588</v>
      </c>
      <c r="T3765" s="16">
        <f t="shared" si="469"/>
        <v>42095.500300925924</v>
      </c>
      <c r="U3765">
        <f t="shared" si="470"/>
        <v>2015</v>
      </c>
      <c r="V3765">
        <f t="shared" si="471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64"/>
        <v>100</v>
      </c>
      <c r="P3766" s="8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6">
        <f t="shared" si="468"/>
        <v>42499.634629629632</v>
      </c>
      <c r="T3766" s="16">
        <f t="shared" si="469"/>
        <v>42518.816666666666</v>
      </c>
      <c r="U3766">
        <f t="shared" si="470"/>
        <v>2016</v>
      </c>
      <c r="V3766">
        <f t="shared" si="471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64"/>
        <v>113.45714285714286</v>
      </c>
      <c r="P3767" s="8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6">
        <f t="shared" si="468"/>
        <v>41820.568078703705</v>
      </c>
      <c r="T3767" s="16">
        <f t="shared" si="469"/>
        <v>41850.568078703705</v>
      </c>
      <c r="U3767">
        <f t="shared" si="470"/>
        <v>2014</v>
      </c>
      <c r="V3767">
        <f t="shared" si="471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64"/>
        <v>102.65010000000001</v>
      </c>
      <c r="P3768" s="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6">
        <f t="shared" si="468"/>
        <v>41787.958854166667</v>
      </c>
      <c r="T3768" s="16">
        <f t="shared" si="469"/>
        <v>41822.958854166667</v>
      </c>
      <c r="U3768">
        <f t="shared" si="470"/>
        <v>2014</v>
      </c>
      <c r="V3768">
        <f t="shared" si="471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64"/>
        <v>116.75</v>
      </c>
      <c r="P3769" s="8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6">
        <f t="shared" si="468"/>
        <v>42049.811307870368</v>
      </c>
      <c r="T3769" s="16">
        <f t="shared" si="469"/>
        <v>42063.999305555553</v>
      </c>
      <c r="U3769">
        <f t="shared" si="470"/>
        <v>2015</v>
      </c>
      <c r="V3769">
        <f t="shared" si="471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64"/>
        <v>107.65274999999998</v>
      </c>
      <c r="P3770" s="8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6">
        <f t="shared" si="468"/>
        <v>41772.519560185181</v>
      </c>
      <c r="T3770" s="16">
        <f t="shared" si="469"/>
        <v>41802.519560185181</v>
      </c>
      <c r="U3770">
        <f t="shared" si="470"/>
        <v>2014</v>
      </c>
      <c r="V3770">
        <f t="shared" si="471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64"/>
        <v>100</v>
      </c>
      <c r="P3771" s="8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6">
        <f t="shared" si="468"/>
        <v>42445.389803240738</v>
      </c>
      <c r="T3771" s="16">
        <f t="shared" si="469"/>
        <v>42475.389803240738</v>
      </c>
      <c r="U3771">
        <f t="shared" si="470"/>
        <v>2016</v>
      </c>
      <c r="V3771">
        <f t="shared" si="471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64"/>
        <v>100</v>
      </c>
      <c r="P3772" s="8">
        <f t="shared" si="465"/>
        <v>100</v>
      </c>
      <c r="Q3772" t="str">
        <f t="shared" si="466"/>
        <v>theater</v>
      </c>
      <c r="R3772" t="str">
        <f t="shared" si="467"/>
        <v>musical</v>
      </c>
      <c r="S3772" s="16">
        <f t="shared" si="468"/>
        <v>42138.722337962965</v>
      </c>
      <c r="T3772" s="16">
        <f t="shared" si="469"/>
        <v>42168.722337962965</v>
      </c>
      <c r="U3772">
        <f t="shared" si="470"/>
        <v>2015</v>
      </c>
      <c r="V3772">
        <f t="shared" si="471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64"/>
        <v>146</v>
      </c>
      <c r="P3773" s="8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6">
        <f t="shared" si="468"/>
        <v>42493.64875</v>
      </c>
      <c r="T3773" s="16">
        <f t="shared" si="469"/>
        <v>42507.791666666664</v>
      </c>
      <c r="U3773">
        <f t="shared" si="470"/>
        <v>2016</v>
      </c>
      <c r="V3773">
        <f t="shared" si="471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64"/>
        <v>110.2</v>
      </c>
      <c r="P3774" s="8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6">
        <f t="shared" si="468"/>
        <v>42682.408634259256</v>
      </c>
      <c r="T3774" s="16">
        <f t="shared" si="469"/>
        <v>42703.041666666664</v>
      </c>
      <c r="U3774">
        <f t="shared" si="470"/>
        <v>2016</v>
      </c>
      <c r="V3774">
        <f t="shared" si="471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64"/>
        <v>108.2</v>
      </c>
      <c r="P3775" s="8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6">
        <f t="shared" si="468"/>
        <v>42655.796840277777</v>
      </c>
      <c r="T3775" s="16">
        <f t="shared" si="469"/>
        <v>42688.880555555552</v>
      </c>
      <c r="U3775">
        <f t="shared" si="470"/>
        <v>2016</v>
      </c>
      <c r="V3775">
        <f t="shared" si="471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64"/>
        <v>100</v>
      </c>
      <c r="P3776" s="8">
        <f t="shared" si="465"/>
        <v>100</v>
      </c>
      <c r="Q3776" t="str">
        <f t="shared" si="466"/>
        <v>theater</v>
      </c>
      <c r="R3776" t="str">
        <f t="shared" si="467"/>
        <v>musical</v>
      </c>
      <c r="S3776" s="16">
        <f t="shared" si="468"/>
        <v>42087.583969907406</v>
      </c>
      <c r="T3776" s="16">
        <f t="shared" si="469"/>
        <v>42103.583969907406</v>
      </c>
      <c r="U3776">
        <f t="shared" si="470"/>
        <v>2015</v>
      </c>
      <c r="V3776">
        <f t="shared" si="471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64"/>
        <v>100.25</v>
      </c>
      <c r="P3777" s="8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6">
        <f t="shared" si="468"/>
        <v>42075.734293981477</v>
      </c>
      <c r="T3777" s="16">
        <f t="shared" si="469"/>
        <v>42102.958333333336</v>
      </c>
      <c r="U3777">
        <f t="shared" si="470"/>
        <v>2015</v>
      </c>
      <c r="V3777">
        <f t="shared" si="471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64"/>
        <v>106.71250000000001</v>
      </c>
      <c r="P3778" s="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6">
        <f t="shared" si="468"/>
        <v>41814.159467592588</v>
      </c>
      <c r="T3778" s="16">
        <f t="shared" si="469"/>
        <v>41851.833333333328</v>
      </c>
      <c r="U3778">
        <f t="shared" si="470"/>
        <v>2014</v>
      </c>
      <c r="V3778">
        <f t="shared" si="471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72">E3779/D3779*100</f>
        <v>143.19999999999999</v>
      </c>
      <c r="P3779" s="8">
        <f t="shared" ref="P3779:P3842" si="473">IFERROR(E3779/L3779,0)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RIGHT(N3779,LEN(N3779)-SEARCH("/",N3779))</f>
        <v>musical</v>
      </c>
      <c r="S3779" s="16">
        <f t="shared" ref="S3779:S3842" si="476">(J3779/86400)+25569+(-5/24)</f>
        <v>41886.903020833335</v>
      </c>
      <c r="T3779" s="16">
        <f t="shared" ref="T3779:T3842" si="477">(I3779/86400)+25569+(-5/24)</f>
        <v>41908.958333333328</v>
      </c>
      <c r="U3779">
        <f t="shared" ref="U3779:U3842" si="478">YEAR(S3779)</f>
        <v>2014</v>
      </c>
      <c r="V3779">
        <f t="shared" ref="V3779:V3842" si="479">YEAR(T3779)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72"/>
        <v>105.04166666666667</v>
      </c>
      <c r="P3780" s="8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6">
        <f t="shared" si="476"/>
        <v>41989.610879629625</v>
      </c>
      <c r="T3780" s="16">
        <f t="shared" si="477"/>
        <v>42049.610879629625</v>
      </c>
      <c r="U3780">
        <f t="shared" si="478"/>
        <v>2014</v>
      </c>
      <c r="V3780">
        <f t="shared" si="479"/>
        <v>2015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72"/>
        <v>103.98</v>
      </c>
      <c r="P3781" s="8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6">
        <f t="shared" si="476"/>
        <v>42425.527083333327</v>
      </c>
      <c r="T3781" s="16">
        <f t="shared" si="477"/>
        <v>42455.485416666663</v>
      </c>
      <c r="U3781">
        <f t="shared" si="478"/>
        <v>2016</v>
      </c>
      <c r="V3781">
        <f t="shared" si="479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72"/>
        <v>120</v>
      </c>
      <c r="P3782" s="8">
        <f t="shared" si="473"/>
        <v>100</v>
      </c>
      <c r="Q3782" t="str">
        <f t="shared" si="474"/>
        <v>theater</v>
      </c>
      <c r="R3782" t="str">
        <f t="shared" si="475"/>
        <v>musical</v>
      </c>
      <c r="S3782" s="16">
        <f t="shared" si="476"/>
        <v>42166.011400462965</v>
      </c>
      <c r="T3782" s="16">
        <f t="shared" si="477"/>
        <v>42198.629166666666</v>
      </c>
      <c r="U3782">
        <f t="shared" si="478"/>
        <v>2015</v>
      </c>
      <c r="V3782">
        <f t="shared" si="479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72"/>
        <v>109.66666666666667</v>
      </c>
      <c r="P3783" s="8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6">
        <f t="shared" si="476"/>
        <v>41865.674594907403</v>
      </c>
      <c r="T3783" s="16">
        <f t="shared" si="477"/>
        <v>41890.674594907403</v>
      </c>
      <c r="U3783">
        <f t="shared" si="478"/>
        <v>2014</v>
      </c>
      <c r="V3783">
        <f t="shared" si="479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72"/>
        <v>101.75</v>
      </c>
      <c r="P3784" s="8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6">
        <f t="shared" si="476"/>
        <v>42546.653900462959</v>
      </c>
      <c r="T3784" s="16">
        <f t="shared" si="477"/>
        <v>42575.749999999993</v>
      </c>
      <c r="U3784">
        <f t="shared" si="478"/>
        <v>2016</v>
      </c>
      <c r="V3784">
        <f t="shared" si="479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72"/>
        <v>128.91666666666666</v>
      </c>
      <c r="P3785" s="8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6">
        <f t="shared" si="476"/>
        <v>42419.931944444441</v>
      </c>
      <c r="T3785" s="16">
        <f t="shared" si="477"/>
        <v>42444.458333333336</v>
      </c>
      <c r="U3785">
        <f t="shared" si="478"/>
        <v>2016</v>
      </c>
      <c r="V3785">
        <f t="shared" si="479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72"/>
        <v>114.99999999999999</v>
      </c>
      <c r="P3786" s="8">
        <f t="shared" si="473"/>
        <v>115</v>
      </c>
      <c r="Q3786" t="str">
        <f t="shared" si="474"/>
        <v>theater</v>
      </c>
      <c r="R3786" t="str">
        <f t="shared" si="475"/>
        <v>musical</v>
      </c>
      <c r="S3786" s="16">
        <f t="shared" si="476"/>
        <v>42531.772361111107</v>
      </c>
      <c r="T3786" s="16">
        <f t="shared" si="477"/>
        <v>42561.772361111107</v>
      </c>
      <c r="U3786">
        <f t="shared" si="478"/>
        <v>2016</v>
      </c>
      <c r="V3786">
        <f t="shared" si="479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72"/>
        <v>150.75</v>
      </c>
      <c r="P3787" s="8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6">
        <f t="shared" si="476"/>
        <v>42548.430196759255</v>
      </c>
      <c r="T3787" s="16">
        <f t="shared" si="477"/>
        <v>42584.210416666661</v>
      </c>
      <c r="U3787">
        <f t="shared" si="478"/>
        <v>2016</v>
      </c>
      <c r="V3787">
        <f t="shared" si="479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72"/>
        <v>110.96666666666665</v>
      </c>
      <c r="P3788" s="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6">
        <f t="shared" si="476"/>
        <v>42486.829571759255</v>
      </c>
      <c r="T3788" s="16">
        <f t="shared" si="477"/>
        <v>42516.829571759255</v>
      </c>
      <c r="U3788">
        <f t="shared" si="478"/>
        <v>2016</v>
      </c>
      <c r="V3788">
        <f t="shared" si="479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72"/>
        <v>100.28571428571429</v>
      </c>
      <c r="P3789" s="8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6">
        <f t="shared" si="476"/>
        <v>42167.326458333329</v>
      </c>
      <c r="T3789" s="16">
        <f t="shared" si="477"/>
        <v>42195.957638888889</v>
      </c>
      <c r="U3789">
        <f t="shared" si="478"/>
        <v>2015</v>
      </c>
      <c r="V3789">
        <f t="shared" si="479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72"/>
        <v>0.66666666666666674</v>
      </c>
      <c r="P3790" s="8">
        <f t="shared" si="473"/>
        <v>500</v>
      </c>
      <c r="Q3790" t="str">
        <f t="shared" si="474"/>
        <v>theater</v>
      </c>
      <c r="R3790" t="str">
        <f t="shared" si="475"/>
        <v>musical</v>
      </c>
      <c r="S3790" s="16">
        <f t="shared" si="476"/>
        <v>42333.487488425926</v>
      </c>
      <c r="T3790" s="16">
        <f t="shared" si="477"/>
        <v>42361.470833333333</v>
      </c>
      <c r="U3790">
        <f t="shared" si="478"/>
        <v>2015</v>
      </c>
      <c r="V3790">
        <f t="shared" si="479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72"/>
        <v>3.267605633802817</v>
      </c>
      <c r="P3791" s="8">
        <f t="shared" si="473"/>
        <v>29</v>
      </c>
      <c r="Q3791" t="str">
        <f t="shared" si="474"/>
        <v>theater</v>
      </c>
      <c r="R3791" t="str">
        <f t="shared" si="475"/>
        <v>musical</v>
      </c>
      <c r="S3791" s="16">
        <f t="shared" si="476"/>
        <v>42138.590486111112</v>
      </c>
      <c r="T3791" s="16">
        <f t="shared" si="477"/>
        <v>42170.590486111112</v>
      </c>
      <c r="U3791">
        <f t="shared" si="478"/>
        <v>2015</v>
      </c>
      <c r="V3791">
        <f t="shared" si="479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72"/>
        <v>0</v>
      </c>
      <c r="P3792" s="8">
        <f t="shared" si="473"/>
        <v>0</v>
      </c>
      <c r="Q3792" t="str">
        <f t="shared" si="474"/>
        <v>theater</v>
      </c>
      <c r="R3792" t="str">
        <f t="shared" si="475"/>
        <v>musical</v>
      </c>
      <c r="S3792" s="16">
        <f t="shared" si="476"/>
        <v>42666.458599537036</v>
      </c>
      <c r="T3792" s="16">
        <f t="shared" si="477"/>
        <v>42696.5002662037</v>
      </c>
      <c r="U3792">
        <f t="shared" si="478"/>
        <v>2016</v>
      </c>
      <c r="V3792">
        <f t="shared" si="479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72"/>
        <v>0</v>
      </c>
      <c r="P3793" s="8">
        <f t="shared" si="473"/>
        <v>0</v>
      </c>
      <c r="Q3793" t="str">
        <f t="shared" si="474"/>
        <v>theater</v>
      </c>
      <c r="R3793" t="str">
        <f t="shared" si="475"/>
        <v>musical</v>
      </c>
      <c r="S3793" s="16">
        <f t="shared" si="476"/>
        <v>41766.4837037037</v>
      </c>
      <c r="T3793" s="16">
        <f t="shared" si="477"/>
        <v>41826.4837037037</v>
      </c>
      <c r="U3793">
        <f t="shared" si="478"/>
        <v>2014</v>
      </c>
      <c r="V3793">
        <f t="shared" si="479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72"/>
        <v>0.27999999999999997</v>
      </c>
      <c r="P3794" s="8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6">
        <f t="shared" si="476"/>
        <v>42170.238680555551</v>
      </c>
      <c r="T3794" s="16">
        <f t="shared" si="477"/>
        <v>42200.238680555551</v>
      </c>
      <c r="U3794">
        <f t="shared" si="478"/>
        <v>2015</v>
      </c>
      <c r="V3794">
        <f t="shared" si="479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72"/>
        <v>59.657142857142851</v>
      </c>
      <c r="P3795" s="8">
        <f t="shared" si="473"/>
        <v>174</v>
      </c>
      <c r="Q3795" t="str">
        <f t="shared" si="474"/>
        <v>theater</v>
      </c>
      <c r="R3795" t="str">
        <f t="shared" si="475"/>
        <v>musical</v>
      </c>
      <c r="S3795" s="16">
        <f t="shared" si="476"/>
        <v>41968.73065972222</v>
      </c>
      <c r="T3795" s="16">
        <f t="shared" si="477"/>
        <v>41989.73065972222</v>
      </c>
      <c r="U3795">
        <f t="shared" si="478"/>
        <v>2014</v>
      </c>
      <c r="V3795">
        <f t="shared" si="479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72"/>
        <v>1</v>
      </c>
      <c r="P3796" s="8">
        <f t="shared" si="473"/>
        <v>50</v>
      </c>
      <c r="Q3796" t="str">
        <f t="shared" si="474"/>
        <v>theater</v>
      </c>
      <c r="R3796" t="str">
        <f t="shared" si="475"/>
        <v>musical</v>
      </c>
      <c r="S3796" s="16">
        <f t="shared" si="476"/>
        <v>42132.372152777774</v>
      </c>
      <c r="T3796" s="16">
        <f t="shared" si="477"/>
        <v>42162.372152777774</v>
      </c>
      <c r="U3796">
        <f t="shared" si="478"/>
        <v>2015</v>
      </c>
      <c r="V3796">
        <f t="shared" si="479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72"/>
        <v>1.6666666666666667</v>
      </c>
      <c r="P3797" s="8">
        <f t="shared" si="473"/>
        <v>5</v>
      </c>
      <c r="Q3797" t="str">
        <f t="shared" si="474"/>
        <v>theater</v>
      </c>
      <c r="R3797" t="str">
        <f t="shared" si="475"/>
        <v>musical</v>
      </c>
      <c r="S3797" s="16">
        <f t="shared" si="476"/>
        <v>42201.227893518517</v>
      </c>
      <c r="T3797" s="16">
        <f t="shared" si="477"/>
        <v>42244.729166666664</v>
      </c>
      <c r="U3797">
        <f t="shared" si="478"/>
        <v>2015</v>
      </c>
      <c r="V3797">
        <f t="shared" si="479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72"/>
        <v>4.4444444444444444E-3</v>
      </c>
      <c r="P3798" s="8">
        <f t="shared" si="473"/>
        <v>1</v>
      </c>
      <c r="Q3798" t="str">
        <f t="shared" si="474"/>
        <v>theater</v>
      </c>
      <c r="R3798" t="str">
        <f t="shared" si="475"/>
        <v>musical</v>
      </c>
      <c r="S3798" s="16">
        <f t="shared" si="476"/>
        <v>42688.821250000001</v>
      </c>
      <c r="T3798" s="16">
        <f t="shared" si="477"/>
        <v>42748.821250000001</v>
      </c>
      <c r="U3798">
        <f t="shared" si="478"/>
        <v>2016</v>
      </c>
      <c r="V3798">
        <f t="shared" si="479"/>
        <v>2017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72"/>
        <v>89.666666666666657</v>
      </c>
      <c r="P3799" s="8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6">
        <f t="shared" si="476"/>
        <v>42084.673206018517</v>
      </c>
      <c r="T3799" s="16">
        <f t="shared" si="477"/>
        <v>42114.673206018517</v>
      </c>
      <c r="U3799">
        <f t="shared" si="478"/>
        <v>2015</v>
      </c>
      <c r="V3799">
        <f t="shared" si="479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72"/>
        <v>1.4642857142857144</v>
      </c>
      <c r="P3800" s="8">
        <f t="shared" si="473"/>
        <v>205</v>
      </c>
      <c r="Q3800" t="str">
        <f t="shared" si="474"/>
        <v>theater</v>
      </c>
      <c r="R3800" t="str">
        <f t="shared" si="475"/>
        <v>musical</v>
      </c>
      <c r="S3800" s="16">
        <f t="shared" si="476"/>
        <v>41831.514444444438</v>
      </c>
      <c r="T3800" s="16">
        <f t="shared" si="477"/>
        <v>41861.514444444438</v>
      </c>
      <c r="U3800">
        <f t="shared" si="478"/>
        <v>2014</v>
      </c>
      <c r="V3800">
        <f t="shared" si="479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72"/>
        <v>4.0199999999999996</v>
      </c>
      <c r="P3801" s="8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6">
        <f t="shared" si="476"/>
        <v>42410.722719907404</v>
      </c>
      <c r="T3801" s="16">
        <f t="shared" si="477"/>
        <v>42440.722719907404</v>
      </c>
      <c r="U3801">
        <f t="shared" si="478"/>
        <v>2016</v>
      </c>
      <c r="V3801">
        <f t="shared" si="479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72"/>
        <v>4.004545454545454</v>
      </c>
      <c r="P3802" s="8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6">
        <f t="shared" si="476"/>
        <v>41982.528738425921</v>
      </c>
      <c r="T3802" s="16">
        <f t="shared" si="477"/>
        <v>42014.999305555553</v>
      </c>
      <c r="U3802">
        <f t="shared" si="478"/>
        <v>2014</v>
      </c>
      <c r="V3802">
        <f t="shared" si="479"/>
        <v>2015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72"/>
        <v>8.52</v>
      </c>
      <c r="P3803" s="8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6">
        <f t="shared" si="476"/>
        <v>41975.467777777776</v>
      </c>
      <c r="T3803" s="16">
        <f t="shared" si="477"/>
        <v>42006.467777777776</v>
      </c>
      <c r="U3803">
        <f t="shared" si="478"/>
        <v>2014</v>
      </c>
      <c r="V3803">
        <f t="shared" si="479"/>
        <v>2015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72"/>
        <v>0</v>
      </c>
      <c r="P3804" s="8">
        <f t="shared" si="473"/>
        <v>0</v>
      </c>
      <c r="Q3804" t="str">
        <f t="shared" si="474"/>
        <v>theater</v>
      </c>
      <c r="R3804" t="str">
        <f t="shared" si="475"/>
        <v>musical</v>
      </c>
      <c r="S3804" s="16">
        <f t="shared" si="476"/>
        <v>42268.917893518512</v>
      </c>
      <c r="T3804" s="16">
        <f t="shared" si="477"/>
        <v>42298.917893518512</v>
      </c>
      <c r="U3804">
        <f t="shared" si="478"/>
        <v>2015</v>
      </c>
      <c r="V3804">
        <f t="shared" si="479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72"/>
        <v>19.650000000000002</v>
      </c>
      <c r="P3805" s="8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6">
        <f t="shared" si="476"/>
        <v>42403.763518518514</v>
      </c>
      <c r="T3805" s="16">
        <f t="shared" si="477"/>
        <v>42433.763518518514</v>
      </c>
      <c r="U3805">
        <f t="shared" si="478"/>
        <v>2016</v>
      </c>
      <c r="V3805">
        <f t="shared" si="479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72"/>
        <v>0</v>
      </c>
      <c r="P3806" s="8">
        <f t="shared" si="473"/>
        <v>0</v>
      </c>
      <c r="Q3806" t="str">
        <f t="shared" si="474"/>
        <v>theater</v>
      </c>
      <c r="R3806" t="str">
        <f t="shared" si="475"/>
        <v>musical</v>
      </c>
      <c r="S3806" s="16">
        <f t="shared" si="476"/>
        <v>42526.801203703704</v>
      </c>
      <c r="T3806" s="16">
        <f t="shared" si="477"/>
        <v>42582.083333333336</v>
      </c>
      <c r="U3806">
        <f t="shared" si="478"/>
        <v>2016</v>
      </c>
      <c r="V3806">
        <f t="shared" si="479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72"/>
        <v>2E-3</v>
      </c>
      <c r="P3807" s="8">
        <f t="shared" si="473"/>
        <v>1.5</v>
      </c>
      <c r="Q3807" t="str">
        <f t="shared" si="474"/>
        <v>theater</v>
      </c>
      <c r="R3807" t="str">
        <f t="shared" si="475"/>
        <v>musical</v>
      </c>
      <c r="S3807" s="16">
        <f t="shared" si="476"/>
        <v>41849.678703703699</v>
      </c>
      <c r="T3807" s="16">
        <f t="shared" si="477"/>
        <v>41909.678703703699</v>
      </c>
      <c r="U3807">
        <f t="shared" si="478"/>
        <v>2014</v>
      </c>
      <c r="V3807">
        <f t="shared" si="479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72"/>
        <v>6.6666666666666666E-2</v>
      </c>
      <c r="P3808" s="8">
        <f t="shared" si="473"/>
        <v>5</v>
      </c>
      <c r="Q3808" t="str">
        <f t="shared" si="474"/>
        <v>theater</v>
      </c>
      <c r="R3808" t="str">
        <f t="shared" si="475"/>
        <v>musical</v>
      </c>
      <c r="S3808" s="16">
        <f t="shared" si="476"/>
        <v>41799.050706018512</v>
      </c>
      <c r="T3808" s="16">
        <f t="shared" si="477"/>
        <v>41819.050706018512</v>
      </c>
      <c r="U3808">
        <f t="shared" si="478"/>
        <v>2014</v>
      </c>
      <c r="V3808">
        <f t="shared" si="479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72"/>
        <v>30.333333333333336</v>
      </c>
      <c r="P3809" s="8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6">
        <f t="shared" si="476"/>
        <v>42090.700682870367</v>
      </c>
      <c r="T3809" s="16">
        <f t="shared" si="477"/>
        <v>42097.700682870367</v>
      </c>
      <c r="U3809">
        <f t="shared" si="478"/>
        <v>2015</v>
      </c>
      <c r="V3809">
        <f t="shared" si="479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72"/>
        <v>100</v>
      </c>
      <c r="P3810" s="8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6">
        <f t="shared" si="476"/>
        <v>42059.24559027778</v>
      </c>
      <c r="T3810" s="16">
        <f t="shared" si="477"/>
        <v>42119.203923611109</v>
      </c>
      <c r="U3810">
        <f t="shared" si="478"/>
        <v>2015</v>
      </c>
      <c r="V3810">
        <f t="shared" si="479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72"/>
        <v>101.25</v>
      </c>
      <c r="P3811" s="8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6">
        <f t="shared" si="476"/>
        <v>41800.318368055552</v>
      </c>
      <c r="T3811" s="16">
        <f t="shared" si="477"/>
        <v>41850.75</v>
      </c>
      <c r="U3811">
        <f t="shared" si="478"/>
        <v>2014</v>
      </c>
      <c r="V3811">
        <f t="shared" si="479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72"/>
        <v>121.73333333333333</v>
      </c>
      <c r="P3812" s="8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6">
        <f t="shared" si="476"/>
        <v>42054.640717592592</v>
      </c>
      <c r="T3812" s="16">
        <f t="shared" si="477"/>
        <v>42084.599050925921</v>
      </c>
      <c r="U3812">
        <f t="shared" si="478"/>
        <v>2015</v>
      </c>
      <c r="V3812">
        <f t="shared" si="479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72"/>
        <v>330</v>
      </c>
      <c r="P3813" s="8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6">
        <f t="shared" si="476"/>
        <v>42487.418668981474</v>
      </c>
      <c r="T3813" s="16">
        <f t="shared" si="477"/>
        <v>42521.249999999993</v>
      </c>
      <c r="U3813">
        <f t="shared" si="478"/>
        <v>2016</v>
      </c>
      <c r="V3813">
        <f t="shared" si="479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72"/>
        <v>109.55</v>
      </c>
      <c r="P3814" s="8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6">
        <f t="shared" si="476"/>
        <v>42109.542916666665</v>
      </c>
      <c r="T3814" s="16">
        <f t="shared" si="477"/>
        <v>42155.957638888889</v>
      </c>
      <c r="U3814">
        <f t="shared" si="478"/>
        <v>2015</v>
      </c>
      <c r="V3814">
        <f t="shared" si="479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72"/>
        <v>100.95190476190474</v>
      </c>
      <c r="P3815" s="8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6">
        <f t="shared" si="476"/>
        <v>42497.067372685182</v>
      </c>
      <c r="T3815" s="16">
        <f t="shared" si="477"/>
        <v>42535.696527777771</v>
      </c>
      <c r="U3815">
        <f t="shared" si="478"/>
        <v>2016</v>
      </c>
      <c r="V3815">
        <f t="shared" si="479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72"/>
        <v>140.13333333333333</v>
      </c>
      <c r="P3816" s="8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6">
        <f t="shared" si="476"/>
        <v>42058.695740740739</v>
      </c>
      <c r="T3816" s="16">
        <f t="shared" si="477"/>
        <v>42094.957638888889</v>
      </c>
      <c r="U3816">
        <f t="shared" si="478"/>
        <v>2015</v>
      </c>
      <c r="V3816">
        <f t="shared" si="479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72"/>
        <v>100.001</v>
      </c>
      <c r="P3817" s="8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6">
        <f t="shared" si="476"/>
        <v>42207.051585648143</v>
      </c>
      <c r="T3817" s="16">
        <f t="shared" si="477"/>
        <v>42236.749999999993</v>
      </c>
      <c r="U3817">
        <f t="shared" si="478"/>
        <v>2015</v>
      </c>
      <c r="V3817">
        <f t="shared" si="479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72"/>
        <v>119.238</v>
      </c>
      <c r="P3818" s="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6">
        <f t="shared" si="476"/>
        <v>41807.481747685182</v>
      </c>
      <c r="T3818" s="16">
        <f t="shared" si="477"/>
        <v>41837.481747685182</v>
      </c>
      <c r="U3818">
        <f t="shared" si="478"/>
        <v>2014</v>
      </c>
      <c r="V3818">
        <f t="shared" si="479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72"/>
        <v>107.25</v>
      </c>
      <c r="P3819" s="8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6">
        <f t="shared" si="476"/>
        <v>42284.488611111105</v>
      </c>
      <c r="T3819" s="16">
        <f t="shared" si="477"/>
        <v>42300.957638888889</v>
      </c>
      <c r="U3819">
        <f t="shared" si="478"/>
        <v>2015</v>
      </c>
      <c r="V3819">
        <f t="shared" si="479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72"/>
        <v>227.99999999999997</v>
      </c>
      <c r="P3820" s="8">
        <f t="shared" si="473"/>
        <v>57</v>
      </c>
      <c r="Q3820" t="str">
        <f t="shared" si="474"/>
        <v>theater</v>
      </c>
      <c r="R3820" t="str">
        <f t="shared" si="475"/>
        <v>plays</v>
      </c>
      <c r="S3820" s="16">
        <f t="shared" si="476"/>
        <v>42045.634050925924</v>
      </c>
      <c r="T3820" s="16">
        <f t="shared" si="477"/>
        <v>42075.592384259253</v>
      </c>
      <c r="U3820">
        <f t="shared" si="478"/>
        <v>2015</v>
      </c>
      <c r="V3820">
        <f t="shared" si="479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72"/>
        <v>106.4</v>
      </c>
      <c r="P3821" s="8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6">
        <f t="shared" si="476"/>
        <v>42184.001203703701</v>
      </c>
      <c r="T3821" s="16">
        <f t="shared" si="477"/>
        <v>42202.668055555558</v>
      </c>
      <c r="U3821">
        <f t="shared" si="478"/>
        <v>2015</v>
      </c>
      <c r="V3821">
        <f t="shared" si="479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72"/>
        <v>143.33333333333334</v>
      </c>
      <c r="P3822" s="8">
        <f t="shared" si="473"/>
        <v>21.5</v>
      </c>
      <c r="Q3822" t="str">
        <f t="shared" si="474"/>
        <v>theater</v>
      </c>
      <c r="R3822" t="str">
        <f t="shared" si="475"/>
        <v>plays</v>
      </c>
      <c r="S3822" s="16">
        <f t="shared" si="476"/>
        <v>42160.443483796298</v>
      </c>
      <c r="T3822" s="16">
        <f t="shared" si="477"/>
        <v>42190.443483796298</v>
      </c>
      <c r="U3822">
        <f t="shared" si="478"/>
        <v>2015</v>
      </c>
      <c r="V3822">
        <f t="shared" si="479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72"/>
        <v>104.54285714285714</v>
      </c>
      <c r="P3823" s="8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6">
        <f t="shared" si="476"/>
        <v>42340.972303240742</v>
      </c>
      <c r="T3823" s="16">
        <f t="shared" si="477"/>
        <v>42372.972303240742</v>
      </c>
      <c r="U3823">
        <f t="shared" si="478"/>
        <v>2015</v>
      </c>
      <c r="V3823">
        <f t="shared" si="479"/>
        <v>2016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72"/>
        <v>110.02000000000001</v>
      </c>
      <c r="P3824" s="8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6">
        <f t="shared" si="476"/>
        <v>42329.629826388882</v>
      </c>
      <c r="T3824" s="16">
        <f t="shared" si="477"/>
        <v>42388.749305555553</v>
      </c>
      <c r="U3824">
        <f t="shared" si="478"/>
        <v>2015</v>
      </c>
      <c r="V3824">
        <f t="shared" si="479"/>
        <v>2016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72"/>
        <v>106</v>
      </c>
      <c r="P3825" s="8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6">
        <f t="shared" si="476"/>
        <v>42170.701898148145</v>
      </c>
      <c r="T3825" s="16">
        <f t="shared" si="477"/>
        <v>42204.957638888889</v>
      </c>
      <c r="U3825">
        <f t="shared" si="478"/>
        <v>2015</v>
      </c>
      <c r="V3825">
        <f t="shared" si="479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72"/>
        <v>108</v>
      </c>
      <c r="P3826" s="8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6">
        <f t="shared" si="476"/>
        <v>42571.417858796289</v>
      </c>
      <c r="T3826" s="16">
        <f t="shared" si="477"/>
        <v>42583.361805555549</v>
      </c>
      <c r="U3826">
        <f t="shared" si="478"/>
        <v>2016</v>
      </c>
      <c r="V3826">
        <f t="shared" si="479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72"/>
        <v>105.42</v>
      </c>
      <c r="P3827" s="8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6">
        <f t="shared" si="476"/>
        <v>42150.861273148148</v>
      </c>
      <c r="T3827" s="16">
        <f t="shared" si="477"/>
        <v>42171.861273148148</v>
      </c>
      <c r="U3827">
        <f t="shared" si="478"/>
        <v>2015</v>
      </c>
      <c r="V3827">
        <f t="shared" si="479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72"/>
        <v>119.16666666666667</v>
      </c>
      <c r="P3828" s="8">
        <f t="shared" si="473"/>
        <v>27.5</v>
      </c>
      <c r="Q3828" t="str">
        <f t="shared" si="474"/>
        <v>theater</v>
      </c>
      <c r="R3828" t="str">
        <f t="shared" si="475"/>
        <v>plays</v>
      </c>
      <c r="S3828" s="16">
        <f t="shared" si="476"/>
        <v>42101.215208333328</v>
      </c>
      <c r="T3828" s="16">
        <f t="shared" si="477"/>
        <v>42131.215208333328</v>
      </c>
      <c r="U3828">
        <f t="shared" si="478"/>
        <v>2015</v>
      </c>
      <c r="V3828">
        <f t="shared" si="479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72"/>
        <v>152.66666666666666</v>
      </c>
      <c r="P3829" s="8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6">
        <f t="shared" si="476"/>
        <v>42034.719918981478</v>
      </c>
      <c r="T3829" s="16">
        <f t="shared" si="477"/>
        <v>42089.791666666664</v>
      </c>
      <c r="U3829">
        <f t="shared" si="478"/>
        <v>2015</v>
      </c>
      <c r="V3829">
        <f t="shared" si="479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72"/>
        <v>100</v>
      </c>
      <c r="P3830" s="8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6">
        <f t="shared" si="476"/>
        <v>41944.319293981483</v>
      </c>
      <c r="T3830" s="16">
        <f t="shared" si="477"/>
        <v>42004.36096064814</v>
      </c>
      <c r="U3830">
        <f t="shared" si="478"/>
        <v>2014</v>
      </c>
      <c r="V3830">
        <f t="shared" si="479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72"/>
        <v>100.2</v>
      </c>
      <c r="P3831" s="8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6">
        <f t="shared" si="476"/>
        <v>42593.657071759262</v>
      </c>
      <c r="T3831" s="16">
        <f t="shared" si="477"/>
        <v>42613.657071759262</v>
      </c>
      <c r="U3831">
        <f t="shared" si="478"/>
        <v>2016</v>
      </c>
      <c r="V3831">
        <f t="shared" si="479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72"/>
        <v>225</v>
      </c>
      <c r="P3832" s="8">
        <f t="shared" si="473"/>
        <v>75</v>
      </c>
      <c r="Q3832" t="str">
        <f t="shared" si="474"/>
        <v>theater</v>
      </c>
      <c r="R3832" t="str">
        <f t="shared" si="475"/>
        <v>plays</v>
      </c>
      <c r="S3832" s="16">
        <f t="shared" si="476"/>
        <v>42503.532534722217</v>
      </c>
      <c r="T3832" s="16">
        <f t="shared" si="477"/>
        <v>42517.532534722217</v>
      </c>
      <c r="U3832">
        <f t="shared" si="478"/>
        <v>2016</v>
      </c>
      <c r="V3832">
        <f t="shared" si="479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72"/>
        <v>106.02199999999999</v>
      </c>
      <c r="P3833" s="8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6">
        <f t="shared" si="476"/>
        <v>41927.640567129631</v>
      </c>
      <c r="T3833" s="16">
        <f t="shared" si="477"/>
        <v>41948.682233796295</v>
      </c>
      <c r="U3833">
        <f t="shared" si="478"/>
        <v>2014</v>
      </c>
      <c r="V3833">
        <f t="shared" si="479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72"/>
        <v>104.66666666666666</v>
      </c>
      <c r="P3834" s="8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6">
        <f t="shared" si="476"/>
        <v>42374.906655092585</v>
      </c>
      <c r="T3834" s="16">
        <f t="shared" si="477"/>
        <v>42419.906655092585</v>
      </c>
      <c r="U3834">
        <f t="shared" si="478"/>
        <v>2016</v>
      </c>
      <c r="V3834">
        <f t="shared" si="479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72"/>
        <v>116.66666666666667</v>
      </c>
      <c r="P3835" s="8">
        <f t="shared" si="473"/>
        <v>70</v>
      </c>
      <c r="Q3835" t="str">
        <f t="shared" si="474"/>
        <v>theater</v>
      </c>
      <c r="R3835" t="str">
        <f t="shared" si="475"/>
        <v>plays</v>
      </c>
      <c r="S3835" s="16">
        <f t="shared" si="476"/>
        <v>41963.664027777777</v>
      </c>
      <c r="T3835" s="16">
        <f t="shared" si="477"/>
        <v>41974.589583333327</v>
      </c>
      <c r="U3835">
        <f t="shared" si="478"/>
        <v>2014</v>
      </c>
      <c r="V3835">
        <f t="shared" si="479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72"/>
        <v>109.03333333333333</v>
      </c>
      <c r="P3836" s="8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6">
        <f t="shared" si="476"/>
        <v>42143.236886574072</v>
      </c>
      <c r="T3836" s="16">
        <f t="shared" si="477"/>
        <v>42173.236886574072</v>
      </c>
      <c r="U3836">
        <f t="shared" si="478"/>
        <v>2015</v>
      </c>
      <c r="V3836">
        <f t="shared" si="479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72"/>
        <v>160</v>
      </c>
      <c r="P3837" s="8">
        <f t="shared" si="473"/>
        <v>40</v>
      </c>
      <c r="Q3837" t="str">
        <f t="shared" si="474"/>
        <v>theater</v>
      </c>
      <c r="R3837" t="str">
        <f t="shared" si="475"/>
        <v>plays</v>
      </c>
      <c r="S3837" s="16">
        <f t="shared" si="476"/>
        <v>42460.733888888884</v>
      </c>
      <c r="T3837" s="16">
        <f t="shared" si="477"/>
        <v>42481.733888888884</v>
      </c>
      <c r="U3837">
        <f t="shared" si="478"/>
        <v>2016</v>
      </c>
      <c r="V3837">
        <f t="shared" si="479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72"/>
        <v>112.5</v>
      </c>
      <c r="P3838" s="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6">
        <f t="shared" si="476"/>
        <v>42553.718194444438</v>
      </c>
      <c r="T3838" s="16">
        <f t="shared" si="477"/>
        <v>42584.964583333327</v>
      </c>
      <c r="U3838">
        <f t="shared" si="478"/>
        <v>2016</v>
      </c>
      <c r="V3838">
        <f t="shared" si="479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72"/>
        <v>102.1</v>
      </c>
      <c r="P3839" s="8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6">
        <f t="shared" si="476"/>
        <v>42152.557384259257</v>
      </c>
      <c r="T3839" s="16">
        <f t="shared" si="477"/>
        <v>42188.557384259257</v>
      </c>
      <c r="U3839">
        <f t="shared" si="478"/>
        <v>2015</v>
      </c>
      <c r="V3839">
        <f t="shared" si="479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72"/>
        <v>100.824</v>
      </c>
      <c r="P3840" s="8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6">
        <f t="shared" si="476"/>
        <v>42116.502418981479</v>
      </c>
      <c r="T3840" s="16">
        <f t="shared" si="477"/>
        <v>42146.502418981479</v>
      </c>
      <c r="U3840">
        <f t="shared" si="478"/>
        <v>2015</v>
      </c>
      <c r="V3840">
        <f t="shared" si="479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72"/>
        <v>101.25</v>
      </c>
      <c r="P3841" s="8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6">
        <f t="shared" si="476"/>
        <v>42154.934305555558</v>
      </c>
      <c r="T3841" s="16">
        <f t="shared" si="477"/>
        <v>42214.934305555558</v>
      </c>
      <c r="U3841">
        <f t="shared" si="478"/>
        <v>2015</v>
      </c>
      <c r="V3841">
        <f t="shared" si="479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72"/>
        <v>6500</v>
      </c>
      <c r="P3842" s="8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6">
        <f t="shared" si="476"/>
        <v>42432.493391203701</v>
      </c>
      <c r="T3842" s="16">
        <f t="shared" si="477"/>
        <v>42457.45172453703</v>
      </c>
      <c r="U3842">
        <f t="shared" si="478"/>
        <v>2016</v>
      </c>
      <c r="V3842">
        <f t="shared" si="479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80">E3843/D3843*100</f>
        <v>8.7200000000000006</v>
      </c>
      <c r="P3843" s="8">
        <f t="shared" ref="P3843:P3906" si="481">IFERROR(E3843/L3843,0)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RIGHT(N3843,LEN(N3843)-SEARCH("/",N3843))</f>
        <v>plays</v>
      </c>
      <c r="S3843" s="16">
        <f t="shared" ref="S3843:S3906" si="484">(J3843/86400)+25569+(-5/24)</f>
        <v>41780.57739583333</v>
      </c>
      <c r="T3843" s="16">
        <f t="shared" ref="T3843:T3906" si="485">(I3843/86400)+25569+(-5/24)</f>
        <v>41840.57739583333</v>
      </c>
      <c r="U3843">
        <f t="shared" ref="U3843:U3906" si="486">YEAR(S3843)</f>
        <v>2014</v>
      </c>
      <c r="V3843">
        <f t="shared" ref="V3843:V3906" si="487">YEAR(T3843)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80"/>
        <v>21.94</v>
      </c>
      <c r="P3844" s="8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6">
        <f t="shared" si="484"/>
        <v>41740.285324074073</v>
      </c>
      <c r="T3844" s="16">
        <f t="shared" si="485"/>
        <v>41770.285324074073</v>
      </c>
      <c r="U3844">
        <f t="shared" si="486"/>
        <v>2014</v>
      </c>
      <c r="V3844">
        <f t="shared" si="487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80"/>
        <v>21.3</v>
      </c>
      <c r="P3845" s="8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6">
        <f t="shared" si="484"/>
        <v>41765.864166666666</v>
      </c>
      <c r="T3845" s="16">
        <f t="shared" si="485"/>
        <v>41790.864166666666</v>
      </c>
      <c r="U3845">
        <f t="shared" si="486"/>
        <v>2014</v>
      </c>
      <c r="V3845">
        <f t="shared" si="487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80"/>
        <v>41.489795918367342</v>
      </c>
      <c r="P3846" s="8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6">
        <f t="shared" si="484"/>
        <v>41766.408958333333</v>
      </c>
      <c r="T3846" s="16">
        <f t="shared" si="485"/>
        <v>41793.082638888889</v>
      </c>
      <c r="U3846">
        <f t="shared" si="486"/>
        <v>2014</v>
      </c>
      <c r="V3846">
        <f t="shared" si="487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80"/>
        <v>2.105</v>
      </c>
      <c r="P3847" s="8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6">
        <f t="shared" si="484"/>
        <v>42248.418680555558</v>
      </c>
      <c r="T3847" s="16">
        <f t="shared" si="485"/>
        <v>42278.418680555558</v>
      </c>
      <c r="U3847">
        <f t="shared" si="486"/>
        <v>2015</v>
      </c>
      <c r="V3847">
        <f t="shared" si="487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80"/>
        <v>2.7</v>
      </c>
      <c r="P3848" s="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6">
        <f t="shared" si="484"/>
        <v>41885.01321759259</v>
      </c>
      <c r="T3848" s="16">
        <f t="shared" si="485"/>
        <v>41916.082638888889</v>
      </c>
      <c r="U3848">
        <f t="shared" si="486"/>
        <v>2014</v>
      </c>
      <c r="V3848">
        <f t="shared" si="487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80"/>
        <v>16.161904761904761</v>
      </c>
      <c r="P3849" s="8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6">
        <f t="shared" si="484"/>
        <v>42159.016099537032</v>
      </c>
      <c r="T3849" s="16">
        <f t="shared" si="485"/>
        <v>42204.016099537032</v>
      </c>
      <c r="U3849">
        <f t="shared" si="486"/>
        <v>2015</v>
      </c>
      <c r="V3849">
        <f t="shared" si="487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80"/>
        <v>16.376923076923077</v>
      </c>
      <c r="P3850" s="8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6">
        <f t="shared" si="484"/>
        <v>42265.608668981477</v>
      </c>
      <c r="T3850" s="16">
        <f t="shared" si="485"/>
        <v>42295.608668981477</v>
      </c>
      <c r="U3850">
        <f t="shared" si="486"/>
        <v>2015</v>
      </c>
      <c r="V3850">
        <f t="shared" si="487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80"/>
        <v>7.043333333333333</v>
      </c>
      <c r="P3851" s="8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6">
        <f t="shared" si="484"/>
        <v>42136.558842592589</v>
      </c>
      <c r="T3851" s="16">
        <f t="shared" si="485"/>
        <v>42166.558842592589</v>
      </c>
      <c r="U3851">
        <f t="shared" si="486"/>
        <v>2015</v>
      </c>
      <c r="V3851">
        <f t="shared" si="487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80"/>
        <v>3.8</v>
      </c>
      <c r="P3852" s="8">
        <f t="shared" si="481"/>
        <v>9.5</v>
      </c>
      <c r="Q3852" t="str">
        <f t="shared" si="482"/>
        <v>theater</v>
      </c>
      <c r="R3852" t="str">
        <f t="shared" si="483"/>
        <v>plays</v>
      </c>
      <c r="S3852" s="16">
        <f t="shared" si="484"/>
        <v>41974.916006944441</v>
      </c>
      <c r="T3852" s="16">
        <f t="shared" si="485"/>
        <v>42004.916006944441</v>
      </c>
      <c r="U3852">
        <f t="shared" si="486"/>
        <v>2014</v>
      </c>
      <c r="V3852">
        <f t="shared" si="487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80"/>
        <v>34.08</v>
      </c>
      <c r="P3853" s="8">
        <f t="shared" si="481"/>
        <v>35.5</v>
      </c>
      <c r="Q3853" t="str">
        <f t="shared" si="482"/>
        <v>theater</v>
      </c>
      <c r="R3853" t="str">
        <f t="shared" si="483"/>
        <v>plays</v>
      </c>
      <c r="S3853" s="16">
        <f t="shared" si="484"/>
        <v>42172.23123842592</v>
      </c>
      <c r="T3853" s="16">
        <f t="shared" si="485"/>
        <v>42202.23123842592</v>
      </c>
      <c r="U3853">
        <f t="shared" si="486"/>
        <v>2015</v>
      </c>
      <c r="V3853">
        <f t="shared" si="487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80"/>
        <v>0.2</v>
      </c>
      <c r="P3854" s="8">
        <f t="shared" si="481"/>
        <v>10</v>
      </c>
      <c r="Q3854" t="str">
        <f t="shared" si="482"/>
        <v>theater</v>
      </c>
      <c r="R3854" t="str">
        <f t="shared" si="483"/>
        <v>plays</v>
      </c>
      <c r="S3854" s="16">
        <f t="shared" si="484"/>
        <v>42064.982361111113</v>
      </c>
      <c r="T3854" s="16">
        <f t="shared" si="485"/>
        <v>42089.940694444442</v>
      </c>
      <c r="U3854">
        <f t="shared" si="486"/>
        <v>2015</v>
      </c>
      <c r="V3854">
        <f t="shared" si="487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80"/>
        <v>2.5999999999999999E-2</v>
      </c>
      <c r="P3855" s="8">
        <f t="shared" si="481"/>
        <v>13</v>
      </c>
      <c r="Q3855" t="str">
        <f t="shared" si="482"/>
        <v>theater</v>
      </c>
      <c r="R3855" t="str">
        <f t="shared" si="483"/>
        <v>plays</v>
      </c>
      <c r="S3855" s="16">
        <f t="shared" si="484"/>
        <v>41848.631689814814</v>
      </c>
      <c r="T3855" s="16">
        <f t="shared" si="485"/>
        <v>41883.631689814814</v>
      </c>
      <c r="U3855">
        <f t="shared" si="486"/>
        <v>2014</v>
      </c>
      <c r="V3855">
        <f t="shared" si="487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80"/>
        <v>16.254545454545454</v>
      </c>
      <c r="P3856" s="8">
        <f t="shared" si="481"/>
        <v>89.4</v>
      </c>
      <c r="Q3856" t="str">
        <f t="shared" si="482"/>
        <v>theater</v>
      </c>
      <c r="R3856" t="str">
        <f t="shared" si="483"/>
        <v>plays</v>
      </c>
      <c r="S3856" s="16">
        <f t="shared" si="484"/>
        <v>42103.67659722222</v>
      </c>
      <c r="T3856" s="16">
        <f t="shared" si="485"/>
        <v>42133.67659722222</v>
      </c>
      <c r="U3856">
        <f t="shared" si="486"/>
        <v>2015</v>
      </c>
      <c r="V3856">
        <f t="shared" si="487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80"/>
        <v>2.5</v>
      </c>
      <c r="P3857" s="8">
        <f t="shared" si="481"/>
        <v>25</v>
      </c>
      <c r="Q3857" t="str">
        <f t="shared" si="482"/>
        <v>theater</v>
      </c>
      <c r="R3857" t="str">
        <f t="shared" si="483"/>
        <v>plays</v>
      </c>
      <c r="S3857" s="16">
        <f t="shared" si="484"/>
        <v>42059.762395833335</v>
      </c>
      <c r="T3857" s="16">
        <f t="shared" si="485"/>
        <v>42089.720729166664</v>
      </c>
      <c r="U3857">
        <f t="shared" si="486"/>
        <v>2015</v>
      </c>
      <c r="V3857">
        <f t="shared" si="487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80"/>
        <v>0.02</v>
      </c>
      <c r="P3858" s="8">
        <f t="shared" si="481"/>
        <v>1</v>
      </c>
      <c r="Q3858" t="str">
        <f t="shared" si="482"/>
        <v>theater</v>
      </c>
      <c r="R3858" t="str">
        <f t="shared" si="483"/>
        <v>plays</v>
      </c>
      <c r="S3858" s="16">
        <f t="shared" si="484"/>
        <v>42041.534756944442</v>
      </c>
      <c r="T3858" s="16">
        <f t="shared" si="485"/>
        <v>42071.493090277778</v>
      </c>
      <c r="U3858">
        <f t="shared" si="486"/>
        <v>2015</v>
      </c>
      <c r="V3858">
        <f t="shared" si="487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80"/>
        <v>5.2</v>
      </c>
      <c r="P3859" s="8">
        <f t="shared" si="481"/>
        <v>65</v>
      </c>
      <c r="Q3859" t="str">
        <f t="shared" si="482"/>
        <v>theater</v>
      </c>
      <c r="R3859" t="str">
        <f t="shared" si="483"/>
        <v>plays</v>
      </c>
      <c r="S3859" s="16">
        <f t="shared" si="484"/>
        <v>41829.528819444444</v>
      </c>
      <c r="T3859" s="16">
        <f t="shared" si="485"/>
        <v>41852.508333333331</v>
      </c>
      <c r="U3859">
        <f t="shared" si="486"/>
        <v>2014</v>
      </c>
      <c r="V3859">
        <f t="shared" si="487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80"/>
        <v>2</v>
      </c>
      <c r="P3860" s="8">
        <f t="shared" si="481"/>
        <v>10</v>
      </c>
      <c r="Q3860" t="str">
        <f t="shared" si="482"/>
        <v>theater</v>
      </c>
      <c r="R3860" t="str">
        <f t="shared" si="483"/>
        <v>plays</v>
      </c>
      <c r="S3860" s="16">
        <f t="shared" si="484"/>
        <v>42128.222731481474</v>
      </c>
      <c r="T3860" s="16">
        <f t="shared" si="485"/>
        <v>42146.666666666664</v>
      </c>
      <c r="U3860">
        <f t="shared" si="486"/>
        <v>2015</v>
      </c>
      <c r="V3860">
        <f t="shared" si="487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80"/>
        <v>0.04</v>
      </c>
      <c r="P3861" s="8">
        <f t="shared" si="481"/>
        <v>1</v>
      </c>
      <c r="Q3861" t="str">
        <f t="shared" si="482"/>
        <v>theater</v>
      </c>
      <c r="R3861" t="str">
        <f t="shared" si="483"/>
        <v>plays</v>
      </c>
      <c r="S3861" s="16">
        <f t="shared" si="484"/>
        <v>41789.685266203705</v>
      </c>
      <c r="T3861" s="16">
        <f t="shared" si="485"/>
        <v>41815.666666666664</v>
      </c>
      <c r="U3861">
        <f t="shared" si="486"/>
        <v>2014</v>
      </c>
      <c r="V3861">
        <f t="shared" si="487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80"/>
        <v>17.666666666666668</v>
      </c>
      <c r="P3862" s="8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6">
        <f t="shared" si="484"/>
        <v>41833.452662037038</v>
      </c>
      <c r="T3862" s="16">
        <f t="shared" si="485"/>
        <v>41863.452662037038</v>
      </c>
      <c r="U3862">
        <f t="shared" si="486"/>
        <v>2014</v>
      </c>
      <c r="V3862">
        <f t="shared" si="487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80"/>
        <v>5</v>
      </c>
      <c r="P3863" s="8">
        <f t="shared" si="481"/>
        <v>100</v>
      </c>
      <c r="Q3863" t="str">
        <f t="shared" si="482"/>
        <v>theater</v>
      </c>
      <c r="R3863" t="str">
        <f t="shared" si="483"/>
        <v>plays</v>
      </c>
      <c r="S3863" s="16">
        <f t="shared" si="484"/>
        <v>41914.381678240738</v>
      </c>
      <c r="T3863" s="16">
        <f t="shared" si="485"/>
        <v>41955.699305555558</v>
      </c>
      <c r="U3863">
        <f t="shared" si="486"/>
        <v>2014</v>
      </c>
      <c r="V3863">
        <f t="shared" si="487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80"/>
        <v>1.3333333333333334E-2</v>
      </c>
      <c r="P3864" s="8">
        <f t="shared" si="481"/>
        <v>1</v>
      </c>
      <c r="Q3864" t="str">
        <f t="shared" si="482"/>
        <v>theater</v>
      </c>
      <c r="R3864" t="str">
        <f t="shared" si="483"/>
        <v>plays</v>
      </c>
      <c r="S3864" s="16">
        <f t="shared" si="484"/>
        <v>42611.052731481475</v>
      </c>
      <c r="T3864" s="16">
        <f t="shared" si="485"/>
        <v>42625.499305555553</v>
      </c>
      <c r="U3864">
        <f t="shared" si="486"/>
        <v>2016</v>
      </c>
      <c r="V3864">
        <f t="shared" si="487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80"/>
        <v>0</v>
      </c>
      <c r="P3865" s="8">
        <f t="shared" si="481"/>
        <v>0</v>
      </c>
      <c r="Q3865" t="str">
        <f t="shared" si="482"/>
        <v>theater</v>
      </c>
      <c r="R3865" t="str">
        <f t="shared" si="483"/>
        <v>plays</v>
      </c>
      <c r="S3865" s="16">
        <f t="shared" si="484"/>
        <v>42253.424826388888</v>
      </c>
      <c r="T3865" s="16">
        <f t="shared" si="485"/>
        <v>42313.466493055552</v>
      </c>
      <c r="U3865">
        <f t="shared" si="486"/>
        <v>2015</v>
      </c>
      <c r="V3865">
        <f t="shared" si="487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80"/>
        <v>1.2</v>
      </c>
      <c r="P3866" s="8">
        <f t="shared" si="481"/>
        <v>20</v>
      </c>
      <c r="Q3866" t="str">
        <f t="shared" si="482"/>
        <v>theater</v>
      </c>
      <c r="R3866" t="str">
        <f t="shared" si="483"/>
        <v>plays</v>
      </c>
      <c r="S3866" s="16">
        <f t="shared" si="484"/>
        <v>42295.683495370373</v>
      </c>
      <c r="T3866" s="16">
        <f t="shared" si="485"/>
        <v>42325.72516203703</v>
      </c>
      <c r="U3866">
        <f t="shared" si="486"/>
        <v>2015</v>
      </c>
      <c r="V3866">
        <f t="shared" si="487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80"/>
        <v>26.937422295897225</v>
      </c>
      <c r="P3867" s="8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6">
        <f t="shared" si="484"/>
        <v>41841.44326388889</v>
      </c>
      <c r="T3867" s="16">
        <f t="shared" si="485"/>
        <v>41881.020833333328</v>
      </c>
      <c r="U3867">
        <f t="shared" si="486"/>
        <v>2014</v>
      </c>
      <c r="V3867">
        <f t="shared" si="487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80"/>
        <v>0.54999999999999993</v>
      </c>
      <c r="P3868" s="8">
        <f t="shared" si="481"/>
        <v>5.5</v>
      </c>
      <c r="Q3868" t="str">
        <f t="shared" si="482"/>
        <v>theater</v>
      </c>
      <c r="R3868" t="str">
        <f t="shared" si="483"/>
        <v>plays</v>
      </c>
      <c r="S3868" s="16">
        <f t="shared" si="484"/>
        <v>42402.738668981481</v>
      </c>
      <c r="T3868" s="16">
        <f t="shared" si="485"/>
        <v>42451.936805555553</v>
      </c>
      <c r="U3868">
        <f t="shared" si="486"/>
        <v>2016</v>
      </c>
      <c r="V3868">
        <f t="shared" si="487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80"/>
        <v>12.55</v>
      </c>
      <c r="P3869" s="8">
        <f t="shared" si="481"/>
        <v>50.2</v>
      </c>
      <c r="Q3869" t="str">
        <f t="shared" si="482"/>
        <v>theater</v>
      </c>
      <c r="R3869" t="str">
        <f t="shared" si="483"/>
        <v>plays</v>
      </c>
      <c r="S3869" s="16">
        <f t="shared" si="484"/>
        <v>42509.605775462966</v>
      </c>
      <c r="T3869" s="16">
        <f t="shared" si="485"/>
        <v>42539.605775462966</v>
      </c>
      <c r="U3869">
        <f t="shared" si="486"/>
        <v>2016</v>
      </c>
      <c r="V3869">
        <f t="shared" si="487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80"/>
        <v>0.2</v>
      </c>
      <c r="P3870" s="8">
        <f t="shared" si="481"/>
        <v>10</v>
      </c>
      <c r="Q3870" t="str">
        <f t="shared" si="482"/>
        <v>theater</v>
      </c>
      <c r="R3870" t="str">
        <f t="shared" si="483"/>
        <v>musical</v>
      </c>
      <c r="S3870" s="16">
        <f t="shared" si="484"/>
        <v>41865.45144675926</v>
      </c>
      <c r="T3870" s="16">
        <f t="shared" si="485"/>
        <v>41890.45144675926</v>
      </c>
      <c r="U3870">
        <f t="shared" si="486"/>
        <v>2014</v>
      </c>
      <c r="V3870">
        <f t="shared" si="487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80"/>
        <v>3.4474868431088401</v>
      </c>
      <c r="P3871" s="8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6">
        <f t="shared" si="484"/>
        <v>42047.516111111108</v>
      </c>
      <c r="T3871" s="16">
        <f t="shared" si="485"/>
        <v>42076.924305555549</v>
      </c>
      <c r="U3871">
        <f t="shared" si="486"/>
        <v>2015</v>
      </c>
      <c r="V3871">
        <f t="shared" si="487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80"/>
        <v>15</v>
      </c>
      <c r="P3872" s="8">
        <f t="shared" si="481"/>
        <v>150</v>
      </c>
      <c r="Q3872" t="str">
        <f t="shared" si="482"/>
        <v>theater</v>
      </c>
      <c r="R3872" t="str">
        <f t="shared" si="483"/>
        <v>musical</v>
      </c>
      <c r="S3872" s="16">
        <f t="shared" si="484"/>
        <v>41792.963865740741</v>
      </c>
      <c r="T3872" s="16">
        <f t="shared" si="485"/>
        <v>41822.963865740741</v>
      </c>
      <c r="U3872">
        <f t="shared" si="486"/>
        <v>2014</v>
      </c>
      <c r="V3872">
        <f t="shared" si="487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80"/>
        <v>2.666666666666667</v>
      </c>
      <c r="P3873" s="8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6">
        <f t="shared" si="484"/>
        <v>42763.572337962956</v>
      </c>
      <c r="T3873" s="16">
        <f t="shared" si="485"/>
        <v>42823.530671296299</v>
      </c>
      <c r="U3873">
        <f t="shared" si="486"/>
        <v>2017</v>
      </c>
      <c r="V3873">
        <f t="shared" si="487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80"/>
        <v>0</v>
      </c>
      <c r="P3874" s="8">
        <f t="shared" si="481"/>
        <v>0</v>
      </c>
      <c r="Q3874" t="str">
        <f t="shared" si="482"/>
        <v>theater</v>
      </c>
      <c r="R3874" t="str">
        <f t="shared" si="483"/>
        <v>musical</v>
      </c>
      <c r="S3874" s="16">
        <f t="shared" si="484"/>
        <v>42179.9374537037</v>
      </c>
      <c r="T3874" s="16">
        <f t="shared" si="485"/>
        <v>42229.9374537037</v>
      </c>
      <c r="U3874">
        <f t="shared" si="486"/>
        <v>2015</v>
      </c>
      <c r="V3874">
        <f t="shared" si="487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80"/>
        <v>0</v>
      </c>
      <c r="P3875" s="8">
        <f t="shared" si="481"/>
        <v>0</v>
      </c>
      <c r="Q3875" t="str">
        <f t="shared" si="482"/>
        <v>theater</v>
      </c>
      <c r="R3875" t="str">
        <f t="shared" si="483"/>
        <v>musical</v>
      </c>
      <c r="S3875" s="16">
        <f t="shared" si="484"/>
        <v>42255.487673611111</v>
      </c>
      <c r="T3875" s="16">
        <f t="shared" si="485"/>
        <v>42285.487673611111</v>
      </c>
      <c r="U3875">
        <f t="shared" si="486"/>
        <v>2015</v>
      </c>
      <c r="V3875">
        <f t="shared" si="487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80"/>
        <v>0</v>
      </c>
      <c r="P3876" s="8">
        <f t="shared" si="481"/>
        <v>0</v>
      </c>
      <c r="Q3876" t="str">
        <f t="shared" si="482"/>
        <v>theater</v>
      </c>
      <c r="R3876" t="str">
        <f t="shared" si="483"/>
        <v>musical</v>
      </c>
      <c r="S3876" s="16">
        <f t="shared" si="484"/>
        <v>42006.808124999996</v>
      </c>
      <c r="T3876" s="16">
        <f t="shared" si="485"/>
        <v>42027.833333333336</v>
      </c>
      <c r="U3876">
        <f t="shared" si="486"/>
        <v>2015</v>
      </c>
      <c r="V3876">
        <f t="shared" si="487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80"/>
        <v>0</v>
      </c>
      <c r="P3877" s="8">
        <f t="shared" si="481"/>
        <v>0</v>
      </c>
      <c r="Q3877" t="str">
        <f t="shared" si="482"/>
        <v>theater</v>
      </c>
      <c r="R3877" t="str">
        <f t="shared" si="483"/>
        <v>musical</v>
      </c>
      <c r="S3877" s="16">
        <f t="shared" si="484"/>
        <v>42615.138483796291</v>
      </c>
      <c r="T3877" s="16">
        <f t="shared" si="485"/>
        <v>42616.208333333336</v>
      </c>
      <c r="U3877">
        <f t="shared" si="486"/>
        <v>2016</v>
      </c>
      <c r="V3877">
        <f t="shared" si="487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80"/>
        <v>52.794871794871788</v>
      </c>
      <c r="P3878" s="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6">
        <f t="shared" si="484"/>
        <v>42372.415833333333</v>
      </c>
      <c r="T3878" s="16">
        <f t="shared" si="485"/>
        <v>42402.415833333333</v>
      </c>
      <c r="U3878">
        <f t="shared" si="486"/>
        <v>2016</v>
      </c>
      <c r="V3878">
        <f t="shared" si="487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80"/>
        <v>4.9639999999999995</v>
      </c>
      <c r="P3879" s="8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6">
        <f t="shared" si="484"/>
        <v>42682.469351851854</v>
      </c>
      <c r="T3879" s="16">
        <f t="shared" si="485"/>
        <v>42712.469351851854</v>
      </c>
      <c r="U3879">
        <f t="shared" si="486"/>
        <v>2016</v>
      </c>
      <c r="V3879">
        <f t="shared" si="487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80"/>
        <v>5.5555555555555552E-2</v>
      </c>
      <c r="P3880" s="8">
        <f t="shared" si="481"/>
        <v>10</v>
      </c>
      <c r="Q3880" t="str">
        <f t="shared" si="482"/>
        <v>theater</v>
      </c>
      <c r="R3880" t="str">
        <f t="shared" si="483"/>
        <v>musical</v>
      </c>
      <c r="S3880" s="16">
        <f t="shared" si="484"/>
        <v>42154.610486111109</v>
      </c>
      <c r="T3880" s="16">
        <f t="shared" si="485"/>
        <v>42184.957638888889</v>
      </c>
      <c r="U3880">
        <f t="shared" si="486"/>
        <v>2015</v>
      </c>
      <c r="V3880">
        <f t="shared" si="487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80"/>
        <v>0</v>
      </c>
      <c r="P3881" s="8">
        <f t="shared" si="481"/>
        <v>0</v>
      </c>
      <c r="Q3881" t="str">
        <f t="shared" si="482"/>
        <v>theater</v>
      </c>
      <c r="R3881" t="str">
        <f t="shared" si="483"/>
        <v>musical</v>
      </c>
      <c r="S3881" s="16">
        <f t="shared" si="484"/>
        <v>41999.652731481481</v>
      </c>
      <c r="T3881" s="16">
        <f t="shared" si="485"/>
        <v>42029.652731481481</v>
      </c>
      <c r="U3881">
        <f t="shared" si="486"/>
        <v>2014</v>
      </c>
      <c r="V3881">
        <f t="shared" si="487"/>
        <v>2015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80"/>
        <v>13.066666666666665</v>
      </c>
      <c r="P3882" s="8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6">
        <f t="shared" si="484"/>
        <v>41815.606712962959</v>
      </c>
      <c r="T3882" s="16">
        <f t="shared" si="485"/>
        <v>41850.75</v>
      </c>
      <c r="U3882">
        <f t="shared" si="486"/>
        <v>2014</v>
      </c>
      <c r="V3882">
        <f t="shared" si="487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80"/>
        <v>5</v>
      </c>
      <c r="P3883" s="8">
        <f t="shared" si="481"/>
        <v>25</v>
      </c>
      <c r="Q3883" t="str">
        <f t="shared" si="482"/>
        <v>theater</v>
      </c>
      <c r="R3883" t="str">
        <f t="shared" si="483"/>
        <v>musical</v>
      </c>
      <c r="S3883" s="16">
        <f t="shared" si="484"/>
        <v>42755.810173611106</v>
      </c>
      <c r="T3883" s="16">
        <f t="shared" si="485"/>
        <v>42785.810173611106</v>
      </c>
      <c r="U3883">
        <f t="shared" si="486"/>
        <v>2017</v>
      </c>
      <c r="V3883">
        <f t="shared" si="487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80"/>
        <v>0</v>
      </c>
      <c r="P3884" s="8">
        <f t="shared" si="481"/>
        <v>0</v>
      </c>
      <c r="Q3884" t="str">
        <f t="shared" si="482"/>
        <v>theater</v>
      </c>
      <c r="R3884" t="str">
        <f t="shared" si="483"/>
        <v>musical</v>
      </c>
      <c r="S3884" s="16">
        <f t="shared" si="484"/>
        <v>42373.77511574074</v>
      </c>
      <c r="T3884" s="16">
        <f t="shared" si="485"/>
        <v>42400.752083333333</v>
      </c>
      <c r="U3884">
        <f t="shared" si="486"/>
        <v>2016</v>
      </c>
      <c r="V3884">
        <f t="shared" si="487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80"/>
        <v>0</v>
      </c>
      <c r="P3885" s="8">
        <f t="shared" si="481"/>
        <v>0</v>
      </c>
      <c r="Q3885" t="str">
        <f t="shared" si="482"/>
        <v>theater</v>
      </c>
      <c r="R3885" t="str">
        <f t="shared" si="483"/>
        <v>musical</v>
      </c>
      <c r="S3885" s="16">
        <f t="shared" si="484"/>
        <v>41854.394317129627</v>
      </c>
      <c r="T3885" s="16">
        <f t="shared" si="485"/>
        <v>41884.394317129627</v>
      </c>
      <c r="U3885">
        <f t="shared" si="486"/>
        <v>2014</v>
      </c>
      <c r="V3885">
        <f t="shared" si="487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80"/>
        <v>0</v>
      </c>
      <c r="P3886" s="8">
        <f t="shared" si="481"/>
        <v>0</v>
      </c>
      <c r="Q3886" t="str">
        <f t="shared" si="482"/>
        <v>theater</v>
      </c>
      <c r="R3886" t="str">
        <f t="shared" si="483"/>
        <v>musical</v>
      </c>
      <c r="S3886" s="16">
        <f t="shared" si="484"/>
        <v>42065.583240740736</v>
      </c>
      <c r="T3886" s="16">
        <f t="shared" si="485"/>
        <v>42090.541574074072</v>
      </c>
      <c r="U3886">
        <f t="shared" si="486"/>
        <v>2015</v>
      </c>
      <c r="V3886">
        <f t="shared" si="487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80"/>
        <v>0</v>
      </c>
      <c r="P3887" s="8">
        <f t="shared" si="481"/>
        <v>0</v>
      </c>
      <c r="Q3887" t="str">
        <f t="shared" si="482"/>
        <v>theater</v>
      </c>
      <c r="R3887" t="str">
        <f t="shared" si="483"/>
        <v>musical</v>
      </c>
      <c r="S3887" s="16">
        <f t="shared" si="484"/>
        <v>42469.742951388886</v>
      </c>
      <c r="T3887" s="16">
        <f t="shared" si="485"/>
        <v>42499.742951388886</v>
      </c>
      <c r="U3887">
        <f t="shared" si="486"/>
        <v>2016</v>
      </c>
      <c r="V3887">
        <f t="shared" si="487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80"/>
        <v>0</v>
      </c>
      <c r="P3888" s="8">
        <f t="shared" si="481"/>
        <v>0</v>
      </c>
      <c r="Q3888" t="str">
        <f t="shared" si="482"/>
        <v>theater</v>
      </c>
      <c r="R3888" t="str">
        <f t="shared" si="483"/>
        <v>musical</v>
      </c>
      <c r="S3888" s="16">
        <f t="shared" si="484"/>
        <v>41954.019699074073</v>
      </c>
      <c r="T3888" s="16">
        <f t="shared" si="485"/>
        <v>41984.019699074073</v>
      </c>
      <c r="U3888">
        <f t="shared" si="486"/>
        <v>2014</v>
      </c>
      <c r="V3888">
        <f t="shared" si="487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80"/>
        <v>1.7500000000000002</v>
      </c>
      <c r="P3889" s="8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6">
        <f t="shared" si="484"/>
        <v>42079.649641203701</v>
      </c>
      <c r="T3889" s="16">
        <f t="shared" si="485"/>
        <v>42125.708333333336</v>
      </c>
      <c r="U3889">
        <f t="shared" si="486"/>
        <v>2015</v>
      </c>
      <c r="V3889">
        <f t="shared" si="487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80"/>
        <v>27.1</v>
      </c>
      <c r="P3890" s="8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6">
        <f t="shared" si="484"/>
        <v>42762.337476851848</v>
      </c>
      <c r="T3890" s="16">
        <f t="shared" si="485"/>
        <v>42792.337476851848</v>
      </c>
      <c r="U3890">
        <f t="shared" si="486"/>
        <v>2017</v>
      </c>
      <c r="V3890">
        <f t="shared" si="487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80"/>
        <v>1.4749999999999999</v>
      </c>
      <c r="P3891" s="8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6">
        <f t="shared" si="484"/>
        <v>41976.796643518515</v>
      </c>
      <c r="T3891" s="16">
        <f t="shared" si="485"/>
        <v>42008.768055555549</v>
      </c>
      <c r="U3891">
        <f t="shared" si="486"/>
        <v>2014</v>
      </c>
      <c r="V3891">
        <f t="shared" si="487"/>
        <v>2015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80"/>
        <v>16.826666666666668</v>
      </c>
      <c r="P3892" s="8">
        <f t="shared" si="481"/>
        <v>315.5</v>
      </c>
      <c r="Q3892" t="str">
        <f t="shared" si="482"/>
        <v>theater</v>
      </c>
      <c r="R3892" t="str">
        <f t="shared" si="483"/>
        <v>plays</v>
      </c>
      <c r="S3892" s="16">
        <f t="shared" si="484"/>
        <v>42171.55027777778</v>
      </c>
      <c r="T3892" s="16">
        <f t="shared" si="485"/>
        <v>42231.55027777778</v>
      </c>
      <c r="U3892">
        <f t="shared" si="486"/>
        <v>2015</v>
      </c>
      <c r="V3892">
        <f t="shared" si="487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80"/>
        <v>32.5</v>
      </c>
      <c r="P3893" s="8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6">
        <f t="shared" si="484"/>
        <v>42055.924120370364</v>
      </c>
      <c r="T3893" s="16">
        <f t="shared" si="485"/>
        <v>42085.999305555553</v>
      </c>
      <c r="U3893">
        <f t="shared" si="486"/>
        <v>2015</v>
      </c>
      <c r="V3893">
        <f t="shared" si="487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80"/>
        <v>0</v>
      </c>
      <c r="P3894" s="8">
        <f t="shared" si="481"/>
        <v>0</v>
      </c>
      <c r="Q3894" t="str">
        <f t="shared" si="482"/>
        <v>theater</v>
      </c>
      <c r="R3894" t="str">
        <f t="shared" si="483"/>
        <v>plays</v>
      </c>
      <c r="S3894" s="16">
        <f t="shared" si="484"/>
        <v>41867.443946759253</v>
      </c>
      <c r="T3894" s="16">
        <f t="shared" si="485"/>
        <v>41875.083333333328</v>
      </c>
      <c r="U3894">
        <f t="shared" si="486"/>
        <v>2014</v>
      </c>
      <c r="V3894">
        <f t="shared" si="487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80"/>
        <v>21.55</v>
      </c>
      <c r="P3895" s="8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6">
        <f t="shared" si="484"/>
        <v>41779.449537037035</v>
      </c>
      <c r="T3895" s="16">
        <f t="shared" si="485"/>
        <v>41821.041666666664</v>
      </c>
      <c r="U3895">
        <f t="shared" si="486"/>
        <v>2014</v>
      </c>
      <c r="V3895">
        <f t="shared" si="487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80"/>
        <v>3.4666666666666663</v>
      </c>
      <c r="P3896" s="8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6">
        <f t="shared" si="484"/>
        <v>42679.750138888885</v>
      </c>
      <c r="T3896" s="16">
        <f t="shared" si="485"/>
        <v>42709.999305555553</v>
      </c>
      <c r="U3896">
        <f t="shared" si="486"/>
        <v>2016</v>
      </c>
      <c r="V3896">
        <f t="shared" si="487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80"/>
        <v>5</v>
      </c>
      <c r="P3897" s="8">
        <f t="shared" si="481"/>
        <v>50</v>
      </c>
      <c r="Q3897" t="str">
        <f t="shared" si="482"/>
        <v>theater</v>
      </c>
      <c r="R3897" t="str">
        <f t="shared" si="483"/>
        <v>plays</v>
      </c>
      <c r="S3897" s="16">
        <f t="shared" si="484"/>
        <v>42032.041875000003</v>
      </c>
      <c r="T3897" s="16">
        <f t="shared" si="485"/>
        <v>42063.041875000003</v>
      </c>
      <c r="U3897">
        <f t="shared" si="486"/>
        <v>2015</v>
      </c>
      <c r="V3897">
        <f t="shared" si="487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80"/>
        <v>10.625</v>
      </c>
      <c r="P3898" s="8">
        <f t="shared" si="481"/>
        <v>42.5</v>
      </c>
      <c r="Q3898" t="str">
        <f t="shared" si="482"/>
        <v>theater</v>
      </c>
      <c r="R3898" t="str">
        <f t="shared" si="483"/>
        <v>plays</v>
      </c>
      <c r="S3898" s="16">
        <f t="shared" si="484"/>
        <v>41792.983541666668</v>
      </c>
      <c r="T3898" s="16">
        <f t="shared" si="485"/>
        <v>41806.983541666668</v>
      </c>
      <c r="U3898">
        <f t="shared" si="486"/>
        <v>2014</v>
      </c>
      <c r="V3898">
        <f t="shared" si="487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80"/>
        <v>17.599999999999998</v>
      </c>
      <c r="P3899" s="8">
        <f t="shared" si="481"/>
        <v>44</v>
      </c>
      <c r="Q3899" t="str">
        <f t="shared" si="482"/>
        <v>theater</v>
      </c>
      <c r="R3899" t="str">
        <f t="shared" si="483"/>
        <v>plays</v>
      </c>
      <c r="S3899" s="16">
        <f t="shared" si="484"/>
        <v>41982.665312499994</v>
      </c>
      <c r="T3899" s="16">
        <f t="shared" si="485"/>
        <v>42012.665312499994</v>
      </c>
      <c r="U3899">
        <f t="shared" si="486"/>
        <v>2014</v>
      </c>
      <c r="V3899">
        <f t="shared" si="487"/>
        <v>2015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80"/>
        <v>32.56</v>
      </c>
      <c r="P3900" s="8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6">
        <f t="shared" si="484"/>
        <v>42193.273958333331</v>
      </c>
      <c r="T3900" s="16">
        <f t="shared" si="485"/>
        <v>42233.458333333336</v>
      </c>
      <c r="U3900">
        <f t="shared" si="486"/>
        <v>2015</v>
      </c>
      <c r="V3900">
        <f t="shared" si="487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80"/>
        <v>1.25</v>
      </c>
      <c r="P3901" s="8">
        <f t="shared" si="481"/>
        <v>62.5</v>
      </c>
      <c r="Q3901" t="str">
        <f t="shared" si="482"/>
        <v>theater</v>
      </c>
      <c r="R3901" t="str">
        <f t="shared" si="483"/>
        <v>plays</v>
      </c>
      <c r="S3901" s="16">
        <f t="shared" si="484"/>
        <v>41843.566678240742</v>
      </c>
      <c r="T3901" s="16">
        <f t="shared" si="485"/>
        <v>41863.566678240742</v>
      </c>
      <c r="U3901">
        <f t="shared" si="486"/>
        <v>2014</v>
      </c>
      <c r="V3901">
        <f t="shared" si="487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80"/>
        <v>5.4</v>
      </c>
      <c r="P3902" s="8">
        <f t="shared" si="481"/>
        <v>27</v>
      </c>
      <c r="Q3902" t="str">
        <f t="shared" si="482"/>
        <v>theater</v>
      </c>
      <c r="R3902" t="str">
        <f t="shared" si="483"/>
        <v>plays</v>
      </c>
      <c r="S3902" s="16">
        <f t="shared" si="484"/>
        <v>42135.884155092594</v>
      </c>
      <c r="T3902" s="16">
        <f t="shared" si="485"/>
        <v>42165.884155092594</v>
      </c>
      <c r="U3902">
        <f t="shared" si="486"/>
        <v>2015</v>
      </c>
      <c r="V3902">
        <f t="shared" si="487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80"/>
        <v>0.83333333333333337</v>
      </c>
      <c r="P3903" s="8">
        <f t="shared" si="481"/>
        <v>25</v>
      </c>
      <c r="Q3903" t="str">
        <f t="shared" si="482"/>
        <v>theater</v>
      </c>
      <c r="R3903" t="str">
        <f t="shared" si="483"/>
        <v>plays</v>
      </c>
      <c r="S3903" s="16">
        <f t="shared" si="484"/>
        <v>42317.618043981478</v>
      </c>
      <c r="T3903" s="16">
        <f t="shared" si="485"/>
        <v>42357.618043981478</v>
      </c>
      <c r="U3903">
        <f t="shared" si="486"/>
        <v>2015</v>
      </c>
      <c r="V3903">
        <f t="shared" si="487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80"/>
        <v>48.833333333333336</v>
      </c>
      <c r="P3904" s="8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6">
        <f t="shared" si="484"/>
        <v>42663.259745370371</v>
      </c>
      <c r="T3904" s="16">
        <f t="shared" si="485"/>
        <v>42688.301412037035</v>
      </c>
      <c r="U3904">
        <f t="shared" si="486"/>
        <v>2016</v>
      </c>
      <c r="V3904">
        <f t="shared" si="487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80"/>
        <v>0</v>
      </c>
      <c r="P3905" s="8">
        <f t="shared" si="481"/>
        <v>0</v>
      </c>
      <c r="Q3905" t="str">
        <f t="shared" si="482"/>
        <v>theater</v>
      </c>
      <c r="R3905" t="str">
        <f t="shared" si="483"/>
        <v>plays</v>
      </c>
      <c r="S3905" s="16">
        <f t="shared" si="484"/>
        <v>42185.802835648145</v>
      </c>
      <c r="T3905" s="16">
        <f t="shared" si="485"/>
        <v>42230.609722222223</v>
      </c>
      <c r="U3905">
        <f t="shared" si="486"/>
        <v>2015</v>
      </c>
      <c r="V3905">
        <f t="shared" si="487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80"/>
        <v>0.03</v>
      </c>
      <c r="P3906" s="8">
        <f t="shared" si="481"/>
        <v>1.5</v>
      </c>
      <c r="Q3906" t="str">
        <f t="shared" si="482"/>
        <v>theater</v>
      </c>
      <c r="R3906" t="str">
        <f t="shared" si="483"/>
        <v>plays</v>
      </c>
      <c r="S3906" s="16">
        <f t="shared" si="484"/>
        <v>42095.020833333336</v>
      </c>
      <c r="T3906" s="16">
        <f t="shared" si="485"/>
        <v>42109.00277777778</v>
      </c>
      <c r="U3906">
        <f t="shared" si="486"/>
        <v>2015</v>
      </c>
      <c r="V3906">
        <f t="shared" si="487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88">E3907/D3907*100</f>
        <v>11.533333333333333</v>
      </c>
      <c r="P3907" s="8">
        <f t="shared" ref="P3907:P3970" si="489">IFERROR(E3907/L3907,0)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RIGHT(N3907,LEN(N3907)-SEARCH("/",N3907))</f>
        <v>plays</v>
      </c>
      <c r="S3907" s="16">
        <f t="shared" ref="S3907:S3970" si="492">(J3907/86400)+25569+(-5/24)</f>
        <v>42124.415543981479</v>
      </c>
      <c r="T3907" s="16">
        <f t="shared" ref="T3907:T3970" si="493">(I3907/86400)+25569+(-5/24)</f>
        <v>42166.749999999993</v>
      </c>
      <c r="U3907">
        <f t="shared" ref="U3907:U3970" si="494">YEAR(S3907)</f>
        <v>2015</v>
      </c>
      <c r="V3907">
        <f t="shared" ref="V3907:V3970" si="495">YEAR(T3907)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88"/>
        <v>67.333333333333329</v>
      </c>
      <c r="P3908" s="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6">
        <f t="shared" si="492"/>
        <v>42143.709409722222</v>
      </c>
      <c r="T3908" s="16">
        <f t="shared" si="493"/>
        <v>42181.350694444445</v>
      </c>
      <c r="U3908">
        <f t="shared" si="494"/>
        <v>2015</v>
      </c>
      <c r="V3908">
        <f t="shared" si="495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88"/>
        <v>15.299999999999999</v>
      </c>
      <c r="P3909" s="8">
        <f t="shared" si="489"/>
        <v>38.25</v>
      </c>
      <c r="Q3909" t="str">
        <f t="shared" si="490"/>
        <v>theater</v>
      </c>
      <c r="R3909" t="str">
        <f t="shared" si="491"/>
        <v>plays</v>
      </c>
      <c r="S3909" s="16">
        <f t="shared" si="492"/>
        <v>41906.611180555556</v>
      </c>
      <c r="T3909" s="16">
        <f t="shared" si="493"/>
        <v>41938.630555555552</v>
      </c>
      <c r="U3909">
        <f t="shared" si="494"/>
        <v>2014</v>
      </c>
      <c r="V3909">
        <f t="shared" si="495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88"/>
        <v>8.6666666666666679</v>
      </c>
      <c r="P3910" s="8">
        <f t="shared" si="489"/>
        <v>16.25</v>
      </c>
      <c r="Q3910" t="str">
        <f t="shared" si="490"/>
        <v>theater</v>
      </c>
      <c r="R3910" t="str">
        <f t="shared" si="491"/>
        <v>plays</v>
      </c>
      <c r="S3910" s="16">
        <f t="shared" si="492"/>
        <v>41833.927037037036</v>
      </c>
      <c r="T3910" s="16">
        <f t="shared" si="493"/>
        <v>41848.927037037036</v>
      </c>
      <c r="U3910">
        <f t="shared" si="494"/>
        <v>2014</v>
      </c>
      <c r="V3910">
        <f t="shared" si="495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88"/>
        <v>0.22499999999999998</v>
      </c>
      <c r="P3911" s="8">
        <f t="shared" si="489"/>
        <v>33.75</v>
      </c>
      <c r="Q3911" t="str">
        <f t="shared" si="490"/>
        <v>theater</v>
      </c>
      <c r="R3911" t="str">
        <f t="shared" si="491"/>
        <v>plays</v>
      </c>
      <c r="S3911" s="16">
        <f t="shared" si="492"/>
        <v>41863.150949074072</v>
      </c>
      <c r="T3911" s="16">
        <f t="shared" si="493"/>
        <v>41893.150949074072</v>
      </c>
      <c r="U3911">
        <f t="shared" si="494"/>
        <v>2014</v>
      </c>
      <c r="V3911">
        <f t="shared" si="495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88"/>
        <v>3.0833333333333335</v>
      </c>
      <c r="P3912" s="8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6">
        <f t="shared" si="492"/>
        <v>42224.548576388886</v>
      </c>
      <c r="T3912" s="16">
        <f t="shared" si="493"/>
        <v>42254.548576388886</v>
      </c>
      <c r="U3912">
        <f t="shared" si="494"/>
        <v>2015</v>
      </c>
      <c r="V3912">
        <f t="shared" si="495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88"/>
        <v>37.412500000000001</v>
      </c>
      <c r="P3913" s="8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6">
        <f t="shared" si="492"/>
        <v>41939.603900462964</v>
      </c>
      <c r="T3913" s="16">
        <f t="shared" si="493"/>
        <v>41969.645567129628</v>
      </c>
      <c r="U3913">
        <f t="shared" si="494"/>
        <v>2014</v>
      </c>
      <c r="V3913">
        <f t="shared" si="495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88"/>
        <v>6.6666666666666671E-3</v>
      </c>
      <c r="P3914" s="8">
        <f t="shared" si="489"/>
        <v>1</v>
      </c>
      <c r="Q3914" t="str">
        <f t="shared" si="490"/>
        <v>theater</v>
      </c>
      <c r="R3914" t="str">
        <f t="shared" si="491"/>
        <v>plays</v>
      </c>
      <c r="S3914" s="16">
        <f t="shared" si="492"/>
        <v>42059.061689814807</v>
      </c>
      <c r="T3914" s="16">
        <f t="shared" si="493"/>
        <v>42118.982638888883</v>
      </c>
      <c r="U3914">
        <f t="shared" si="494"/>
        <v>2015</v>
      </c>
      <c r="V3914">
        <f t="shared" si="495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88"/>
        <v>10</v>
      </c>
      <c r="P3915" s="8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6">
        <f t="shared" si="492"/>
        <v>42308.002881944441</v>
      </c>
      <c r="T3915" s="16">
        <f t="shared" si="493"/>
        <v>42338.044548611106</v>
      </c>
      <c r="U3915">
        <f t="shared" si="494"/>
        <v>2015</v>
      </c>
      <c r="V3915">
        <f t="shared" si="495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88"/>
        <v>36.36</v>
      </c>
      <c r="P3916" s="8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6">
        <f t="shared" si="492"/>
        <v>42114.610601851855</v>
      </c>
      <c r="T3916" s="16">
        <f t="shared" si="493"/>
        <v>42134.749305555553</v>
      </c>
      <c r="U3916">
        <f t="shared" si="494"/>
        <v>2015</v>
      </c>
      <c r="V3916">
        <f t="shared" si="495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88"/>
        <v>0.33333333333333337</v>
      </c>
      <c r="P3917" s="8">
        <f t="shared" si="489"/>
        <v>5</v>
      </c>
      <c r="Q3917" t="str">
        <f t="shared" si="490"/>
        <v>theater</v>
      </c>
      <c r="R3917" t="str">
        <f t="shared" si="491"/>
        <v>plays</v>
      </c>
      <c r="S3917" s="16">
        <f t="shared" si="492"/>
        <v>42492.776724537034</v>
      </c>
      <c r="T3917" s="16">
        <f t="shared" si="493"/>
        <v>42522.776724537034</v>
      </c>
      <c r="U3917">
        <f t="shared" si="494"/>
        <v>2016</v>
      </c>
      <c r="V3917">
        <f t="shared" si="495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88"/>
        <v>0</v>
      </c>
      <c r="P3918" s="8">
        <f t="shared" si="489"/>
        <v>0</v>
      </c>
      <c r="Q3918" t="str">
        <f t="shared" si="490"/>
        <v>theater</v>
      </c>
      <c r="R3918" t="str">
        <f t="shared" si="491"/>
        <v>plays</v>
      </c>
      <c r="S3918" s="16">
        <f t="shared" si="492"/>
        <v>42494.263333333329</v>
      </c>
      <c r="T3918" s="16">
        <f t="shared" si="493"/>
        <v>42524.263333333329</v>
      </c>
      <c r="U3918">
        <f t="shared" si="494"/>
        <v>2016</v>
      </c>
      <c r="V3918">
        <f t="shared" si="495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88"/>
        <v>0.2857142857142857</v>
      </c>
      <c r="P3919" s="8">
        <f t="shared" si="489"/>
        <v>10</v>
      </c>
      <c r="Q3919" t="str">
        <f t="shared" si="490"/>
        <v>theater</v>
      </c>
      <c r="R3919" t="str">
        <f t="shared" si="491"/>
        <v>plays</v>
      </c>
      <c r="S3919" s="16">
        <f t="shared" si="492"/>
        <v>41863.318993055553</v>
      </c>
      <c r="T3919" s="16">
        <f t="shared" si="493"/>
        <v>41893.318993055553</v>
      </c>
      <c r="U3919">
        <f t="shared" si="494"/>
        <v>2014</v>
      </c>
      <c r="V3919">
        <f t="shared" si="495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88"/>
        <v>0.2</v>
      </c>
      <c r="P3920" s="8">
        <f t="shared" si="489"/>
        <v>40</v>
      </c>
      <c r="Q3920" t="str">
        <f t="shared" si="490"/>
        <v>theater</v>
      </c>
      <c r="R3920" t="str">
        <f t="shared" si="491"/>
        <v>plays</v>
      </c>
      <c r="S3920" s="16">
        <f t="shared" si="492"/>
        <v>41843.456284722219</v>
      </c>
      <c r="T3920" s="16">
        <f t="shared" si="493"/>
        <v>41855.458333333328</v>
      </c>
      <c r="U3920">
        <f t="shared" si="494"/>
        <v>2014</v>
      </c>
      <c r="V3920">
        <f t="shared" si="495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88"/>
        <v>1.7999999999999998</v>
      </c>
      <c r="P3921" s="8">
        <f t="shared" si="489"/>
        <v>30</v>
      </c>
      <c r="Q3921" t="str">
        <f t="shared" si="490"/>
        <v>theater</v>
      </c>
      <c r="R3921" t="str">
        <f t="shared" si="491"/>
        <v>plays</v>
      </c>
      <c r="S3921" s="16">
        <f t="shared" si="492"/>
        <v>42358.476539351854</v>
      </c>
      <c r="T3921" s="16">
        <f t="shared" si="493"/>
        <v>42386.791666666664</v>
      </c>
      <c r="U3921">
        <f t="shared" si="494"/>
        <v>2015</v>
      </c>
      <c r="V3921">
        <f t="shared" si="495"/>
        <v>2016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88"/>
        <v>5.4</v>
      </c>
      <c r="P3922" s="8">
        <f t="shared" si="489"/>
        <v>45</v>
      </c>
      <c r="Q3922" t="str">
        <f t="shared" si="490"/>
        <v>theater</v>
      </c>
      <c r="R3922" t="str">
        <f t="shared" si="491"/>
        <v>plays</v>
      </c>
      <c r="S3922" s="16">
        <f t="shared" si="492"/>
        <v>42657.178935185184</v>
      </c>
      <c r="T3922" s="16">
        <f t="shared" si="493"/>
        <v>42687.220601851848</v>
      </c>
      <c r="U3922">
        <f t="shared" si="494"/>
        <v>2016</v>
      </c>
      <c r="V3922">
        <f t="shared" si="495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88"/>
        <v>0</v>
      </c>
      <c r="P3923" s="8">
        <f t="shared" si="489"/>
        <v>0</v>
      </c>
      <c r="Q3923" t="str">
        <f t="shared" si="490"/>
        <v>theater</v>
      </c>
      <c r="R3923" t="str">
        <f t="shared" si="491"/>
        <v>plays</v>
      </c>
      <c r="S3923" s="16">
        <f t="shared" si="492"/>
        <v>41926.333969907406</v>
      </c>
      <c r="T3923" s="16">
        <f t="shared" si="493"/>
        <v>41938.541666666664</v>
      </c>
      <c r="U3923">
        <f t="shared" si="494"/>
        <v>2014</v>
      </c>
      <c r="V3923">
        <f t="shared" si="495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88"/>
        <v>8.1333333333333329</v>
      </c>
      <c r="P3924" s="8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6">
        <f t="shared" si="492"/>
        <v>42020.560300925928</v>
      </c>
      <c r="T3924" s="16">
        <f t="shared" si="493"/>
        <v>42065.749999999993</v>
      </c>
      <c r="U3924">
        <f t="shared" si="494"/>
        <v>2015</v>
      </c>
      <c r="V3924">
        <f t="shared" si="495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88"/>
        <v>12.034782608695652</v>
      </c>
      <c r="P3925" s="8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6">
        <f t="shared" si="492"/>
        <v>42075.771655092591</v>
      </c>
      <c r="T3925" s="16">
        <f t="shared" si="493"/>
        <v>42103.771655092591</v>
      </c>
      <c r="U3925">
        <f t="shared" si="494"/>
        <v>2015</v>
      </c>
      <c r="V3925">
        <f t="shared" si="495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88"/>
        <v>15.266666666666667</v>
      </c>
      <c r="P3926" s="8">
        <f t="shared" si="489"/>
        <v>57.25</v>
      </c>
      <c r="Q3926" t="str">
        <f t="shared" si="490"/>
        <v>theater</v>
      </c>
      <c r="R3926" t="str">
        <f t="shared" si="491"/>
        <v>plays</v>
      </c>
      <c r="S3926" s="16">
        <f t="shared" si="492"/>
        <v>41786.751412037032</v>
      </c>
      <c r="T3926" s="16">
        <f t="shared" si="493"/>
        <v>41816.751412037032</v>
      </c>
      <c r="U3926">
        <f t="shared" si="494"/>
        <v>2014</v>
      </c>
      <c r="V3926">
        <f t="shared" si="495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88"/>
        <v>10</v>
      </c>
      <c r="P3927" s="8">
        <f t="shared" si="489"/>
        <v>5</v>
      </c>
      <c r="Q3927" t="str">
        <f t="shared" si="490"/>
        <v>theater</v>
      </c>
      <c r="R3927" t="str">
        <f t="shared" si="491"/>
        <v>plays</v>
      </c>
      <c r="S3927" s="16">
        <f t="shared" si="492"/>
        <v>41820.662488425922</v>
      </c>
      <c r="T3927" s="16">
        <f t="shared" si="493"/>
        <v>41850.662488425922</v>
      </c>
      <c r="U3927">
        <f t="shared" si="494"/>
        <v>2014</v>
      </c>
      <c r="V3927">
        <f t="shared" si="495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88"/>
        <v>0.3</v>
      </c>
      <c r="P3928" s="8">
        <f t="shared" si="489"/>
        <v>15</v>
      </c>
      <c r="Q3928" t="str">
        <f t="shared" si="490"/>
        <v>theater</v>
      </c>
      <c r="R3928" t="str">
        <f t="shared" si="491"/>
        <v>plays</v>
      </c>
      <c r="S3928" s="16">
        <f t="shared" si="492"/>
        <v>41969.876712962963</v>
      </c>
      <c r="T3928" s="16">
        <f t="shared" si="493"/>
        <v>41999.876712962963</v>
      </c>
      <c r="U3928">
        <f t="shared" si="494"/>
        <v>2014</v>
      </c>
      <c r="V3928">
        <f t="shared" si="495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88"/>
        <v>1</v>
      </c>
      <c r="P3929" s="8">
        <f t="shared" si="489"/>
        <v>12.5</v>
      </c>
      <c r="Q3929" t="str">
        <f t="shared" si="490"/>
        <v>theater</v>
      </c>
      <c r="R3929" t="str">
        <f t="shared" si="491"/>
        <v>plays</v>
      </c>
      <c r="S3929" s="16">
        <f t="shared" si="492"/>
        <v>41830.059074074074</v>
      </c>
      <c r="T3929" s="16">
        <f t="shared" si="493"/>
        <v>41860.059074074074</v>
      </c>
      <c r="U3929">
        <f t="shared" si="494"/>
        <v>2014</v>
      </c>
      <c r="V3929">
        <f t="shared" si="495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88"/>
        <v>13.020000000000001</v>
      </c>
      <c r="P3930" s="8">
        <f t="shared" si="489"/>
        <v>93</v>
      </c>
      <c r="Q3930" t="str">
        <f t="shared" si="490"/>
        <v>theater</v>
      </c>
      <c r="R3930" t="str">
        <f t="shared" si="491"/>
        <v>plays</v>
      </c>
      <c r="S3930" s="16">
        <f t="shared" si="492"/>
        <v>42265.474849537037</v>
      </c>
      <c r="T3930" s="16">
        <f t="shared" si="493"/>
        <v>42292.999305555553</v>
      </c>
      <c r="U3930">
        <f t="shared" si="494"/>
        <v>2015</v>
      </c>
      <c r="V3930">
        <f t="shared" si="495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88"/>
        <v>2.2650000000000001</v>
      </c>
      <c r="P3931" s="8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6">
        <f t="shared" si="492"/>
        <v>42601.618807870364</v>
      </c>
      <c r="T3931" s="16">
        <f t="shared" si="493"/>
        <v>42631.618807870364</v>
      </c>
      <c r="U3931">
        <f t="shared" si="494"/>
        <v>2016</v>
      </c>
      <c r="V3931">
        <f t="shared" si="495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88"/>
        <v>0</v>
      </c>
      <c r="P3932" s="8">
        <f t="shared" si="489"/>
        <v>0</v>
      </c>
      <c r="Q3932" t="str">
        <f t="shared" si="490"/>
        <v>theater</v>
      </c>
      <c r="R3932" t="str">
        <f t="shared" si="491"/>
        <v>plays</v>
      </c>
      <c r="S3932" s="16">
        <f t="shared" si="492"/>
        <v>42433.13041666666</v>
      </c>
      <c r="T3932" s="16">
        <f t="shared" si="493"/>
        <v>42461.041666666664</v>
      </c>
      <c r="U3932">
        <f t="shared" si="494"/>
        <v>2016</v>
      </c>
      <c r="V3932">
        <f t="shared" si="495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88"/>
        <v>0</v>
      </c>
      <c r="P3933" s="8">
        <f t="shared" si="489"/>
        <v>0</v>
      </c>
      <c r="Q3933" t="str">
        <f t="shared" si="490"/>
        <v>theater</v>
      </c>
      <c r="R3933" t="str">
        <f t="shared" si="491"/>
        <v>plays</v>
      </c>
      <c r="S3933" s="16">
        <f t="shared" si="492"/>
        <v>42227.943368055552</v>
      </c>
      <c r="T3933" s="16">
        <f t="shared" si="493"/>
        <v>42252.943368055552</v>
      </c>
      <c r="U3933">
        <f t="shared" si="494"/>
        <v>2015</v>
      </c>
      <c r="V3933">
        <f t="shared" si="495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88"/>
        <v>8.3333333333333332E-3</v>
      </c>
      <c r="P3934" s="8">
        <f t="shared" si="489"/>
        <v>1</v>
      </c>
      <c r="Q3934" t="str">
        <f t="shared" si="490"/>
        <v>theater</v>
      </c>
      <c r="R3934" t="str">
        <f t="shared" si="491"/>
        <v>plays</v>
      </c>
      <c r="S3934" s="16">
        <f t="shared" si="492"/>
        <v>42414.960231481477</v>
      </c>
      <c r="T3934" s="16">
        <f t="shared" si="493"/>
        <v>42444.918564814812</v>
      </c>
      <c r="U3934">
        <f t="shared" si="494"/>
        <v>2016</v>
      </c>
      <c r="V3934">
        <f t="shared" si="495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88"/>
        <v>15.742857142857142</v>
      </c>
      <c r="P3935" s="8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6">
        <f t="shared" si="492"/>
        <v>42538.759976851848</v>
      </c>
      <c r="T3935" s="16">
        <f t="shared" si="493"/>
        <v>42567.821527777771</v>
      </c>
      <c r="U3935">
        <f t="shared" si="494"/>
        <v>2016</v>
      </c>
      <c r="V3935">
        <f t="shared" si="495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88"/>
        <v>11</v>
      </c>
      <c r="P3936" s="8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6">
        <f t="shared" si="492"/>
        <v>42233.463414351849</v>
      </c>
      <c r="T3936" s="16">
        <f t="shared" si="493"/>
        <v>42278.333333333336</v>
      </c>
      <c r="U3936">
        <f t="shared" si="494"/>
        <v>2015</v>
      </c>
      <c r="V3936">
        <f t="shared" si="495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88"/>
        <v>43.833333333333336</v>
      </c>
      <c r="P3937" s="8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6">
        <f t="shared" si="492"/>
        <v>42221.448449074072</v>
      </c>
      <c r="T3937" s="16">
        <f t="shared" si="493"/>
        <v>42281.448449074072</v>
      </c>
      <c r="U3937">
        <f t="shared" si="494"/>
        <v>2015</v>
      </c>
      <c r="V3937">
        <f t="shared" si="495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88"/>
        <v>0</v>
      </c>
      <c r="P3938" s="8">
        <f t="shared" si="489"/>
        <v>0</v>
      </c>
      <c r="Q3938" t="str">
        <f t="shared" si="490"/>
        <v>theater</v>
      </c>
      <c r="R3938" t="str">
        <f t="shared" si="491"/>
        <v>plays</v>
      </c>
      <c r="S3938" s="16">
        <f t="shared" si="492"/>
        <v>42675.054629629631</v>
      </c>
      <c r="T3938" s="16">
        <f t="shared" si="493"/>
        <v>42705.096296296295</v>
      </c>
      <c r="U3938">
        <f t="shared" si="494"/>
        <v>2016</v>
      </c>
      <c r="V3938">
        <f t="shared" si="495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88"/>
        <v>86.135181975736558</v>
      </c>
      <c r="P3939" s="8">
        <f t="shared" si="489"/>
        <v>248.5</v>
      </c>
      <c r="Q3939" t="str">
        <f t="shared" si="490"/>
        <v>theater</v>
      </c>
      <c r="R3939" t="str">
        <f t="shared" si="491"/>
        <v>plays</v>
      </c>
      <c r="S3939" s="16">
        <f t="shared" si="492"/>
        <v>42534.423148148147</v>
      </c>
      <c r="T3939" s="16">
        <f t="shared" si="493"/>
        <v>42562.423148148147</v>
      </c>
      <c r="U3939">
        <f t="shared" si="494"/>
        <v>2016</v>
      </c>
      <c r="V3939">
        <f t="shared" si="495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88"/>
        <v>12.196620583717358</v>
      </c>
      <c r="P3940" s="8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6">
        <f t="shared" si="492"/>
        <v>42151.697384259256</v>
      </c>
      <c r="T3940" s="16">
        <f t="shared" si="493"/>
        <v>42182.697384259256</v>
      </c>
      <c r="U3940">
        <f t="shared" si="494"/>
        <v>2015</v>
      </c>
      <c r="V3940">
        <f t="shared" si="495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88"/>
        <v>0.1</v>
      </c>
      <c r="P3941" s="8">
        <f t="shared" si="489"/>
        <v>5</v>
      </c>
      <c r="Q3941" t="str">
        <f t="shared" si="490"/>
        <v>theater</v>
      </c>
      <c r="R3941" t="str">
        <f t="shared" si="491"/>
        <v>plays</v>
      </c>
      <c r="S3941" s="16">
        <f t="shared" si="492"/>
        <v>41915.191886574074</v>
      </c>
      <c r="T3941" s="16">
        <f t="shared" si="493"/>
        <v>41918.979166666664</v>
      </c>
      <c r="U3941">
        <f t="shared" si="494"/>
        <v>2014</v>
      </c>
      <c r="V3941">
        <f t="shared" si="495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88"/>
        <v>0.22</v>
      </c>
      <c r="P3942" s="8">
        <f t="shared" si="489"/>
        <v>5.5</v>
      </c>
      <c r="Q3942" t="str">
        <f t="shared" si="490"/>
        <v>theater</v>
      </c>
      <c r="R3942" t="str">
        <f t="shared" si="491"/>
        <v>plays</v>
      </c>
      <c r="S3942" s="16">
        <f t="shared" si="492"/>
        <v>41961.284155092588</v>
      </c>
      <c r="T3942" s="16">
        <f t="shared" si="493"/>
        <v>42006.284155092588</v>
      </c>
      <c r="U3942">
        <f t="shared" si="494"/>
        <v>2014</v>
      </c>
      <c r="V3942">
        <f t="shared" si="495"/>
        <v>2015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88"/>
        <v>0.90909090909090906</v>
      </c>
      <c r="P3943" s="8">
        <f t="shared" si="489"/>
        <v>25</v>
      </c>
      <c r="Q3943" t="str">
        <f t="shared" si="490"/>
        <v>theater</v>
      </c>
      <c r="R3943" t="str">
        <f t="shared" si="491"/>
        <v>plays</v>
      </c>
      <c r="S3943" s="16">
        <f t="shared" si="492"/>
        <v>41940.378900462958</v>
      </c>
      <c r="T3943" s="16">
        <f t="shared" si="493"/>
        <v>41967.833333333336</v>
      </c>
      <c r="U3943">
        <f t="shared" si="494"/>
        <v>2014</v>
      </c>
      <c r="V3943">
        <f t="shared" si="495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88"/>
        <v>0</v>
      </c>
      <c r="P3944" s="8">
        <f t="shared" si="489"/>
        <v>0</v>
      </c>
      <c r="Q3944" t="str">
        <f t="shared" si="490"/>
        <v>theater</v>
      </c>
      <c r="R3944" t="str">
        <f t="shared" si="491"/>
        <v>plays</v>
      </c>
      <c r="S3944" s="16">
        <f t="shared" si="492"/>
        <v>42111.695763888885</v>
      </c>
      <c r="T3944" s="16">
        <f t="shared" si="493"/>
        <v>42171.695763888885</v>
      </c>
      <c r="U3944">
        <f t="shared" si="494"/>
        <v>2015</v>
      </c>
      <c r="V3944">
        <f t="shared" si="495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88"/>
        <v>35.64</v>
      </c>
      <c r="P3945" s="8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6">
        <f t="shared" si="492"/>
        <v>42279.570231481477</v>
      </c>
      <c r="T3945" s="16">
        <f t="shared" si="493"/>
        <v>42310.493055555555</v>
      </c>
      <c r="U3945">
        <f t="shared" si="494"/>
        <v>2015</v>
      </c>
      <c r="V3945">
        <f t="shared" si="495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88"/>
        <v>0</v>
      </c>
      <c r="P3946" s="8">
        <f t="shared" si="489"/>
        <v>0</v>
      </c>
      <c r="Q3946" t="str">
        <f t="shared" si="490"/>
        <v>theater</v>
      </c>
      <c r="R3946" t="str">
        <f t="shared" si="491"/>
        <v>plays</v>
      </c>
      <c r="S3946" s="16">
        <f t="shared" si="492"/>
        <v>42213.454571759255</v>
      </c>
      <c r="T3946" s="16">
        <f t="shared" si="493"/>
        <v>42243.454571759255</v>
      </c>
      <c r="U3946">
        <f t="shared" si="494"/>
        <v>2015</v>
      </c>
      <c r="V3946">
        <f t="shared" si="495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88"/>
        <v>0.25</v>
      </c>
      <c r="P3947" s="8">
        <f t="shared" si="489"/>
        <v>5</v>
      </c>
      <c r="Q3947" t="str">
        <f t="shared" si="490"/>
        <v>theater</v>
      </c>
      <c r="R3947" t="str">
        <f t="shared" si="491"/>
        <v>plays</v>
      </c>
      <c r="S3947" s="16">
        <f t="shared" si="492"/>
        <v>42109.593379629623</v>
      </c>
      <c r="T3947" s="16">
        <f t="shared" si="493"/>
        <v>42139.593379629623</v>
      </c>
      <c r="U3947">
        <f t="shared" si="494"/>
        <v>2015</v>
      </c>
      <c r="V3947">
        <f t="shared" si="495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88"/>
        <v>3.25</v>
      </c>
      <c r="P3948" s="8">
        <f t="shared" si="489"/>
        <v>39</v>
      </c>
      <c r="Q3948" t="str">
        <f t="shared" si="490"/>
        <v>theater</v>
      </c>
      <c r="R3948" t="str">
        <f t="shared" si="491"/>
        <v>plays</v>
      </c>
      <c r="S3948" s="16">
        <f t="shared" si="492"/>
        <v>42031.625254629624</v>
      </c>
      <c r="T3948" s="16">
        <f t="shared" si="493"/>
        <v>42063.124999999993</v>
      </c>
      <c r="U3948">
        <f t="shared" si="494"/>
        <v>2015</v>
      </c>
      <c r="V3948">
        <f t="shared" si="495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88"/>
        <v>3.3666666666666663</v>
      </c>
      <c r="P3949" s="8">
        <f t="shared" si="489"/>
        <v>50.5</v>
      </c>
      <c r="Q3949" t="str">
        <f t="shared" si="490"/>
        <v>theater</v>
      </c>
      <c r="R3949" t="str">
        <f t="shared" si="491"/>
        <v>plays</v>
      </c>
      <c r="S3949" s="16">
        <f t="shared" si="492"/>
        <v>42614.934537037036</v>
      </c>
      <c r="T3949" s="16">
        <f t="shared" si="493"/>
        <v>42644.934537037036</v>
      </c>
      <c r="U3949">
        <f t="shared" si="494"/>
        <v>2016</v>
      </c>
      <c r="V3949">
        <f t="shared" si="495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88"/>
        <v>0</v>
      </c>
      <c r="P3950" s="8">
        <f t="shared" si="489"/>
        <v>0</v>
      </c>
      <c r="Q3950" t="str">
        <f t="shared" si="490"/>
        <v>theater</v>
      </c>
      <c r="R3950" t="str">
        <f t="shared" si="491"/>
        <v>plays</v>
      </c>
      <c r="S3950" s="16">
        <f t="shared" si="492"/>
        <v>41829.117164351854</v>
      </c>
      <c r="T3950" s="16">
        <f t="shared" si="493"/>
        <v>41889.117164351854</v>
      </c>
      <c r="U3950">
        <f t="shared" si="494"/>
        <v>2014</v>
      </c>
      <c r="V3950">
        <f t="shared" si="495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88"/>
        <v>15.770000000000001</v>
      </c>
      <c r="P3951" s="8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6">
        <f t="shared" si="492"/>
        <v>42015.912280092591</v>
      </c>
      <c r="T3951" s="16">
        <f t="shared" si="493"/>
        <v>42045.912280092591</v>
      </c>
      <c r="U3951">
        <f t="shared" si="494"/>
        <v>2015</v>
      </c>
      <c r="V3951">
        <f t="shared" si="495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88"/>
        <v>0.625</v>
      </c>
      <c r="P3952" s="8">
        <f t="shared" si="489"/>
        <v>25</v>
      </c>
      <c r="Q3952" t="str">
        <f t="shared" si="490"/>
        <v>theater</v>
      </c>
      <c r="R3952" t="str">
        <f t="shared" si="491"/>
        <v>plays</v>
      </c>
      <c r="S3952" s="16">
        <f t="shared" si="492"/>
        <v>42439.493981481479</v>
      </c>
      <c r="T3952" s="16">
        <f t="shared" si="493"/>
        <v>42468.565972222219</v>
      </c>
      <c r="U3952">
        <f t="shared" si="494"/>
        <v>2016</v>
      </c>
      <c r="V3952">
        <f t="shared" si="495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88"/>
        <v>5.0000000000000001E-4</v>
      </c>
      <c r="P3953" s="8">
        <f t="shared" si="489"/>
        <v>1</v>
      </c>
      <c r="Q3953" t="str">
        <f t="shared" si="490"/>
        <v>theater</v>
      </c>
      <c r="R3953" t="str">
        <f t="shared" si="491"/>
        <v>plays</v>
      </c>
      <c r="S3953" s="16">
        <f t="shared" si="492"/>
        <v>42433.617384259262</v>
      </c>
      <c r="T3953" s="16">
        <f t="shared" si="493"/>
        <v>42493.57571759259</v>
      </c>
      <c r="U3953">
        <f t="shared" si="494"/>
        <v>2016</v>
      </c>
      <c r="V3953">
        <f t="shared" si="495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88"/>
        <v>9.6153846153846159E-2</v>
      </c>
      <c r="P3954" s="8">
        <f t="shared" si="489"/>
        <v>25</v>
      </c>
      <c r="Q3954" t="str">
        <f t="shared" si="490"/>
        <v>theater</v>
      </c>
      <c r="R3954" t="str">
        <f t="shared" si="491"/>
        <v>plays</v>
      </c>
      <c r="S3954" s="16">
        <f t="shared" si="492"/>
        <v>42243.582060185181</v>
      </c>
      <c r="T3954" s="16">
        <f t="shared" si="493"/>
        <v>42303.582060185181</v>
      </c>
      <c r="U3954">
        <f t="shared" si="494"/>
        <v>2015</v>
      </c>
      <c r="V3954">
        <f t="shared" si="495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88"/>
        <v>0</v>
      </c>
      <c r="P3955" s="8">
        <f t="shared" si="489"/>
        <v>0</v>
      </c>
      <c r="Q3955" t="str">
        <f t="shared" si="490"/>
        <v>theater</v>
      </c>
      <c r="R3955" t="str">
        <f t="shared" si="491"/>
        <v>plays</v>
      </c>
      <c r="S3955" s="16">
        <f t="shared" si="492"/>
        <v>42549.840115740742</v>
      </c>
      <c r="T3955" s="16">
        <f t="shared" si="493"/>
        <v>42580.770138888889</v>
      </c>
      <c r="U3955">
        <f t="shared" si="494"/>
        <v>2016</v>
      </c>
      <c r="V3955">
        <f t="shared" si="495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88"/>
        <v>0</v>
      </c>
      <c r="P3956" s="8">
        <f t="shared" si="489"/>
        <v>0</v>
      </c>
      <c r="Q3956" t="str">
        <f t="shared" si="490"/>
        <v>theater</v>
      </c>
      <c r="R3956" t="str">
        <f t="shared" si="491"/>
        <v>plays</v>
      </c>
      <c r="S3956" s="16">
        <f t="shared" si="492"/>
        <v>41774.442870370367</v>
      </c>
      <c r="T3956" s="16">
        <f t="shared" si="493"/>
        <v>41834.442870370367</v>
      </c>
      <c r="U3956">
        <f t="shared" si="494"/>
        <v>2014</v>
      </c>
      <c r="V3956">
        <f t="shared" si="495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88"/>
        <v>24.285714285714285</v>
      </c>
      <c r="P3957" s="8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6">
        <f t="shared" si="492"/>
        <v>42306.640520833331</v>
      </c>
      <c r="T3957" s="16">
        <f t="shared" si="493"/>
        <v>42336.682187499995</v>
      </c>
      <c r="U3957">
        <f t="shared" si="494"/>
        <v>2015</v>
      </c>
      <c r="V3957">
        <f t="shared" si="495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88"/>
        <v>0</v>
      </c>
      <c r="P3958" s="8">
        <f t="shared" si="489"/>
        <v>0</v>
      </c>
      <c r="Q3958" t="str">
        <f t="shared" si="490"/>
        <v>theater</v>
      </c>
      <c r="R3958" t="str">
        <f t="shared" si="491"/>
        <v>plays</v>
      </c>
      <c r="S3958" s="16">
        <f t="shared" si="492"/>
        <v>42457.723692129628</v>
      </c>
      <c r="T3958" s="16">
        <f t="shared" si="493"/>
        <v>42484.805555555555</v>
      </c>
      <c r="U3958">
        <f t="shared" si="494"/>
        <v>2016</v>
      </c>
      <c r="V3958">
        <f t="shared" si="495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88"/>
        <v>2.5000000000000001E-2</v>
      </c>
      <c r="P3959" s="8">
        <f t="shared" si="489"/>
        <v>7</v>
      </c>
      <c r="Q3959" t="str">
        <f t="shared" si="490"/>
        <v>theater</v>
      </c>
      <c r="R3959" t="str">
        <f t="shared" si="491"/>
        <v>plays</v>
      </c>
      <c r="S3959" s="16">
        <f t="shared" si="492"/>
        <v>42513.76798611111</v>
      </c>
      <c r="T3959" s="16">
        <f t="shared" si="493"/>
        <v>42559.76798611111</v>
      </c>
      <c r="U3959">
        <f t="shared" si="494"/>
        <v>2016</v>
      </c>
      <c r="V3959">
        <f t="shared" si="495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88"/>
        <v>32.049999999999997</v>
      </c>
      <c r="P3960" s="8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6">
        <f t="shared" si="492"/>
        <v>41816.742037037031</v>
      </c>
      <c r="T3960" s="16">
        <f t="shared" si="493"/>
        <v>41853.375</v>
      </c>
      <c r="U3960">
        <f t="shared" si="494"/>
        <v>2014</v>
      </c>
      <c r="V3960">
        <f t="shared" si="495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88"/>
        <v>24.333333333333336</v>
      </c>
      <c r="P3961" s="8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6">
        <f t="shared" si="492"/>
        <v>41880.580509259256</v>
      </c>
      <c r="T3961" s="16">
        <f t="shared" si="493"/>
        <v>41910.580509259256</v>
      </c>
      <c r="U3961">
        <f t="shared" si="494"/>
        <v>2014</v>
      </c>
      <c r="V3961">
        <f t="shared" si="495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88"/>
        <v>1.5</v>
      </c>
      <c r="P3962" s="8">
        <f t="shared" si="489"/>
        <v>11.25</v>
      </c>
      <c r="Q3962" t="str">
        <f t="shared" si="490"/>
        <v>theater</v>
      </c>
      <c r="R3962" t="str">
        <f t="shared" si="491"/>
        <v>plays</v>
      </c>
      <c r="S3962" s="16">
        <f t="shared" si="492"/>
        <v>42342.63722222222</v>
      </c>
      <c r="T3962" s="16">
        <f t="shared" si="493"/>
        <v>42372.63722222222</v>
      </c>
      <c r="U3962">
        <f t="shared" si="494"/>
        <v>2015</v>
      </c>
      <c r="V3962">
        <f t="shared" si="495"/>
        <v>2016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88"/>
        <v>0.42</v>
      </c>
      <c r="P3963" s="8">
        <f t="shared" si="489"/>
        <v>10.5</v>
      </c>
      <c r="Q3963" t="str">
        <f t="shared" si="490"/>
        <v>theater</v>
      </c>
      <c r="R3963" t="str">
        <f t="shared" si="491"/>
        <v>plays</v>
      </c>
      <c r="S3963" s="16">
        <f t="shared" si="492"/>
        <v>41745.682986111111</v>
      </c>
      <c r="T3963" s="16">
        <f t="shared" si="493"/>
        <v>41767.682986111111</v>
      </c>
      <c r="U3963">
        <f t="shared" si="494"/>
        <v>2014</v>
      </c>
      <c r="V3963">
        <f t="shared" si="495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88"/>
        <v>3.214285714285714</v>
      </c>
      <c r="P3964" s="8">
        <f t="shared" si="489"/>
        <v>15</v>
      </c>
      <c r="Q3964" t="str">
        <f t="shared" si="490"/>
        <v>theater</v>
      </c>
      <c r="R3964" t="str">
        <f t="shared" si="491"/>
        <v>plays</v>
      </c>
      <c r="S3964" s="16">
        <f t="shared" si="492"/>
        <v>42311.413124999999</v>
      </c>
      <c r="T3964" s="16">
        <f t="shared" si="493"/>
        <v>42336.413124999999</v>
      </c>
      <c r="U3964">
        <f t="shared" si="494"/>
        <v>2015</v>
      </c>
      <c r="V3964">
        <f t="shared" si="495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88"/>
        <v>0</v>
      </c>
      <c r="P3965" s="8">
        <f t="shared" si="489"/>
        <v>0</v>
      </c>
      <c r="Q3965" t="str">
        <f t="shared" si="490"/>
        <v>theater</v>
      </c>
      <c r="R3965" t="str">
        <f t="shared" si="491"/>
        <v>plays</v>
      </c>
      <c r="S3965" s="16">
        <f t="shared" si="492"/>
        <v>42295.945798611108</v>
      </c>
      <c r="T3965" s="16">
        <f t="shared" si="493"/>
        <v>42325.987465277773</v>
      </c>
      <c r="U3965">
        <f t="shared" si="494"/>
        <v>2015</v>
      </c>
      <c r="V3965">
        <f t="shared" si="495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88"/>
        <v>6.3</v>
      </c>
      <c r="P3966" s="8">
        <f t="shared" si="489"/>
        <v>42</v>
      </c>
      <c r="Q3966" t="str">
        <f t="shared" si="490"/>
        <v>theater</v>
      </c>
      <c r="R3966" t="str">
        <f t="shared" si="491"/>
        <v>plays</v>
      </c>
      <c r="S3966" s="16">
        <f t="shared" si="492"/>
        <v>42053.513726851852</v>
      </c>
      <c r="T3966" s="16">
        <f t="shared" si="493"/>
        <v>42113.47206018518</v>
      </c>
      <c r="U3966">
        <f t="shared" si="494"/>
        <v>2015</v>
      </c>
      <c r="V3966">
        <f t="shared" si="495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88"/>
        <v>14.249999999999998</v>
      </c>
      <c r="P3967" s="8">
        <f t="shared" si="489"/>
        <v>71.25</v>
      </c>
      <c r="Q3967" t="str">
        <f t="shared" si="490"/>
        <v>theater</v>
      </c>
      <c r="R3967" t="str">
        <f t="shared" si="491"/>
        <v>plays</v>
      </c>
      <c r="S3967" s="16">
        <f t="shared" si="492"/>
        <v>42414.027546296296</v>
      </c>
      <c r="T3967" s="16">
        <f t="shared" si="493"/>
        <v>42473.985879629625</v>
      </c>
      <c r="U3967">
        <f t="shared" si="494"/>
        <v>2016</v>
      </c>
      <c r="V3967">
        <f t="shared" si="495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88"/>
        <v>0.6</v>
      </c>
      <c r="P3968" s="8">
        <f t="shared" si="489"/>
        <v>22.5</v>
      </c>
      <c r="Q3968" t="str">
        <f t="shared" si="490"/>
        <v>theater</v>
      </c>
      <c r="R3968" t="str">
        <f t="shared" si="491"/>
        <v>plays</v>
      </c>
      <c r="S3968" s="16">
        <f t="shared" si="492"/>
        <v>41801.503217592588</v>
      </c>
      <c r="T3968" s="16">
        <f t="shared" si="493"/>
        <v>41843.915972222218</v>
      </c>
      <c r="U3968">
        <f t="shared" si="494"/>
        <v>2014</v>
      </c>
      <c r="V3968">
        <f t="shared" si="495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88"/>
        <v>24.117647058823529</v>
      </c>
      <c r="P3969" s="8">
        <f t="shared" si="489"/>
        <v>41</v>
      </c>
      <c r="Q3969" t="str">
        <f t="shared" si="490"/>
        <v>theater</v>
      </c>
      <c r="R3969" t="str">
        <f t="shared" si="491"/>
        <v>plays</v>
      </c>
      <c r="S3969" s="16">
        <f t="shared" si="492"/>
        <v>42770.082256944443</v>
      </c>
      <c r="T3969" s="16">
        <f t="shared" si="493"/>
        <v>42800.082256944443</v>
      </c>
      <c r="U3969">
        <f t="shared" si="494"/>
        <v>2017</v>
      </c>
      <c r="V3969">
        <f t="shared" si="495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88"/>
        <v>10.54</v>
      </c>
      <c r="P3970" s="8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6">
        <f t="shared" si="492"/>
        <v>42452.60732638889</v>
      </c>
      <c r="T3970" s="16">
        <f t="shared" si="493"/>
        <v>42512.60732638889</v>
      </c>
      <c r="U3970">
        <f t="shared" si="494"/>
        <v>2016</v>
      </c>
      <c r="V3970">
        <f t="shared" si="495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96">E3971/D3971*100</f>
        <v>7.4690265486725664</v>
      </c>
      <c r="P3971" s="8">
        <f t="shared" ref="P3971:P4034" si="497">IFERROR(E3971/L3971,0)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RIGHT(N3971,LEN(N3971)-SEARCH("/",N3971))</f>
        <v>plays</v>
      </c>
      <c r="S3971" s="16">
        <f t="shared" ref="S3971:S4034" si="500">(J3971/86400)+25569+(-5/24)</f>
        <v>42601.646365740737</v>
      </c>
      <c r="T3971" s="16">
        <f t="shared" ref="T3971:T4034" si="501">(I3971/86400)+25569+(-5/24)</f>
        <v>42610.954861111109</v>
      </c>
      <c r="U3971">
        <f t="shared" ref="U3971:U4034" si="502">YEAR(S3971)</f>
        <v>2016</v>
      </c>
      <c r="V3971">
        <f t="shared" ref="V3971:V4034" si="503">YEAR(T3971)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96"/>
        <v>7.3333333333333334E-2</v>
      </c>
      <c r="P3972" s="8">
        <f t="shared" si="497"/>
        <v>5.5</v>
      </c>
      <c r="Q3972" t="str">
        <f t="shared" si="498"/>
        <v>theater</v>
      </c>
      <c r="R3972" t="str">
        <f t="shared" si="499"/>
        <v>plays</v>
      </c>
      <c r="S3972" s="16">
        <f t="shared" si="500"/>
        <v>42447.655219907407</v>
      </c>
      <c r="T3972" s="16">
        <f t="shared" si="501"/>
        <v>42477.655219907407</v>
      </c>
      <c r="U3972">
        <f t="shared" si="502"/>
        <v>2016</v>
      </c>
      <c r="V3972">
        <f t="shared" si="503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96"/>
        <v>0.97142857142857131</v>
      </c>
      <c r="P3973" s="8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6">
        <f t="shared" si="500"/>
        <v>41811.327847222223</v>
      </c>
      <c r="T3973" s="16">
        <f t="shared" si="501"/>
        <v>41841.327847222223</v>
      </c>
      <c r="U3973">
        <f t="shared" si="502"/>
        <v>2014</v>
      </c>
      <c r="V3973">
        <f t="shared" si="503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96"/>
        <v>21.099999999999998</v>
      </c>
      <c r="P3974" s="8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6">
        <f t="shared" si="500"/>
        <v>41980.859189814808</v>
      </c>
      <c r="T3974" s="16">
        <f t="shared" si="501"/>
        <v>42040.859189814808</v>
      </c>
      <c r="U3974">
        <f t="shared" si="502"/>
        <v>2014</v>
      </c>
      <c r="V3974">
        <f t="shared" si="503"/>
        <v>2015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96"/>
        <v>78.100000000000009</v>
      </c>
      <c r="P3975" s="8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6">
        <f t="shared" si="500"/>
        <v>42469.475810185184</v>
      </c>
      <c r="T3975" s="16">
        <f t="shared" si="501"/>
        <v>42498.958333333336</v>
      </c>
      <c r="U3975">
        <f t="shared" si="502"/>
        <v>2016</v>
      </c>
      <c r="V3975">
        <f t="shared" si="503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96"/>
        <v>32</v>
      </c>
      <c r="P3976" s="8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6">
        <f t="shared" si="500"/>
        <v>42493.338518518511</v>
      </c>
      <c r="T3976" s="16">
        <f t="shared" si="501"/>
        <v>42523.338518518511</v>
      </c>
      <c r="U3976">
        <f t="shared" si="502"/>
        <v>2016</v>
      </c>
      <c r="V3976">
        <f t="shared" si="503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96"/>
        <v>0</v>
      </c>
      <c r="P3977" s="8">
        <f t="shared" si="497"/>
        <v>0</v>
      </c>
      <c r="Q3977" t="str">
        <f t="shared" si="498"/>
        <v>theater</v>
      </c>
      <c r="R3977" t="str">
        <f t="shared" si="499"/>
        <v>plays</v>
      </c>
      <c r="S3977" s="16">
        <f t="shared" si="500"/>
        <v>42534.658541666664</v>
      </c>
      <c r="T3977" s="16">
        <f t="shared" si="501"/>
        <v>42564.658541666664</v>
      </c>
      <c r="U3977">
        <f t="shared" si="502"/>
        <v>2016</v>
      </c>
      <c r="V3977">
        <f t="shared" si="503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96"/>
        <v>47.692307692307693</v>
      </c>
      <c r="P3978" s="8">
        <f t="shared" si="497"/>
        <v>62</v>
      </c>
      <c r="Q3978" t="str">
        <f t="shared" si="498"/>
        <v>theater</v>
      </c>
      <c r="R3978" t="str">
        <f t="shared" si="499"/>
        <v>plays</v>
      </c>
      <c r="S3978" s="16">
        <f t="shared" si="500"/>
        <v>41830.650011574071</v>
      </c>
      <c r="T3978" s="16">
        <f t="shared" si="501"/>
        <v>41852.083333333328</v>
      </c>
      <c r="U3978">
        <f t="shared" si="502"/>
        <v>2014</v>
      </c>
      <c r="V3978">
        <f t="shared" si="503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96"/>
        <v>1.4500000000000002</v>
      </c>
      <c r="P3979" s="8">
        <f t="shared" si="497"/>
        <v>217.5</v>
      </c>
      <c r="Q3979" t="str">
        <f t="shared" si="498"/>
        <v>theater</v>
      </c>
      <c r="R3979" t="str">
        <f t="shared" si="499"/>
        <v>plays</v>
      </c>
      <c r="S3979" s="16">
        <f t="shared" si="500"/>
        <v>42543.580231481479</v>
      </c>
      <c r="T3979" s="16">
        <f t="shared" si="501"/>
        <v>42573.580231481479</v>
      </c>
      <c r="U3979">
        <f t="shared" si="502"/>
        <v>2016</v>
      </c>
      <c r="V3979">
        <f t="shared" si="503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96"/>
        <v>10.7</v>
      </c>
      <c r="P3980" s="8">
        <f t="shared" si="497"/>
        <v>26.75</v>
      </c>
      <c r="Q3980" t="str">
        <f t="shared" si="498"/>
        <v>theater</v>
      </c>
      <c r="R3980" t="str">
        <f t="shared" si="499"/>
        <v>plays</v>
      </c>
      <c r="S3980" s="16">
        <f t="shared" si="500"/>
        <v>41975.434641203705</v>
      </c>
      <c r="T3980" s="16">
        <f t="shared" si="501"/>
        <v>42035.434641203705</v>
      </c>
      <c r="U3980">
        <f t="shared" si="502"/>
        <v>2014</v>
      </c>
      <c r="V3980">
        <f t="shared" si="503"/>
        <v>2015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96"/>
        <v>1.8333333333333333</v>
      </c>
      <c r="P3981" s="8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6">
        <f t="shared" si="500"/>
        <v>42069.695104166669</v>
      </c>
      <c r="T3981" s="16">
        <f t="shared" si="501"/>
        <v>42092.624999999993</v>
      </c>
      <c r="U3981">
        <f t="shared" si="502"/>
        <v>2015</v>
      </c>
      <c r="V3981">
        <f t="shared" si="503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96"/>
        <v>18</v>
      </c>
      <c r="P3982" s="8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6">
        <f t="shared" si="500"/>
        <v>41795.390590277777</v>
      </c>
      <c r="T3982" s="16">
        <f t="shared" si="501"/>
        <v>41825.390590277777</v>
      </c>
      <c r="U3982">
        <f t="shared" si="502"/>
        <v>2014</v>
      </c>
      <c r="V3982">
        <f t="shared" si="503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96"/>
        <v>4.083333333333333</v>
      </c>
      <c r="P3983" s="8">
        <f t="shared" si="497"/>
        <v>175</v>
      </c>
      <c r="Q3983" t="str">
        <f t="shared" si="498"/>
        <v>theater</v>
      </c>
      <c r="R3983" t="str">
        <f t="shared" si="499"/>
        <v>plays</v>
      </c>
      <c r="S3983" s="16">
        <f t="shared" si="500"/>
        <v>42507.971631944441</v>
      </c>
      <c r="T3983" s="16">
        <f t="shared" si="501"/>
        <v>42567.971631944441</v>
      </c>
      <c r="U3983">
        <f t="shared" si="502"/>
        <v>2016</v>
      </c>
      <c r="V3983">
        <f t="shared" si="503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96"/>
        <v>20</v>
      </c>
      <c r="P3984" s="8">
        <f t="shared" si="497"/>
        <v>34</v>
      </c>
      <c r="Q3984" t="str">
        <f t="shared" si="498"/>
        <v>theater</v>
      </c>
      <c r="R3984" t="str">
        <f t="shared" si="499"/>
        <v>plays</v>
      </c>
      <c r="S3984" s="16">
        <f t="shared" si="500"/>
        <v>42132.601620370369</v>
      </c>
      <c r="T3984" s="16">
        <f t="shared" si="501"/>
        <v>42192.601620370369</v>
      </c>
      <c r="U3984">
        <f t="shared" si="502"/>
        <v>2015</v>
      </c>
      <c r="V3984">
        <f t="shared" si="503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96"/>
        <v>34.802513464991023</v>
      </c>
      <c r="P3985" s="8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6">
        <f t="shared" si="500"/>
        <v>41747.661527777775</v>
      </c>
      <c r="T3985" s="16">
        <f t="shared" si="501"/>
        <v>41779.082638888889</v>
      </c>
      <c r="U3985">
        <f t="shared" si="502"/>
        <v>2014</v>
      </c>
      <c r="V3985">
        <f t="shared" si="503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96"/>
        <v>6.3333333333333339</v>
      </c>
      <c r="P3986" s="8">
        <f t="shared" si="497"/>
        <v>9.5</v>
      </c>
      <c r="Q3986" t="str">
        <f t="shared" si="498"/>
        <v>theater</v>
      </c>
      <c r="R3986" t="str">
        <f t="shared" si="499"/>
        <v>plays</v>
      </c>
      <c r="S3986" s="16">
        <f t="shared" si="500"/>
        <v>41920.75513888889</v>
      </c>
      <c r="T3986" s="16">
        <f t="shared" si="501"/>
        <v>41950.791666666664</v>
      </c>
      <c r="U3986">
        <f t="shared" si="502"/>
        <v>2014</v>
      </c>
      <c r="V3986">
        <f t="shared" si="503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96"/>
        <v>32.049999999999997</v>
      </c>
      <c r="P3987" s="8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6">
        <f t="shared" si="500"/>
        <v>42399.499074074069</v>
      </c>
      <c r="T3987" s="16">
        <f t="shared" si="501"/>
        <v>42420.670138888883</v>
      </c>
      <c r="U3987">
        <f t="shared" si="502"/>
        <v>2016</v>
      </c>
      <c r="V3987">
        <f t="shared" si="503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96"/>
        <v>9.76</v>
      </c>
      <c r="P3988" s="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6">
        <f t="shared" si="500"/>
        <v>42467.340208333328</v>
      </c>
      <c r="T3988" s="16">
        <f t="shared" si="501"/>
        <v>42496.336111111108</v>
      </c>
      <c r="U3988">
        <f t="shared" si="502"/>
        <v>2016</v>
      </c>
      <c r="V3988">
        <f t="shared" si="503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96"/>
        <v>37.75</v>
      </c>
      <c r="P3989" s="8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6">
        <f t="shared" si="500"/>
        <v>41765.716319444444</v>
      </c>
      <c r="T3989" s="16">
        <f t="shared" si="501"/>
        <v>41775.716319444444</v>
      </c>
      <c r="U3989">
        <f t="shared" si="502"/>
        <v>2014</v>
      </c>
      <c r="V3989">
        <f t="shared" si="503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96"/>
        <v>2.1333333333333333</v>
      </c>
      <c r="P3990" s="8">
        <f t="shared" si="497"/>
        <v>8</v>
      </c>
      <c r="Q3990" t="str">
        <f t="shared" si="498"/>
        <v>theater</v>
      </c>
      <c r="R3990" t="str">
        <f t="shared" si="499"/>
        <v>plays</v>
      </c>
      <c r="S3990" s="16">
        <f t="shared" si="500"/>
        <v>42229.872835648144</v>
      </c>
      <c r="T3990" s="16">
        <f t="shared" si="501"/>
        <v>42244.872835648144</v>
      </c>
      <c r="U3990">
        <f t="shared" si="502"/>
        <v>2015</v>
      </c>
      <c r="V3990">
        <f t="shared" si="503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96"/>
        <v>0</v>
      </c>
      <c r="P3991" s="8">
        <f t="shared" si="497"/>
        <v>0</v>
      </c>
      <c r="Q3991" t="str">
        <f t="shared" si="498"/>
        <v>theater</v>
      </c>
      <c r="R3991" t="str">
        <f t="shared" si="499"/>
        <v>plays</v>
      </c>
      <c r="S3991" s="16">
        <f t="shared" si="500"/>
        <v>42286.541446759256</v>
      </c>
      <c r="T3991" s="16">
        <f t="shared" si="501"/>
        <v>42316.583113425928</v>
      </c>
      <c r="U3991">
        <f t="shared" si="502"/>
        <v>2015</v>
      </c>
      <c r="V3991">
        <f t="shared" si="503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96"/>
        <v>4.1818181818181817</v>
      </c>
      <c r="P3992" s="8">
        <f t="shared" si="497"/>
        <v>23</v>
      </c>
      <c r="Q3992" t="str">
        <f t="shared" si="498"/>
        <v>theater</v>
      </c>
      <c r="R3992" t="str">
        <f t="shared" si="499"/>
        <v>plays</v>
      </c>
      <c r="S3992" s="16">
        <f t="shared" si="500"/>
        <v>42401.464039351849</v>
      </c>
      <c r="T3992" s="16">
        <f t="shared" si="501"/>
        <v>42431.464039351849</v>
      </c>
      <c r="U3992">
        <f t="shared" si="502"/>
        <v>2016</v>
      </c>
      <c r="V3992">
        <f t="shared" si="503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96"/>
        <v>20</v>
      </c>
      <c r="P3993" s="8">
        <f t="shared" si="497"/>
        <v>100</v>
      </c>
      <c r="Q3993" t="str">
        <f t="shared" si="498"/>
        <v>theater</v>
      </c>
      <c r="R3993" t="str">
        <f t="shared" si="499"/>
        <v>plays</v>
      </c>
      <c r="S3993" s="16">
        <f t="shared" si="500"/>
        <v>42125.436134259253</v>
      </c>
      <c r="T3993" s="16">
        <f t="shared" si="501"/>
        <v>42155.436134259253</v>
      </c>
      <c r="U3993">
        <f t="shared" si="502"/>
        <v>2015</v>
      </c>
      <c r="V3993">
        <f t="shared" si="503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96"/>
        <v>5.41</v>
      </c>
      <c r="P3994" s="8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6">
        <f t="shared" si="500"/>
        <v>42289.732164351844</v>
      </c>
      <c r="T3994" s="16">
        <f t="shared" si="501"/>
        <v>42349.773831018516</v>
      </c>
      <c r="U3994">
        <f t="shared" si="502"/>
        <v>2015</v>
      </c>
      <c r="V3994">
        <f t="shared" si="503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96"/>
        <v>6.0000000000000001E-3</v>
      </c>
      <c r="P3995" s="8">
        <f t="shared" si="497"/>
        <v>3</v>
      </c>
      <c r="Q3995" t="str">
        <f t="shared" si="498"/>
        <v>theater</v>
      </c>
      <c r="R3995" t="str">
        <f t="shared" si="499"/>
        <v>plays</v>
      </c>
      <c r="S3995" s="16">
        <f t="shared" si="500"/>
        <v>42107.656388888885</v>
      </c>
      <c r="T3995" s="16">
        <f t="shared" si="501"/>
        <v>42137.656388888885</v>
      </c>
      <c r="U3995">
        <f t="shared" si="502"/>
        <v>2015</v>
      </c>
      <c r="V3995">
        <f t="shared" si="503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96"/>
        <v>0.25</v>
      </c>
      <c r="P3996" s="8">
        <f t="shared" si="497"/>
        <v>5</v>
      </c>
      <c r="Q3996" t="str">
        <f t="shared" si="498"/>
        <v>theater</v>
      </c>
      <c r="R3996" t="str">
        <f t="shared" si="499"/>
        <v>plays</v>
      </c>
      <c r="S3996" s="16">
        <f t="shared" si="500"/>
        <v>41809.181597222218</v>
      </c>
      <c r="T3996" s="16">
        <f t="shared" si="501"/>
        <v>41839.181597222218</v>
      </c>
      <c r="U3996">
        <f t="shared" si="502"/>
        <v>2014</v>
      </c>
      <c r="V3996">
        <f t="shared" si="503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96"/>
        <v>35</v>
      </c>
      <c r="P3997" s="8">
        <f t="shared" si="497"/>
        <v>17.5</v>
      </c>
      <c r="Q3997" t="str">
        <f t="shared" si="498"/>
        <v>theater</v>
      </c>
      <c r="R3997" t="str">
        <f t="shared" si="499"/>
        <v>plays</v>
      </c>
      <c r="S3997" s="16">
        <f t="shared" si="500"/>
        <v>42019.475428240738</v>
      </c>
      <c r="T3997" s="16">
        <f t="shared" si="501"/>
        <v>42049.268749999996</v>
      </c>
      <c r="U3997">
        <f t="shared" si="502"/>
        <v>2015</v>
      </c>
      <c r="V3997">
        <f t="shared" si="503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96"/>
        <v>16.566666666666666</v>
      </c>
      <c r="P3998" s="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6">
        <f t="shared" si="500"/>
        <v>41950.058611111112</v>
      </c>
      <c r="T3998" s="16">
        <f t="shared" si="501"/>
        <v>41963.461111111108</v>
      </c>
      <c r="U3998">
        <f t="shared" si="502"/>
        <v>2014</v>
      </c>
      <c r="V3998">
        <f t="shared" si="503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96"/>
        <v>0</v>
      </c>
      <c r="P3999" s="8">
        <f t="shared" si="497"/>
        <v>0</v>
      </c>
      <c r="Q3999" t="str">
        <f t="shared" si="498"/>
        <v>theater</v>
      </c>
      <c r="R3999" t="str">
        <f t="shared" si="499"/>
        <v>plays</v>
      </c>
      <c r="S3999" s="16">
        <f t="shared" si="500"/>
        <v>42069.183113425919</v>
      </c>
      <c r="T3999" s="16">
        <f t="shared" si="501"/>
        <v>42099.141446759262</v>
      </c>
      <c r="U3999">
        <f t="shared" si="502"/>
        <v>2015</v>
      </c>
      <c r="V3999">
        <f t="shared" si="503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96"/>
        <v>57.199999999999996</v>
      </c>
      <c r="P4000" s="8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6">
        <f t="shared" si="500"/>
        <v>42061.754930555551</v>
      </c>
      <c r="T4000" s="16">
        <f t="shared" si="501"/>
        <v>42091.713263888887</v>
      </c>
      <c r="U4000">
        <f t="shared" si="502"/>
        <v>2015</v>
      </c>
      <c r="V4000">
        <f t="shared" si="503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96"/>
        <v>16.514285714285716</v>
      </c>
      <c r="P4001" s="8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6">
        <f t="shared" si="500"/>
        <v>41842.620347222219</v>
      </c>
      <c r="T4001" s="16">
        <f t="shared" si="501"/>
        <v>41882.619317129625</v>
      </c>
      <c r="U4001">
        <f t="shared" si="502"/>
        <v>2014</v>
      </c>
      <c r="V4001">
        <f t="shared" si="503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96"/>
        <v>0.125</v>
      </c>
      <c r="P4002" s="8">
        <f t="shared" si="497"/>
        <v>10</v>
      </c>
      <c r="Q4002" t="str">
        <f t="shared" si="498"/>
        <v>theater</v>
      </c>
      <c r="R4002" t="str">
        <f t="shared" si="499"/>
        <v>plays</v>
      </c>
      <c r="S4002" s="16">
        <f t="shared" si="500"/>
        <v>42437.437013888884</v>
      </c>
      <c r="T4002" s="16">
        <f t="shared" si="501"/>
        <v>42497.39534722222</v>
      </c>
      <c r="U4002">
        <f t="shared" si="502"/>
        <v>2016</v>
      </c>
      <c r="V4002">
        <f t="shared" si="503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96"/>
        <v>37.75</v>
      </c>
      <c r="P4003" s="8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6">
        <f t="shared" si="500"/>
        <v>42775.755879629629</v>
      </c>
      <c r="T4003" s="16">
        <f t="shared" si="501"/>
        <v>42795.583333333336</v>
      </c>
      <c r="U4003">
        <f t="shared" si="502"/>
        <v>2017</v>
      </c>
      <c r="V4003">
        <f t="shared" si="503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96"/>
        <v>1.8399999999999999</v>
      </c>
      <c r="P4004" s="8">
        <f t="shared" si="497"/>
        <v>5.75</v>
      </c>
      <c r="Q4004" t="str">
        <f t="shared" si="498"/>
        <v>theater</v>
      </c>
      <c r="R4004" t="str">
        <f t="shared" si="499"/>
        <v>plays</v>
      </c>
      <c r="S4004" s="16">
        <f t="shared" si="500"/>
        <v>41878.835196759253</v>
      </c>
      <c r="T4004" s="16">
        <f t="shared" si="501"/>
        <v>41908.835196759253</v>
      </c>
      <c r="U4004">
        <f t="shared" si="502"/>
        <v>2014</v>
      </c>
      <c r="V4004">
        <f t="shared" si="503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96"/>
        <v>10.050000000000001</v>
      </c>
      <c r="P4005" s="8">
        <f t="shared" si="497"/>
        <v>100.5</v>
      </c>
      <c r="Q4005" t="str">
        <f t="shared" si="498"/>
        <v>theater</v>
      </c>
      <c r="R4005" t="str">
        <f t="shared" si="499"/>
        <v>plays</v>
      </c>
      <c r="S4005" s="16">
        <f t="shared" si="500"/>
        <v>42020.379016203697</v>
      </c>
      <c r="T4005" s="16">
        <f t="shared" si="501"/>
        <v>42050.379016203697</v>
      </c>
      <c r="U4005">
        <f t="shared" si="502"/>
        <v>2015</v>
      </c>
      <c r="V4005">
        <f t="shared" si="503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96"/>
        <v>0.2</v>
      </c>
      <c r="P4006" s="8">
        <f t="shared" si="497"/>
        <v>1</v>
      </c>
      <c r="Q4006" t="str">
        <f t="shared" si="498"/>
        <v>theater</v>
      </c>
      <c r="R4006" t="str">
        <f t="shared" si="499"/>
        <v>plays</v>
      </c>
      <c r="S4006" s="16">
        <f t="shared" si="500"/>
        <v>41889.954363425924</v>
      </c>
      <c r="T4006" s="16">
        <f t="shared" si="501"/>
        <v>41919.954363425924</v>
      </c>
      <c r="U4006">
        <f t="shared" si="502"/>
        <v>2014</v>
      </c>
      <c r="V4006">
        <f t="shared" si="503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96"/>
        <v>1.3333333333333335</v>
      </c>
      <c r="P4007" s="8">
        <f t="shared" si="497"/>
        <v>20</v>
      </c>
      <c r="Q4007" t="str">
        <f t="shared" si="498"/>
        <v>theater</v>
      </c>
      <c r="R4007" t="str">
        <f t="shared" si="499"/>
        <v>plays</v>
      </c>
      <c r="S4007" s="16">
        <f t="shared" si="500"/>
        <v>41872.599363425921</v>
      </c>
      <c r="T4007" s="16">
        <f t="shared" si="501"/>
        <v>41932.599363425921</v>
      </c>
      <c r="U4007">
        <f t="shared" si="502"/>
        <v>2014</v>
      </c>
      <c r="V4007">
        <f t="shared" si="503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96"/>
        <v>6.6666666666666671E-3</v>
      </c>
      <c r="P4008" s="8">
        <f t="shared" si="497"/>
        <v>2</v>
      </c>
      <c r="Q4008" t="str">
        <f t="shared" si="498"/>
        <v>theater</v>
      </c>
      <c r="R4008" t="str">
        <f t="shared" si="499"/>
        <v>plays</v>
      </c>
      <c r="S4008" s="16">
        <f t="shared" si="500"/>
        <v>42391.564664351848</v>
      </c>
      <c r="T4008" s="16">
        <f t="shared" si="501"/>
        <v>42416.564664351848</v>
      </c>
      <c r="U4008">
        <f t="shared" si="502"/>
        <v>2016</v>
      </c>
      <c r="V4008">
        <f t="shared" si="503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96"/>
        <v>0.25</v>
      </c>
      <c r="P4009" s="8">
        <f t="shared" si="497"/>
        <v>5</v>
      </c>
      <c r="Q4009" t="str">
        <f t="shared" si="498"/>
        <v>theater</v>
      </c>
      <c r="R4009" t="str">
        <f t="shared" si="499"/>
        <v>plays</v>
      </c>
      <c r="S4009" s="16">
        <f t="shared" si="500"/>
        <v>41848.564594907402</v>
      </c>
      <c r="T4009" s="16">
        <f t="shared" si="501"/>
        <v>41877.477777777771</v>
      </c>
      <c r="U4009">
        <f t="shared" si="502"/>
        <v>2014</v>
      </c>
      <c r="V4009">
        <f t="shared" si="503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96"/>
        <v>6</v>
      </c>
      <c r="P4010" s="8">
        <f t="shared" si="497"/>
        <v>15</v>
      </c>
      <c r="Q4010" t="str">
        <f t="shared" si="498"/>
        <v>theater</v>
      </c>
      <c r="R4010" t="str">
        <f t="shared" si="499"/>
        <v>plays</v>
      </c>
      <c r="S4010" s="16">
        <f t="shared" si="500"/>
        <v>42177.755868055552</v>
      </c>
      <c r="T4010" s="16">
        <f t="shared" si="501"/>
        <v>42207.755868055552</v>
      </c>
      <c r="U4010">
        <f t="shared" si="502"/>
        <v>2015</v>
      </c>
      <c r="V4010">
        <f t="shared" si="503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96"/>
        <v>3.8860103626943006</v>
      </c>
      <c r="P4011" s="8">
        <f t="shared" si="497"/>
        <v>25</v>
      </c>
      <c r="Q4011" t="str">
        <f t="shared" si="498"/>
        <v>theater</v>
      </c>
      <c r="R4011" t="str">
        <f t="shared" si="499"/>
        <v>plays</v>
      </c>
      <c r="S4011" s="16">
        <f t="shared" si="500"/>
        <v>41851.492592592593</v>
      </c>
      <c r="T4011" s="16">
        <f t="shared" si="501"/>
        <v>41891.492592592593</v>
      </c>
      <c r="U4011">
        <f t="shared" si="502"/>
        <v>2014</v>
      </c>
      <c r="V4011">
        <f t="shared" si="503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96"/>
        <v>24.194444444444443</v>
      </c>
      <c r="P4012" s="8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6">
        <f t="shared" si="500"/>
        <v>41921.562106481477</v>
      </c>
      <c r="T4012" s="16">
        <f t="shared" si="501"/>
        <v>41938.562106481477</v>
      </c>
      <c r="U4012">
        <f t="shared" si="502"/>
        <v>2014</v>
      </c>
      <c r="V4012">
        <f t="shared" si="503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96"/>
        <v>7.6</v>
      </c>
      <c r="P4013" s="8">
        <f t="shared" si="497"/>
        <v>4.75</v>
      </c>
      <c r="Q4013" t="str">
        <f t="shared" si="498"/>
        <v>theater</v>
      </c>
      <c r="R4013" t="str">
        <f t="shared" si="499"/>
        <v>plays</v>
      </c>
      <c r="S4013" s="16">
        <f t="shared" si="500"/>
        <v>42002.336550925924</v>
      </c>
      <c r="T4013" s="16">
        <f t="shared" si="501"/>
        <v>42032.336550925924</v>
      </c>
      <c r="U4013">
        <f t="shared" si="502"/>
        <v>2014</v>
      </c>
      <c r="V4013">
        <f t="shared" si="503"/>
        <v>2015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96"/>
        <v>0</v>
      </c>
      <c r="P4014" s="8">
        <f t="shared" si="497"/>
        <v>0</v>
      </c>
      <c r="Q4014" t="str">
        <f t="shared" si="498"/>
        <v>theater</v>
      </c>
      <c r="R4014" t="str">
        <f t="shared" si="499"/>
        <v>plays</v>
      </c>
      <c r="S4014" s="16">
        <f t="shared" si="500"/>
        <v>42096.336215277777</v>
      </c>
      <c r="T4014" s="16">
        <f t="shared" si="501"/>
        <v>42126.336215277777</v>
      </c>
      <c r="U4014">
        <f t="shared" si="502"/>
        <v>2015</v>
      </c>
      <c r="V4014">
        <f t="shared" si="503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96"/>
        <v>1.3</v>
      </c>
      <c r="P4015" s="8">
        <f t="shared" si="497"/>
        <v>13</v>
      </c>
      <c r="Q4015" t="str">
        <f t="shared" si="498"/>
        <v>theater</v>
      </c>
      <c r="R4015" t="str">
        <f t="shared" si="499"/>
        <v>plays</v>
      </c>
      <c r="S4015" s="16">
        <f t="shared" si="500"/>
        <v>42021.092858796292</v>
      </c>
      <c r="T4015" s="16">
        <f t="shared" si="501"/>
        <v>42051.092858796292</v>
      </c>
      <c r="U4015">
        <f t="shared" si="502"/>
        <v>2015</v>
      </c>
      <c r="V4015">
        <f t="shared" si="503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96"/>
        <v>0</v>
      </c>
      <c r="P4016" s="8">
        <f t="shared" si="497"/>
        <v>0</v>
      </c>
      <c r="Q4016" t="str">
        <f t="shared" si="498"/>
        <v>theater</v>
      </c>
      <c r="R4016" t="str">
        <f t="shared" si="499"/>
        <v>plays</v>
      </c>
      <c r="S4016" s="16">
        <f t="shared" si="500"/>
        <v>42419.037835648145</v>
      </c>
      <c r="T4016" s="16">
        <f t="shared" si="501"/>
        <v>42434.037835648145</v>
      </c>
      <c r="U4016">
        <f t="shared" si="502"/>
        <v>2016</v>
      </c>
      <c r="V4016">
        <f t="shared" si="503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96"/>
        <v>1.4285714285714287E-2</v>
      </c>
      <c r="P4017" s="8">
        <f t="shared" si="497"/>
        <v>1</v>
      </c>
      <c r="Q4017" t="str">
        <f t="shared" si="498"/>
        <v>theater</v>
      </c>
      <c r="R4017" t="str">
        <f t="shared" si="499"/>
        <v>plays</v>
      </c>
      <c r="S4017" s="16">
        <f t="shared" si="500"/>
        <v>42174.572488425925</v>
      </c>
      <c r="T4017" s="16">
        <f t="shared" si="501"/>
        <v>42204.572488425925</v>
      </c>
      <c r="U4017">
        <f t="shared" si="502"/>
        <v>2015</v>
      </c>
      <c r="V4017">
        <f t="shared" si="503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96"/>
        <v>14.000000000000002</v>
      </c>
      <c r="P4018" s="8">
        <f t="shared" si="497"/>
        <v>10</v>
      </c>
      <c r="Q4018" t="str">
        <f t="shared" si="498"/>
        <v>theater</v>
      </c>
      <c r="R4018" t="str">
        <f t="shared" si="499"/>
        <v>plays</v>
      </c>
      <c r="S4018" s="16">
        <f t="shared" si="500"/>
        <v>41869.664351851847</v>
      </c>
      <c r="T4018" s="16">
        <f t="shared" si="501"/>
        <v>41899.664351851847</v>
      </c>
      <c r="U4018">
        <f t="shared" si="502"/>
        <v>2014</v>
      </c>
      <c r="V4018">
        <f t="shared" si="503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96"/>
        <v>1.05</v>
      </c>
      <c r="P4019" s="8">
        <f t="shared" si="497"/>
        <v>52.5</v>
      </c>
      <c r="Q4019" t="str">
        <f t="shared" si="498"/>
        <v>theater</v>
      </c>
      <c r="R4019" t="str">
        <f t="shared" si="499"/>
        <v>plays</v>
      </c>
      <c r="S4019" s="16">
        <f t="shared" si="500"/>
        <v>41856.463819444441</v>
      </c>
      <c r="T4019" s="16">
        <f t="shared" si="501"/>
        <v>41886.463819444441</v>
      </c>
      <c r="U4019">
        <f t="shared" si="502"/>
        <v>2014</v>
      </c>
      <c r="V4019">
        <f t="shared" si="503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96"/>
        <v>8.6666666666666679</v>
      </c>
      <c r="P4020" s="8">
        <f t="shared" si="497"/>
        <v>32.5</v>
      </c>
      <c r="Q4020" t="str">
        <f t="shared" si="498"/>
        <v>theater</v>
      </c>
      <c r="R4020" t="str">
        <f t="shared" si="499"/>
        <v>plays</v>
      </c>
      <c r="S4020" s="16">
        <f t="shared" si="500"/>
        <v>42620.702638888884</v>
      </c>
      <c r="T4020" s="16">
        <f t="shared" si="501"/>
        <v>42650.702638888884</v>
      </c>
      <c r="U4020">
        <f t="shared" si="502"/>
        <v>2016</v>
      </c>
      <c r="V4020">
        <f t="shared" si="503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96"/>
        <v>0.82857142857142851</v>
      </c>
      <c r="P4021" s="8">
        <f t="shared" si="497"/>
        <v>7.25</v>
      </c>
      <c r="Q4021" t="str">
        <f t="shared" si="498"/>
        <v>theater</v>
      </c>
      <c r="R4021" t="str">
        <f t="shared" si="499"/>
        <v>plays</v>
      </c>
      <c r="S4021" s="16">
        <f t="shared" si="500"/>
        <v>42417.467546296299</v>
      </c>
      <c r="T4021" s="16">
        <f t="shared" si="501"/>
        <v>42475.477777777771</v>
      </c>
      <c r="U4021">
        <f t="shared" si="502"/>
        <v>2016</v>
      </c>
      <c r="V4021">
        <f t="shared" si="503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96"/>
        <v>16.666666666666664</v>
      </c>
      <c r="P4022" s="8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6">
        <f t="shared" si="500"/>
        <v>42056.982627314814</v>
      </c>
      <c r="T4022" s="16">
        <f t="shared" si="501"/>
        <v>42086.940960648142</v>
      </c>
      <c r="U4022">
        <f t="shared" si="502"/>
        <v>2015</v>
      </c>
      <c r="V4022">
        <f t="shared" si="503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96"/>
        <v>0.83333333333333337</v>
      </c>
      <c r="P4023" s="8">
        <f t="shared" si="497"/>
        <v>62.5</v>
      </c>
      <c r="Q4023" t="str">
        <f t="shared" si="498"/>
        <v>theater</v>
      </c>
      <c r="R4023" t="str">
        <f t="shared" si="499"/>
        <v>plays</v>
      </c>
      <c r="S4023" s="16">
        <f t="shared" si="500"/>
        <v>41878.703217592592</v>
      </c>
      <c r="T4023" s="16">
        <f t="shared" si="501"/>
        <v>41938.703217592592</v>
      </c>
      <c r="U4023">
        <f t="shared" si="502"/>
        <v>2014</v>
      </c>
      <c r="V4023">
        <f t="shared" si="503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96"/>
        <v>69.561111111111103</v>
      </c>
      <c r="P4024" s="8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6">
        <f t="shared" si="500"/>
        <v>41990.375775462962</v>
      </c>
      <c r="T4024" s="16">
        <f t="shared" si="501"/>
        <v>42035.912499999999</v>
      </c>
      <c r="U4024">
        <f t="shared" si="502"/>
        <v>2014</v>
      </c>
      <c r="V4024">
        <f t="shared" si="503"/>
        <v>2015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96"/>
        <v>0</v>
      </c>
      <c r="P4025" s="8">
        <f t="shared" si="497"/>
        <v>0</v>
      </c>
      <c r="Q4025" t="str">
        <f t="shared" si="498"/>
        <v>theater</v>
      </c>
      <c r="R4025" t="str">
        <f t="shared" si="499"/>
        <v>plays</v>
      </c>
      <c r="S4025" s="16">
        <f t="shared" si="500"/>
        <v>42408.791238425925</v>
      </c>
      <c r="T4025" s="16">
        <f t="shared" si="501"/>
        <v>42453.749571759261</v>
      </c>
      <c r="U4025">
        <f t="shared" si="502"/>
        <v>2016</v>
      </c>
      <c r="V4025">
        <f t="shared" si="503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96"/>
        <v>1.25</v>
      </c>
      <c r="P4026" s="8">
        <f t="shared" si="497"/>
        <v>10</v>
      </c>
      <c r="Q4026" t="str">
        <f t="shared" si="498"/>
        <v>theater</v>
      </c>
      <c r="R4026" t="str">
        <f t="shared" si="499"/>
        <v>plays</v>
      </c>
      <c r="S4026" s="16">
        <f t="shared" si="500"/>
        <v>42217.461770833332</v>
      </c>
      <c r="T4026" s="16">
        <f t="shared" si="501"/>
        <v>42247.461770833332</v>
      </c>
      <c r="U4026">
        <f t="shared" si="502"/>
        <v>2015</v>
      </c>
      <c r="V4026">
        <f t="shared" si="503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96"/>
        <v>5</v>
      </c>
      <c r="P4027" s="8">
        <f t="shared" si="497"/>
        <v>62.5</v>
      </c>
      <c r="Q4027" t="str">
        <f t="shared" si="498"/>
        <v>theater</v>
      </c>
      <c r="R4027" t="str">
        <f t="shared" si="499"/>
        <v>plays</v>
      </c>
      <c r="S4027" s="16">
        <f t="shared" si="500"/>
        <v>42151.029351851852</v>
      </c>
      <c r="T4027" s="16">
        <f t="shared" si="501"/>
        <v>42211.029351851852</v>
      </c>
      <c r="U4027">
        <f t="shared" si="502"/>
        <v>2015</v>
      </c>
      <c r="V4027">
        <f t="shared" si="503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96"/>
        <v>0</v>
      </c>
      <c r="P4028" s="8">
        <f t="shared" si="497"/>
        <v>0</v>
      </c>
      <c r="Q4028" t="str">
        <f t="shared" si="498"/>
        <v>theater</v>
      </c>
      <c r="R4028" t="str">
        <f t="shared" si="499"/>
        <v>plays</v>
      </c>
      <c r="S4028" s="16">
        <f t="shared" si="500"/>
        <v>42282.447210648148</v>
      </c>
      <c r="T4028" s="16">
        <f t="shared" si="501"/>
        <v>42342.488877314812</v>
      </c>
      <c r="U4028">
        <f t="shared" si="502"/>
        <v>2015</v>
      </c>
      <c r="V4028">
        <f t="shared" si="503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96"/>
        <v>7.166666666666667</v>
      </c>
      <c r="P4029" s="8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6">
        <f t="shared" si="500"/>
        <v>42768.762511574074</v>
      </c>
      <c r="T4029" s="16">
        <f t="shared" si="501"/>
        <v>42788.833333333336</v>
      </c>
      <c r="U4029">
        <f t="shared" si="502"/>
        <v>2017</v>
      </c>
      <c r="V4029">
        <f t="shared" si="503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96"/>
        <v>28.050000000000004</v>
      </c>
      <c r="P4030" s="8">
        <f t="shared" si="497"/>
        <v>51</v>
      </c>
      <c r="Q4030" t="str">
        <f t="shared" si="498"/>
        <v>theater</v>
      </c>
      <c r="R4030" t="str">
        <f t="shared" si="499"/>
        <v>plays</v>
      </c>
      <c r="S4030" s="16">
        <f t="shared" si="500"/>
        <v>41765.730324074073</v>
      </c>
      <c r="T4030" s="16">
        <f t="shared" si="501"/>
        <v>41795.730324074073</v>
      </c>
      <c r="U4030">
        <f t="shared" si="502"/>
        <v>2014</v>
      </c>
      <c r="V4030">
        <f t="shared" si="503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96"/>
        <v>0</v>
      </c>
      <c r="P4031" s="8">
        <f t="shared" si="497"/>
        <v>0</v>
      </c>
      <c r="Q4031" t="str">
        <f t="shared" si="498"/>
        <v>theater</v>
      </c>
      <c r="R4031" t="str">
        <f t="shared" si="499"/>
        <v>plays</v>
      </c>
      <c r="S4031" s="16">
        <f t="shared" si="500"/>
        <v>42321.816782407404</v>
      </c>
      <c r="T4031" s="16">
        <f t="shared" si="501"/>
        <v>42351.816782407404</v>
      </c>
      <c r="U4031">
        <f t="shared" si="502"/>
        <v>2015</v>
      </c>
      <c r="V4031">
        <f t="shared" si="503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96"/>
        <v>16</v>
      </c>
      <c r="P4032" s="8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6">
        <f t="shared" si="500"/>
        <v>42374.446747685179</v>
      </c>
      <c r="T4032" s="16">
        <f t="shared" si="501"/>
        <v>42403.575694444444</v>
      </c>
      <c r="U4032">
        <f t="shared" si="502"/>
        <v>2016</v>
      </c>
      <c r="V4032">
        <f t="shared" si="503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96"/>
        <v>0</v>
      </c>
      <c r="P4033" s="8">
        <f t="shared" si="497"/>
        <v>0</v>
      </c>
      <c r="Q4033" t="str">
        <f t="shared" si="498"/>
        <v>theater</v>
      </c>
      <c r="R4033" t="str">
        <f t="shared" si="499"/>
        <v>plays</v>
      </c>
      <c r="S4033" s="16">
        <f t="shared" si="500"/>
        <v>41941.376898148148</v>
      </c>
      <c r="T4033" s="16">
        <f t="shared" si="501"/>
        <v>41991.418564814812</v>
      </c>
      <c r="U4033">
        <f t="shared" si="502"/>
        <v>2014</v>
      </c>
      <c r="V4033">
        <f t="shared" si="503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96"/>
        <v>6.8287037037037033</v>
      </c>
      <c r="P4034" s="8">
        <f t="shared" si="497"/>
        <v>59</v>
      </c>
      <c r="Q4034" t="str">
        <f t="shared" si="498"/>
        <v>theater</v>
      </c>
      <c r="R4034" t="str">
        <f t="shared" si="499"/>
        <v>plays</v>
      </c>
      <c r="S4034" s="16">
        <f t="shared" si="500"/>
        <v>42293.60087962963</v>
      </c>
      <c r="T4034" s="16">
        <f t="shared" si="501"/>
        <v>42353.642546296294</v>
      </c>
      <c r="U4034">
        <f t="shared" si="502"/>
        <v>2015</v>
      </c>
      <c r="V4034">
        <f t="shared" si="503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04">E4035/D4035*100</f>
        <v>25.698702928870294</v>
      </c>
      <c r="P4035" s="8">
        <f t="shared" ref="P4035:P4098" si="505">IFERROR(E4035/L4035,0)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RIGHT(N4035,LEN(N4035)-SEARCH("/",N4035))</f>
        <v>plays</v>
      </c>
      <c r="S4035" s="16">
        <f t="shared" ref="S4035:S4098" si="508">(J4035/86400)+25569+(-5/24)</f>
        <v>42614.06046296296</v>
      </c>
      <c r="T4035" s="16">
        <f t="shared" ref="T4035:T4098" si="509">(I4035/86400)+25569+(-5/24)</f>
        <v>42645.166666666664</v>
      </c>
      <c r="U4035">
        <f t="shared" ref="U4035:U4098" si="510">YEAR(S4035)</f>
        <v>2016</v>
      </c>
      <c r="V4035">
        <f t="shared" ref="V4035:V4098" si="511">YEAR(T4035)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04"/>
        <v>1.4814814814814816</v>
      </c>
      <c r="P4036" s="8">
        <f t="shared" si="505"/>
        <v>100</v>
      </c>
      <c r="Q4036" t="str">
        <f t="shared" si="506"/>
        <v>theater</v>
      </c>
      <c r="R4036" t="str">
        <f t="shared" si="507"/>
        <v>plays</v>
      </c>
      <c r="S4036" s="16">
        <f t="shared" si="508"/>
        <v>42067.739004629628</v>
      </c>
      <c r="T4036" s="16">
        <f t="shared" si="509"/>
        <v>42097.697337962956</v>
      </c>
      <c r="U4036">
        <f t="shared" si="510"/>
        <v>2015</v>
      </c>
      <c r="V4036">
        <f t="shared" si="511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04"/>
        <v>36.85</v>
      </c>
      <c r="P4037" s="8">
        <f t="shared" si="505"/>
        <v>147.4</v>
      </c>
      <c r="Q4037" t="str">
        <f t="shared" si="506"/>
        <v>theater</v>
      </c>
      <c r="R4037" t="str">
        <f t="shared" si="507"/>
        <v>plays</v>
      </c>
      <c r="S4037" s="16">
        <f t="shared" si="508"/>
        <v>41903.674618055556</v>
      </c>
      <c r="T4037" s="16">
        <f t="shared" si="509"/>
        <v>41933.674618055556</v>
      </c>
      <c r="U4037">
        <f t="shared" si="510"/>
        <v>2014</v>
      </c>
      <c r="V4037">
        <f t="shared" si="511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04"/>
        <v>47.05</v>
      </c>
      <c r="P4038" s="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6">
        <f t="shared" si="508"/>
        <v>41804.728750000002</v>
      </c>
      <c r="T4038" s="16">
        <f t="shared" si="509"/>
        <v>41821.729166666664</v>
      </c>
      <c r="U4038">
        <f t="shared" si="510"/>
        <v>2014</v>
      </c>
      <c r="V4038">
        <f t="shared" si="511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04"/>
        <v>11.428571428571429</v>
      </c>
      <c r="P4039" s="8">
        <f t="shared" si="505"/>
        <v>40</v>
      </c>
      <c r="Q4039" t="str">
        <f t="shared" si="506"/>
        <v>theater</v>
      </c>
      <c r="R4039" t="str">
        <f t="shared" si="507"/>
        <v>plays</v>
      </c>
      <c r="S4039" s="16">
        <f t="shared" si="508"/>
        <v>42496.862442129626</v>
      </c>
      <c r="T4039" s="16">
        <f t="shared" si="509"/>
        <v>42514.392361111109</v>
      </c>
      <c r="U4039">
        <f t="shared" si="510"/>
        <v>2016</v>
      </c>
      <c r="V4039">
        <f t="shared" si="511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04"/>
        <v>12.04</v>
      </c>
      <c r="P4040" s="8">
        <f t="shared" si="505"/>
        <v>75.25</v>
      </c>
      <c r="Q4040" t="str">
        <f t="shared" si="506"/>
        <v>theater</v>
      </c>
      <c r="R4040" t="str">
        <f t="shared" si="507"/>
        <v>plays</v>
      </c>
      <c r="S4040" s="16">
        <f t="shared" si="508"/>
        <v>41869.590393518512</v>
      </c>
      <c r="T4040" s="16">
        <f t="shared" si="509"/>
        <v>41929.590393518512</v>
      </c>
      <c r="U4040">
        <f t="shared" si="510"/>
        <v>2014</v>
      </c>
      <c r="V4040">
        <f t="shared" si="511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04"/>
        <v>60</v>
      </c>
      <c r="P4041" s="8">
        <f t="shared" si="505"/>
        <v>60</v>
      </c>
      <c r="Q4041" t="str">
        <f t="shared" si="506"/>
        <v>theater</v>
      </c>
      <c r="R4041" t="str">
        <f t="shared" si="507"/>
        <v>plays</v>
      </c>
      <c r="S4041" s="16">
        <f t="shared" si="508"/>
        <v>42305.462581018517</v>
      </c>
      <c r="T4041" s="16">
        <f t="shared" si="509"/>
        <v>42339.040972222218</v>
      </c>
      <c r="U4041">
        <f t="shared" si="510"/>
        <v>2015</v>
      </c>
      <c r="V4041">
        <f t="shared" si="511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04"/>
        <v>31.25</v>
      </c>
      <c r="P4042" s="8">
        <f t="shared" si="505"/>
        <v>1250</v>
      </c>
      <c r="Q4042" t="str">
        <f t="shared" si="506"/>
        <v>theater</v>
      </c>
      <c r="R4042" t="str">
        <f t="shared" si="507"/>
        <v>plays</v>
      </c>
      <c r="S4042" s="16">
        <f t="shared" si="508"/>
        <v>42144.023194444446</v>
      </c>
      <c r="T4042" s="16">
        <f t="shared" si="509"/>
        <v>42202.916666666664</v>
      </c>
      <c r="U4042">
        <f t="shared" si="510"/>
        <v>2015</v>
      </c>
      <c r="V4042">
        <f t="shared" si="511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04"/>
        <v>0.42</v>
      </c>
      <c r="P4043" s="8">
        <f t="shared" si="505"/>
        <v>10.5</v>
      </c>
      <c r="Q4043" t="str">
        <f t="shared" si="506"/>
        <v>theater</v>
      </c>
      <c r="R4043" t="str">
        <f t="shared" si="507"/>
        <v>plays</v>
      </c>
      <c r="S4043" s="16">
        <f t="shared" si="508"/>
        <v>42559.265671296293</v>
      </c>
      <c r="T4043" s="16">
        <f t="shared" si="509"/>
        <v>42619.265671296293</v>
      </c>
      <c r="U4043">
        <f t="shared" si="510"/>
        <v>2016</v>
      </c>
      <c r="V4043">
        <f t="shared" si="511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04"/>
        <v>0.21</v>
      </c>
      <c r="P4044" s="8">
        <f t="shared" si="505"/>
        <v>7</v>
      </c>
      <c r="Q4044" t="str">
        <f t="shared" si="506"/>
        <v>theater</v>
      </c>
      <c r="R4044" t="str">
        <f t="shared" si="507"/>
        <v>plays</v>
      </c>
      <c r="S4044" s="16">
        <f t="shared" si="508"/>
        <v>41994.875740740739</v>
      </c>
      <c r="T4044" s="16">
        <f t="shared" si="509"/>
        <v>42024.594444444439</v>
      </c>
      <c r="U4044">
        <f t="shared" si="510"/>
        <v>2014</v>
      </c>
      <c r="V4044">
        <f t="shared" si="511"/>
        <v>2015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04"/>
        <v>0</v>
      </c>
      <c r="P4045" s="8">
        <f t="shared" si="505"/>
        <v>0</v>
      </c>
      <c r="Q4045" t="str">
        <f t="shared" si="506"/>
        <v>theater</v>
      </c>
      <c r="R4045" t="str">
        <f t="shared" si="507"/>
        <v>plays</v>
      </c>
      <c r="S4045" s="16">
        <f t="shared" si="508"/>
        <v>41948.749131944445</v>
      </c>
      <c r="T4045" s="16">
        <f t="shared" si="509"/>
        <v>41963.749131944445</v>
      </c>
      <c r="U4045">
        <f t="shared" si="510"/>
        <v>2014</v>
      </c>
      <c r="V4045">
        <f t="shared" si="511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04"/>
        <v>37.5</v>
      </c>
      <c r="P4046" s="8">
        <f t="shared" si="505"/>
        <v>56.25</v>
      </c>
      <c r="Q4046" t="str">
        <f t="shared" si="506"/>
        <v>theater</v>
      </c>
      <c r="R4046" t="str">
        <f t="shared" si="507"/>
        <v>plays</v>
      </c>
      <c r="S4046" s="16">
        <f t="shared" si="508"/>
        <v>42074.011365740742</v>
      </c>
      <c r="T4046" s="16">
        <f t="shared" si="509"/>
        <v>42103.999999999993</v>
      </c>
      <c r="U4046">
        <f t="shared" si="510"/>
        <v>2015</v>
      </c>
      <c r="V4046">
        <f t="shared" si="511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04"/>
        <v>0.02</v>
      </c>
      <c r="P4047" s="8">
        <f t="shared" si="505"/>
        <v>1</v>
      </c>
      <c r="Q4047" t="str">
        <f t="shared" si="506"/>
        <v>theater</v>
      </c>
      <c r="R4047" t="str">
        <f t="shared" si="507"/>
        <v>plays</v>
      </c>
      <c r="S4047" s="16">
        <f t="shared" si="508"/>
        <v>41841.992928240739</v>
      </c>
      <c r="T4047" s="16">
        <f t="shared" si="509"/>
        <v>41871.992928240739</v>
      </c>
      <c r="U4047">
        <f t="shared" si="510"/>
        <v>2014</v>
      </c>
      <c r="V4047">
        <f t="shared" si="511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04"/>
        <v>8.2142857142857135</v>
      </c>
      <c r="P4048" s="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6">
        <f t="shared" si="508"/>
        <v>41904.442245370366</v>
      </c>
      <c r="T4048" s="16">
        <f t="shared" si="509"/>
        <v>41934.442245370366</v>
      </c>
      <c r="U4048">
        <f t="shared" si="510"/>
        <v>2014</v>
      </c>
      <c r="V4048">
        <f t="shared" si="511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04"/>
        <v>2.1999999999999997</v>
      </c>
      <c r="P4049" s="8">
        <f t="shared" si="505"/>
        <v>27.5</v>
      </c>
      <c r="Q4049" t="str">
        <f t="shared" si="506"/>
        <v>theater</v>
      </c>
      <c r="R4049" t="str">
        <f t="shared" si="507"/>
        <v>plays</v>
      </c>
      <c r="S4049" s="16">
        <f t="shared" si="508"/>
        <v>41990.814155092587</v>
      </c>
      <c r="T4049" s="16">
        <f t="shared" si="509"/>
        <v>42014.833333333336</v>
      </c>
      <c r="U4049">
        <f t="shared" si="510"/>
        <v>2014</v>
      </c>
      <c r="V4049">
        <f t="shared" si="511"/>
        <v>2015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04"/>
        <v>17.652941176470588</v>
      </c>
      <c r="P4050" s="8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6">
        <f t="shared" si="508"/>
        <v>42436.300775462958</v>
      </c>
      <c r="T4050" s="16">
        <f t="shared" si="509"/>
        <v>42471.259108796294</v>
      </c>
      <c r="U4050">
        <f t="shared" si="510"/>
        <v>2016</v>
      </c>
      <c r="V4050">
        <f t="shared" si="511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04"/>
        <v>0.08</v>
      </c>
      <c r="P4051" s="8">
        <f t="shared" si="505"/>
        <v>16</v>
      </c>
      <c r="Q4051" t="str">
        <f t="shared" si="506"/>
        <v>theater</v>
      </c>
      <c r="R4051" t="str">
        <f t="shared" si="507"/>
        <v>plays</v>
      </c>
      <c r="S4051" s="16">
        <f t="shared" si="508"/>
        <v>42169.750173611108</v>
      </c>
      <c r="T4051" s="16">
        <f t="shared" si="509"/>
        <v>42199.750173611108</v>
      </c>
      <c r="U4051">
        <f t="shared" si="510"/>
        <v>2015</v>
      </c>
      <c r="V4051">
        <f t="shared" si="511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04"/>
        <v>6.6666666666666666E-2</v>
      </c>
      <c r="P4052" s="8">
        <f t="shared" si="505"/>
        <v>1</v>
      </c>
      <c r="Q4052" t="str">
        <f t="shared" si="506"/>
        <v>theater</v>
      </c>
      <c r="R4052" t="str">
        <f t="shared" si="507"/>
        <v>plays</v>
      </c>
      <c r="S4052" s="16">
        <f t="shared" si="508"/>
        <v>41905.428136574068</v>
      </c>
      <c r="T4052" s="16">
        <f t="shared" si="509"/>
        <v>41935.428136574068</v>
      </c>
      <c r="U4052">
        <f t="shared" si="510"/>
        <v>2014</v>
      </c>
      <c r="V4052">
        <f t="shared" si="511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04"/>
        <v>0</v>
      </c>
      <c r="P4053" s="8">
        <f t="shared" si="505"/>
        <v>0</v>
      </c>
      <c r="Q4053" t="str">
        <f t="shared" si="506"/>
        <v>theater</v>
      </c>
      <c r="R4053" t="str">
        <f t="shared" si="507"/>
        <v>plays</v>
      </c>
      <c r="S4053" s="16">
        <f t="shared" si="508"/>
        <v>41761.601817129624</v>
      </c>
      <c r="T4053" s="16">
        <f t="shared" si="509"/>
        <v>41768.078472222223</v>
      </c>
      <c r="U4053">
        <f t="shared" si="510"/>
        <v>2014</v>
      </c>
      <c r="V4053">
        <f t="shared" si="511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04"/>
        <v>37.533333333333339</v>
      </c>
      <c r="P4054" s="8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6">
        <f t="shared" si="508"/>
        <v>41865.670324074068</v>
      </c>
      <c r="T4054" s="16">
        <f t="shared" si="509"/>
        <v>41925.670324074068</v>
      </c>
      <c r="U4054">
        <f t="shared" si="510"/>
        <v>2014</v>
      </c>
      <c r="V4054">
        <f t="shared" si="511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04"/>
        <v>22</v>
      </c>
      <c r="P4055" s="8">
        <f t="shared" si="505"/>
        <v>55</v>
      </c>
      <c r="Q4055" t="str">
        <f t="shared" si="506"/>
        <v>theater</v>
      </c>
      <c r="R4055" t="str">
        <f t="shared" si="507"/>
        <v>plays</v>
      </c>
      <c r="S4055" s="16">
        <f t="shared" si="508"/>
        <v>41928.481805555552</v>
      </c>
      <c r="T4055" s="16">
        <f t="shared" si="509"/>
        <v>41958.624999999993</v>
      </c>
      <c r="U4055">
        <f t="shared" si="510"/>
        <v>2014</v>
      </c>
      <c r="V4055">
        <f t="shared" si="511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04"/>
        <v>0</v>
      </c>
      <c r="P4056" s="8">
        <f t="shared" si="505"/>
        <v>0</v>
      </c>
      <c r="Q4056" t="str">
        <f t="shared" si="506"/>
        <v>theater</v>
      </c>
      <c r="R4056" t="str">
        <f t="shared" si="507"/>
        <v>plays</v>
      </c>
      <c r="S4056" s="16">
        <f t="shared" si="508"/>
        <v>42613.632928240739</v>
      </c>
      <c r="T4056" s="16">
        <f t="shared" si="509"/>
        <v>42643.958333333336</v>
      </c>
      <c r="U4056">
        <f t="shared" si="510"/>
        <v>2016</v>
      </c>
      <c r="V4056">
        <f t="shared" si="511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04"/>
        <v>17.62</v>
      </c>
      <c r="P4057" s="8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6">
        <f t="shared" si="508"/>
        <v>41779.44017361111</v>
      </c>
      <c r="T4057" s="16">
        <f t="shared" si="509"/>
        <v>41809.44017361111</v>
      </c>
      <c r="U4057">
        <f t="shared" si="510"/>
        <v>2014</v>
      </c>
      <c r="V4057">
        <f t="shared" si="511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04"/>
        <v>53</v>
      </c>
      <c r="P4058" s="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6">
        <f t="shared" si="508"/>
        <v>42534.724988425922</v>
      </c>
      <c r="T4058" s="16">
        <f t="shared" si="509"/>
        <v>42554.624305555553</v>
      </c>
      <c r="U4058">
        <f t="shared" si="510"/>
        <v>2016</v>
      </c>
      <c r="V4058">
        <f t="shared" si="511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04"/>
        <v>22.142857142857142</v>
      </c>
      <c r="P4059" s="8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6">
        <f t="shared" si="508"/>
        <v>42310.760185185187</v>
      </c>
      <c r="T4059" s="16">
        <f t="shared" si="509"/>
        <v>42333.749999999993</v>
      </c>
      <c r="U4059">
        <f t="shared" si="510"/>
        <v>2015</v>
      </c>
      <c r="V4059">
        <f t="shared" si="511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04"/>
        <v>2.5333333333333332</v>
      </c>
      <c r="P4060" s="8">
        <f t="shared" si="505"/>
        <v>23.75</v>
      </c>
      <c r="Q4060" t="str">
        <f t="shared" si="506"/>
        <v>theater</v>
      </c>
      <c r="R4060" t="str">
        <f t="shared" si="507"/>
        <v>plays</v>
      </c>
      <c r="S4060" s="16">
        <f t="shared" si="508"/>
        <v>42445.852361111109</v>
      </c>
      <c r="T4060" s="16">
        <f t="shared" si="509"/>
        <v>42460.957638888889</v>
      </c>
      <c r="U4060">
        <f t="shared" si="510"/>
        <v>2016</v>
      </c>
      <c r="V4060">
        <f t="shared" si="511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04"/>
        <v>2.5</v>
      </c>
      <c r="P4061" s="8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6">
        <f t="shared" si="508"/>
        <v>41866.432314814811</v>
      </c>
      <c r="T4061" s="16">
        <f t="shared" si="509"/>
        <v>41897.916666666664</v>
      </c>
      <c r="U4061">
        <f t="shared" si="510"/>
        <v>2014</v>
      </c>
      <c r="V4061">
        <f t="shared" si="511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04"/>
        <v>2.85</v>
      </c>
      <c r="P4062" s="8">
        <f t="shared" si="505"/>
        <v>57</v>
      </c>
      <c r="Q4062" t="str">
        <f t="shared" si="506"/>
        <v>theater</v>
      </c>
      <c r="R4062" t="str">
        <f t="shared" si="507"/>
        <v>plays</v>
      </c>
      <c r="S4062" s="16">
        <f t="shared" si="508"/>
        <v>41779.486759259256</v>
      </c>
      <c r="T4062" s="16">
        <f t="shared" si="509"/>
        <v>41813.458333333328</v>
      </c>
      <c r="U4062">
        <f t="shared" si="510"/>
        <v>2014</v>
      </c>
      <c r="V4062">
        <f t="shared" si="511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04"/>
        <v>0</v>
      </c>
      <c r="P4063" s="8">
        <f t="shared" si="505"/>
        <v>0</v>
      </c>
      <c r="Q4063" t="str">
        <f t="shared" si="506"/>
        <v>theater</v>
      </c>
      <c r="R4063" t="str">
        <f t="shared" si="507"/>
        <v>plays</v>
      </c>
      <c r="S4063" s="16">
        <f t="shared" si="508"/>
        <v>42420.933136574073</v>
      </c>
      <c r="T4063" s="16">
        <f t="shared" si="509"/>
        <v>42480.891469907401</v>
      </c>
      <c r="U4063">
        <f t="shared" si="510"/>
        <v>2016</v>
      </c>
      <c r="V4063">
        <f t="shared" si="511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04"/>
        <v>2.4500000000000002</v>
      </c>
      <c r="P4064" s="8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6">
        <f t="shared" si="508"/>
        <v>42523.530879629623</v>
      </c>
      <c r="T4064" s="16">
        <f t="shared" si="509"/>
        <v>42553.530879629623</v>
      </c>
      <c r="U4064">
        <f t="shared" si="510"/>
        <v>2016</v>
      </c>
      <c r="V4064">
        <f t="shared" si="511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04"/>
        <v>1.4210526315789473</v>
      </c>
      <c r="P4065" s="8">
        <f t="shared" si="505"/>
        <v>15</v>
      </c>
      <c r="Q4065" t="str">
        <f t="shared" si="506"/>
        <v>theater</v>
      </c>
      <c r="R4065" t="str">
        <f t="shared" si="507"/>
        <v>plays</v>
      </c>
      <c r="S4065" s="16">
        <f t="shared" si="508"/>
        <v>41787.473194444443</v>
      </c>
      <c r="T4065" s="16">
        <f t="shared" si="509"/>
        <v>41817.473194444443</v>
      </c>
      <c r="U4065">
        <f t="shared" si="510"/>
        <v>2014</v>
      </c>
      <c r="V4065">
        <f t="shared" si="511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04"/>
        <v>19.25</v>
      </c>
      <c r="P4066" s="8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6">
        <f t="shared" si="508"/>
        <v>42093.379930555551</v>
      </c>
      <c r="T4066" s="16">
        <f t="shared" si="509"/>
        <v>42123.379930555551</v>
      </c>
      <c r="U4066">
        <f t="shared" si="510"/>
        <v>2015</v>
      </c>
      <c r="V4066">
        <f t="shared" si="511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04"/>
        <v>0.67500000000000004</v>
      </c>
      <c r="P4067" s="8">
        <f t="shared" si="505"/>
        <v>6.75</v>
      </c>
      <c r="Q4067" t="str">
        <f t="shared" si="506"/>
        <v>theater</v>
      </c>
      <c r="R4067" t="str">
        <f t="shared" si="507"/>
        <v>plays</v>
      </c>
      <c r="S4067" s="16">
        <f t="shared" si="508"/>
        <v>41833.74318287037</v>
      </c>
      <c r="T4067" s="16">
        <f t="shared" si="509"/>
        <v>41863.74318287037</v>
      </c>
      <c r="U4067">
        <f t="shared" si="510"/>
        <v>2014</v>
      </c>
      <c r="V4067">
        <f t="shared" si="511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04"/>
        <v>0.16666666666666669</v>
      </c>
      <c r="P4068" s="8">
        <f t="shared" si="505"/>
        <v>25</v>
      </c>
      <c r="Q4068" t="str">
        <f t="shared" si="506"/>
        <v>theater</v>
      </c>
      <c r="R4068" t="str">
        <f t="shared" si="507"/>
        <v>plays</v>
      </c>
      <c r="S4068" s="16">
        <f t="shared" si="508"/>
        <v>42478.830879629626</v>
      </c>
      <c r="T4068" s="16">
        <f t="shared" si="509"/>
        <v>42508.830879629626</v>
      </c>
      <c r="U4068">
        <f t="shared" si="510"/>
        <v>2016</v>
      </c>
      <c r="V4068">
        <f t="shared" si="511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04"/>
        <v>60.9</v>
      </c>
      <c r="P4069" s="8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6">
        <f t="shared" si="508"/>
        <v>42234.909143518518</v>
      </c>
      <c r="T4069" s="16">
        <f t="shared" si="509"/>
        <v>42274.909143518518</v>
      </c>
      <c r="U4069">
        <f t="shared" si="510"/>
        <v>2015</v>
      </c>
      <c r="V4069">
        <f t="shared" si="511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04"/>
        <v>1</v>
      </c>
      <c r="P4070" s="8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6">
        <f t="shared" si="508"/>
        <v>42718.755266203698</v>
      </c>
      <c r="T4070" s="16">
        <f t="shared" si="509"/>
        <v>42748.753472222219</v>
      </c>
      <c r="U4070">
        <f t="shared" si="510"/>
        <v>2016</v>
      </c>
      <c r="V4070">
        <f t="shared" si="511"/>
        <v>2017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04"/>
        <v>34.4</v>
      </c>
      <c r="P4071" s="8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6">
        <f t="shared" si="508"/>
        <v>42022.453194444439</v>
      </c>
      <c r="T4071" s="16">
        <f t="shared" si="509"/>
        <v>42063.291666666664</v>
      </c>
      <c r="U4071">
        <f t="shared" si="510"/>
        <v>2015</v>
      </c>
      <c r="V4071">
        <f t="shared" si="511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04"/>
        <v>16.5</v>
      </c>
      <c r="P4072" s="8">
        <f t="shared" si="505"/>
        <v>27.5</v>
      </c>
      <c r="Q4072" t="str">
        <f t="shared" si="506"/>
        <v>theater</v>
      </c>
      <c r="R4072" t="str">
        <f t="shared" si="507"/>
        <v>plays</v>
      </c>
      <c r="S4072" s="16">
        <f t="shared" si="508"/>
        <v>42031.458564814813</v>
      </c>
      <c r="T4072" s="16">
        <f t="shared" si="509"/>
        <v>42063.916666666664</v>
      </c>
      <c r="U4072">
        <f t="shared" si="510"/>
        <v>2015</v>
      </c>
      <c r="V4072">
        <f t="shared" si="511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04"/>
        <v>0</v>
      </c>
      <c r="P4073" s="8">
        <f t="shared" si="505"/>
        <v>0</v>
      </c>
      <c r="Q4073" t="str">
        <f t="shared" si="506"/>
        <v>theater</v>
      </c>
      <c r="R4073" t="str">
        <f t="shared" si="507"/>
        <v>plays</v>
      </c>
      <c r="S4073" s="16">
        <f t="shared" si="508"/>
        <v>42700.59642361111</v>
      </c>
      <c r="T4073" s="16">
        <f t="shared" si="509"/>
        <v>42730.59642361111</v>
      </c>
      <c r="U4073">
        <f t="shared" si="510"/>
        <v>2016</v>
      </c>
      <c r="V4073">
        <f t="shared" si="511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04"/>
        <v>0.4</v>
      </c>
      <c r="P4074" s="8">
        <f t="shared" si="505"/>
        <v>2</v>
      </c>
      <c r="Q4074" t="str">
        <f t="shared" si="506"/>
        <v>theater</v>
      </c>
      <c r="R4074" t="str">
        <f t="shared" si="507"/>
        <v>plays</v>
      </c>
      <c r="S4074" s="16">
        <f t="shared" si="508"/>
        <v>41812.566099537034</v>
      </c>
      <c r="T4074" s="16">
        <f t="shared" si="509"/>
        <v>41872.566099537034</v>
      </c>
      <c r="U4074">
        <f t="shared" si="510"/>
        <v>2014</v>
      </c>
      <c r="V4074">
        <f t="shared" si="511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04"/>
        <v>1.0571428571428572</v>
      </c>
      <c r="P4075" s="8">
        <f t="shared" si="505"/>
        <v>18.5</v>
      </c>
      <c r="Q4075" t="str">
        <f t="shared" si="506"/>
        <v>theater</v>
      </c>
      <c r="R4075" t="str">
        <f t="shared" si="507"/>
        <v>plays</v>
      </c>
      <c r="S4075" s="16">
        <f t="shared" si="508"/>
        <v>42078.136874999997</v>
      </c>
      <c r="T4075" s="16">
        <f t="shared" si="509"/>
        <v>42132.958333333336</v>
      </c>
      <c r="U4075">
        <f t="shared" si="510"/>
        <v>2015</v>
      </c>
      <c r="V4075">
        <f t="shared" si="511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04"/>
        <v>26.727272727272727</v>
      </c>
      <c r="P4076" s="8">
        <f t="shared" si="505"/>
        <v>35</v>
      </c>
      <c r="Q4076" t="str">
        <f t="shared" si="506"/>
        <v>theater</v>
      </c>
      <c r="R4076" t="str">
        <f t="shared" si="507"/>
        <v>plays</v>
      </c>
      <c r="S4076" s="16">
        <f t="shared" si="508"/>
        <v>42283.344618055555</v>
      </c>
      <c r="T4076" s="16">
        <f t="shared" si="509"/>
        <v>42313.386284722219</v>
      </c>
      <c r="U4076">
        <f t="shared" si="510"/>
        <v>2015</v>
      </c>
      <c r="V4076">
        <f t="shared" si="511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04"/>
        <v>28.799999999999997</v>
      </c>
      <c r="P4077" s="8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6">
        <f t="shared" si="508"/>
        <v>41778.837604166663</v>
      </c>
      <c r="T4077" s="16">
        <f t="shared" si="509"/>
        <v>41820.519444444442</v>
      </c>
      <c r="U4077">
        <f t="shared" si="510"/>
        <v>2014</v>
      </c>
      <c r="V4077">
        <f t="shared" si="511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04"/>
        <v>0</v>
      </c>
      <c r="P4078" s="8">
        <f t="shared" si="505"/>
        <v>0</v>
      </c>
      <c r="Q4078" t="str">
        <f t="shared" si="506"/>
        <v>theater</v>
      </c>
      <c r="R4078" t="str">
        <f t="shared" si="507"/>
        <v>plays</v>
      </c>
      <c r="S4078" s="16">
        <f t="shared" si="508"/>
        <v>41905.587372685179</v>
      </c>
      <c r="T4078" s="16">
        <f t="shared" si="509"/>
        <v>41933.618750000001</v>
      </c>
      <c r="U4078">
        <f t="shared" si="510"/>
        <v>2014</v>
      </c>
      <c r="V4078">
        <f t="shared" si="511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04"/>
        <v>8.9</v>
      </c>
      <c r="P4079" s="8">
        <f t="shared" si="505"/>
        <v>222.5</v>
      </c>
      <c r="Q4079" t="str">
        <f t="shared" si="506"/>
        <v>theater</v>
      </c>
      <c r="R4079" t="str">
        <f t="shared" si="507"/>
        <v>plays</v>
      </c>
      <c r="S4079" s="16">
        <f t="shared" si="508"/>
        <v>42695.502245370364</v>
      </c>
      <c r="T4079" s="16">
        <f t="shared" si="509"/>
        <v>42725.502245370364</v>
      </c>
      <c r="U4079">
        <f t="shared" si="510"/>
        <v>2016</v>
      </c>
      <c r="V4079">
        <f t="shared" si="511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04"/>
        <v>0</v>
      </c>
      <c r="P4080" s="8">
        <f t="shared" si="505"/>
        <v>0</v>
      </c>
      <c r="Q4080" t="str">
        <f t="shared" si="506"/>
        <v>theater</v>
      </c>
      <c r="R4080" t="str">
        <f t="shared" si="507"/>
        <v>plays</v>
      </c>
      <c r="S4080" s="16">
        <f t="shared" si="508"/>
        <v>42732.579189814809</v>
      </c>
      <c r="T4080" s="16">
        <f t="shared" si="509"/>
        <v>42762.579189814809</v>
      </c>
      <c r="U4080">
        <f t="shared" si="510"/>
        <v>2016</v>
      </c>
      <c r="V4080">
        <f t="shared" si="511"/>
        <v>2017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04"/>
        <v>0.16666666666666669</v>
      </c>
      <c r="P4081" s="8">
        <f t="shared" si="505"/>
        <v>5</v>
      </c>
      <c r="Q4081" t="str">
        <f t="shared" si="506"/>
        <v>theater</v>
      </c>
      <c r="R4081" t="str">
        <f t="shared" si="507"/>
        <v>plays</v>
      </c>
      <c r="S4081" s="16">
        <f t="shared" si="508"/>
        <v>42510.730567129627</v>
      </c>
      <c r="T4081" s="16">
        <f t="shared" si="509"/>
        <v>42540.730567129627</v>
      </c>
      <c r="U4081">
        <f t="shared" si="510"/>
        <v>2016</v>
      </c>
      <c r="V4081">
        <f t="shared" si="511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04"/>
        <v>0</v>
      </c>
      <c r="P4082" s="8">
        <f t="shared" si="505"/>
        <v>0</v>
      </c>
      <c r="Q4082" t="str">
        <f t="shared" si="506"/>
        <v>theater</v>
      </c>
      <c r="R4082" t="str">
        <f t="shared" si="507"/>
        <v>plays</v>
      </c>
      <c r="S4082" s="16">
        <f t="shared" si="508"/>
        <v>42511.489768518521</v>
      </c>
      <c r="T4082" s="16">
        <f t="shared" si="509"/>
        <v>42535.579166666663</v>
      </c>
      <c r="U4082">
        <f t="shared" si="510"/>
        <v>2016</v>
      </c>
      <c r="V4082">
        <f t="shared" si="511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04"/>
        <v>15.737410071942445</v>
      </c>
      <c r="P4083" s="8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6">
        <f t="shared" si="508"/>
        <v>42041.372974537029</v>
      </c>
      <c r="T4083" s="16">
        <f t="shared" si="509"/>
        <v>42071.331307870372</v>
      </c>
      <c r="U4083">
        <f t="shared" si="510"/>
        <v>2015</v>
      </c>
      <c r="V4083">
        <f t="shared" si="511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04"/>
        <v>2</v>
      </c>
      <c r="P4084" s="8">
        <f t="shared" si="505"/>
        <v>1.5</v>
      </c>
      <c r="Q4084" t="str">
        <f t="shared" si="506"/>
        <v>theater</v>
      </c>
      <c r="R4084" t="str">
        <f t="shared" si="507"/>
        <v>plays</v>
      </c>
      <c r="S4084" s="16">
        <f t="shared" si="508"/>
        <v>42306.980937499997</v>
      </c>
      <c r="T4084" s="16">
        <f t="shared" si="509"/>
        <v>42322.749999999993</v>
      </c>
      <c r="U4084">
        <f t="shared" si="510"/>
        <v>2015</v>
      </c>
      <c r="V4084">
        <f t="shared" si="511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04"/>
        <v>21.685714285714287</v>
      </c>
      <c r="P4085" s="8">
        <f t="shared" si="505"/>
        <v>126.5</v>
      </c>
      <c r="Q4085" t="str">
        <f t="shared" si="506"/>
        <v>theater</v>
      </c>
      <c r="R4085" t="str">
        <f t="shared" si="507"/>
        <v>plays</v>
      </c>
      <c r="S4085" s="16">
        <f t="shared" si="508"/>
        <v>42353.553425925922</v>
      </c>
      <c r="T4085" s="16">
        <f t="shared" si="509"/>
        <v>42383.553425925922</v>
      </c>
      <c r="U4085">
        <f t="shared" si="510"/>
        <v>2015</v>
      </c>
      <c r="V4085">
        <f t="shared" si="511"/>
        <v>2016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04"/>
        <v>0.33333333333333337</v>
      </c>
      <c r="P4086" s="8">
        <f t="shared" si="505"/>
        <v>10</v>
      </c>
      <c r="Q4086" t="str">
        <f t="shared" si="506"/>
        <v>theater</v>
      </c>
      <c r="R4086" t="str">
        <f t="shared" si="507"/>
        <v>plays</v>
      </c>
      <c r="S4086" s="16">
        <f t="shared" si="508"/>
        <v>42622.228078703702</v>
      </c>
      <c r="T4086" s="16">
        <f t="shared" si="509"/>
        <v>42652.228078703702</v>
      </c>
      <c r="U4086">
        <f t="shared" si="510"/>
        <v>2016</v>
      </c>
      <c r="V4086">
        <f t="shared" si="511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04"/>
        <v>0.2857142857142857</v>
      </c>
      <c r="P4087" s="8">
        <f t="shared" si="505"/>
        <v>10</v>
      </c>
      <c r="Q4087" t="str">
        <f t="shared" si="506"/>
        <v>theater</v>
      </c>
      <c r="R4087" t="str">
        <f t="shared" si="507"/>
        <v>plays</v>
      </c>
      <c r="S4087" s="16">
        <f t="shared" si="508"/>
        <v>42058.395543981482</v>
      </c>
      <c r="T4087" s="16">
        <f t="shared" si="509"/>
        <v>42086.957638888889</v>
      </c>
      <c r="U4087">
        <f t="shared" si="510"/>
        <v>2015</v>
      </c>
      <c r="V4087">
        <f t="shared" si="511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04"/>
        <v>4.7</v>
      </c>
      <c r="P4088" s="8">
        <f t="shared" si="505"/>
        <v>9.4</v>
      </c>
      <c r="Q4088" t="str">
        <f t="shared" si="506"/>
        <v>theater</v>
      </c>
      <c r="R4088" t="str">
        <f t="shared" si="507"/>
        <v>plays</v>
      </c>
      <c r="S4088" s="16">
        <f t="shared" si="508"/>
        <v>42304.732627314814</v>
      </c>
      <c r="T4088" s="16">
        <f t="shared" si="509"/>
        <v>42328.958333333336</v>
      </c>
      <c r="U4088">
        <f t="shared" si="510"/>
        <v>2015</v>
      </c>
      <c r="V4088">
        <f t="shared" si="511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04"/>
        <v>0</v>
      </c>
      <c r="P4089" s="8">
        <f t="shared" si="505"/>
        <v>0</v>
      </c>
      <c r="Q4089" t="str">
        <f t="shared" si="506"/>
        <v>theater</v>
      </c>
      <c r="R4089" t="str">
        <f t="shared" si="507"/>
        <v>plays</v>
      </c>
      <c r="S4089" s="16">
        <f t="shared" si="508"/>
        <v>42538.53456018518</v>
      </c>
      <c r="T4089" s="16">
        <f t="shared" si="509"/>
        <v>42568.53456018518</v>
      </c>
      <c r="U4089">
        <f t="shared" si="510"/>
        <v>2016</v>
      </c>
      <c r="V4089">
        <f t="shared" si="511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04"/>
        <v>10.8</v>
      </c>
      <c r="P4090" s="8">
        <f t="shared" si="505"/>
        <v>72</v>
      </c>
      <c r="Q4090" t="str">
        <f t="shared" si="506"/>
        <v>theater</v>
      </c>
      <c r="R4090" t="str">
        <f t="shared" si="507"/>
        <v>plays</v>
      </c>
      <c r="S4090" s="16">
        <f t="shared" si="508"/>
        <v>41990.40421296296</v>
      </c>
      <c r="T4090" s="16">
        <f t="shared" si="509"/>
        <v>42020.226388888885</v>
      </c>
      <c r="U4090">
        <f t="shared" si="510"/>
        <v>2014</v>
      </c>
      <c r="V4090">
        <f t="shared" si="511"/>
        <v>2015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04"/>
        <v>4.8</v>
      </c>
      <c r="P4091" s="8">
        <f t="shared" si="505"/>
        <v>30</v>
      </c>
      <c r="Q4091" t="str">
        <f t="shared" si="506"/>
        <v>theater</v>
      </c>
      <c r="R4091" t="str">
        <f t="shared" si="507"/>
        <v>plays</v>
      </c>
      <c r="S4091" s="16">
        <f t="shared" si="508"/>
        <v>42122.524166666662</v>
      </c>
      <c r="T4091" s="16">
        <f t="shared" si="509"/>
        <v>42155.524305555555</v>
      </c>
      <c r="U4091">
        <f t="shared" si="510"/>
        <v>2015</v>
      </c>
      <c r="V4091">
        <f t="shared" si="511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04"/>
        <v>3.2</v>
      </c>
      <c r="P4092" s="8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6">
        <f t="shared" si="508"/>
        <v>42209.464548611104</v>
      </c>
      <c r="T4092" s="16">
        <f t="shared" si="509"/>
        <v>42223.416666666664</v>
      </c>
      <c r="U4092">
        <f t="shared" si="510"/>
        <v>2015</v>
      </c>
      <c r="V4092">
        <f t="shared" si="511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04"/>
        <v>12.75</v>
      </c>
      <c r="P4093" s="8">
        <f t="shared" si="505"/>
        <v>25.5</v>
      </c>
      <c r="Q4093" t="str">
        <f t="shared" si="506"/>
        <v>theater</v>
      </c>
      <c r="R4093" t="str">
        <f t="shared" si="507"/>
        <v>plays</v>
      </c>
      <c r="S4093" s="16">
        <f t="shared" si="508"/>
        <v>41990.298043981478</v>
      </c>
      <c r="T4093" s="16">
        <f t="shared" si="509"/>
        <v>42020.298043981478</v>
      </c>
      <c r="U4093">
        <f t="shared" si="510"/>
        <v>2014</v>
      </c>
      <c r="V4093">
        <f t="shared" si="511"/>
        <v>2015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04"/>
        <v>1.8181818181818181E-2</v>
      </c>
      <c r="P4094" s="8">
        <f t="shared" si="505"/>
        <v>20</v>
      </c>
      <c r="Q4094" t="str">
        <f t="shared" si="506"/>
        <v>theater</v>
      </c>
      <c r="R4094" t="str">
        <f t="shared" si="507"/>
        <v>plays</v>
      </c>
      <c r="S4094" s="16">
        <f t="shared" si="508"/>
        <v>42038.986655092587</v>
      </c>
      <c r="T4094" s="16">
        <f t="shared" si="509"/>
        <v>42098.944988425923</v>
      </c>
      <c r="U4094">
        <f t="shared" si="510"/>
        <v>2015</v>
      </c>
      <c r="V4094">
        <f t="shared" si="511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04"/>
        <v>2.4</v>
      </c>
      <c r="P4095" s="8">
        <f t="shared" si="505"/>
        <v>15</v>
      </c>
      <c r="Q4095" t="str">
        <f t="shared" si="506"/>
        <v>theater</v>
      </c>
      <c r="R4095" t="str">
        <f t="shared" si="507"/>
        <v>plays</v>
      </c>
      <c r="S4095" s="16">
        <f t="shared" si="508"/>
        <v>42178.607557870368</v>
      </c>
      <c r="T4095" s="16">
        <f t="shared" si="509"/>
        <v>42238.607557870368</v>
      </c>
      <c r="U4095">
        <f t="shared" si="510"/>
        <v>2015</v>
      </c>
      <c r="V4095">
        <f t="shared" si="511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04"/>
        <v>36.5</v>
      </c>
      <c r="P4096" s="8">
        <f t="shared" si="505"/>
        <v>91.25</v>
      </c>
      <c r="Q4096" t="str">
        <f t="shared" si="506"/>
        <v>theater</v>
      </c>
      <c r="R4096" t="str">
        <f t="shared" si="507"/>
        <v>plays</v>
      </c>
      <c r="S4096" s="16">
        <f t="shared" si="508"/>
        <v>41889.878472222219</v>
      </c>
      <c r="T4096" s="16">
        <f t="shared" si="509"/>
        <v>41933.999305555553</v>
      </c>
      <c r="U4096">
        <f t="shared" si="510"/>
        <v>2014</v>
      </c>
      <c r="V4096">
        <f t="shared" si="511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04"/>
        <v>2.666666666666667</v>
      </c>
      <c r="P4097" s="8">
        <f t="shared" si="505"/>
        <v>800</v>
      </c>
      <c r="Q4097" t="str">
        <f t="shared" si="506"/>
        <v>theater</v>
      </c>
      <c r="R4097" t="str">
        <f t="shared" si="507"/>
        <v>plays</v>
      </c>
      <c r="S4097" s="16">
        <f t="shared" si="508"/>
        <v>42692.823495370372</v>
      </c>
      <c r="T4097" s="16">
        <f t="shared" si="509"/>
        <v>42722.823495370372</v>
      </c>
      <c r="U4097">
        <f t="shared" si="510"/>
        <v>2016</v>
      </c>
      <c r="V4097">
        <f t="shared" si="511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04"/>
        <v>11.428571428571429</v>
      </c>
      <c r="P4098" s="8">
        <f t="shared" si="505"/>
        <v>80</v>
      </c>
      <c r="Q4098" t="str">
        <f t="shared" si="506"/>
        <v>theater</v>
      </c>
      <c r="R4098" t="str">
        <f t="shared" si="507"/>
        <v>plays</v>
      </c>
      <c r="S4098" s="16">
        <f t="shared" si="508"/>
        <v>42750.321979166663</v>
      </c>
      <c r="T4098" s="16">
        <f t="shared" si="509"/>
        <v>42794.160416666666</v>
      </c>
      <c r="U4098">
        <f t="shared" si="510"/>
        <v>2017</v>
      </c>
      <c r="V4098">
        <f t="shared" si="511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12">E4099/D4099*100</f>
        <v>0</v>
      </c>
      <c r="P4099" s="8">
        <f t="shared" ref="P4099:P4115" si="513">IFERROR(E4099/L4099,0)</f>
        <v>0</v>
      </c>
      <c r="Q4099" t="str">
        <f t="shared" ref="Q4099:Q4115" si="514">LEFT(N4099,FIND("/",N4099)-1)</f>
        <v>theater</v>
      </c>
      <c r="R4099" t="str">
        <f t="shared" ref="R4099:R4115" si="515">RIGHT(N4099,LEN(N4099)-SEARCH("/",N4099))</f>
        <v>plays</v>
      </c>
      <c r="S4099" s="16">
        <f t="shared" ref="S4099:S4115" si="516">(J4099/86400)+25569+(-5/24)</f>
        <v>42344.616168981483</v>
      </c>
      <c r="T4099" s="16">
        <f t="shared" ref="T4099:T4115" si="517">(I4099/86400)+25569+(-5/24)</f>
        <v>42400.788194444445</v>
      </c>
      <c r="U4099">
        <f t="shared" ref="U4099:U4115" si="518">YEAR(S4099)</f>
        <v>2015</v>
      </c>
      <c r="V4099">
        <f t="shared" ref="V4099:V4115" si="519">YEAR(T4099)</f>
        <v>2016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12"/>
        <v>0</v>
      </c>
      <c r="P4100" s="8">
        <f t="shared" si="513"/>
        <v>0</v>
      </c>
      <c r="Q4100" t="str">
        <f t="shared" si="514"/>
        <v>theater</v>
      </c>
      <c r="R4100" t="str">
        <f t="shared" si="515"/>
        <v>plays</v>
      </c>
      <c r="S4100" s="16">
        <f t="shared" si="516"/>
        <v>42495.51385416666</v>
      </c>
      <c r="T4100" s="16">
        <f t="shared" si="517"/>
        <v>42525.51385416666</v>
      </c>
      <c r="U4100">
        <f t="shared" si="518"/>
        <v>2016</v>
      </c>
      <c r="V4100">
        <f t="shared" si="519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12"/>
        <v>1.1111111111111112</v>
      </c>
      <c r="P4101" s="8">
        <f t="shared" si="513"/>
        <v>50</v>
      </c>
      <c r="Q4101" t="str">
        <f t="shared" si="514"/>
        <v>theater</v>
      </c>
      <c r="R4101" t="str">
        <f t="shared" si="515"/>
        <v>plays</v>
      </c>
      <c r="S4101" s="16">
        <f t="shared" si="516"/>
        <v>42570.642048611109</v>
      </c>
      <c r="T4101" s="16">
        <f t="shared" si="517"/>
        <v>42615.642048611109</v>
      </c>
      <c r="U4101">
        <f t="shared" si="518"/>
        <v>2016</v>
      </c>
      <c r="V4101">
        <f t="shared" si="519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12"/>
        <v>0</v>
      </c>
      <c r="P4102" s="8">
        <f t="shared" si="513"/>
        <v>0</v>
      </c>
      <c r="Q4102" t="str">
        <f t="shared" si="514"/>
        <v>theater</v>
      </c>
      <c r="R4102" t="str">
        <f t="shared" si="515"/>
        <v>plays</v>
      </c>
      <c r="S4102" s="16">
        <f t="shared" si="516"/>
        <v>41926.916550925926</v>
      </c>
      <c r="T4102" s="16">
        <f t="shared" si="517"/>
        <v>41936.916550925926</v>
      </c>
      <c r="U4102">
        <f t="shared" si="518"/>
        <v>2014</v>
      </c>
      <c r="V4102">
        <f t="shared" si="519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12"/>
        <v>0</v>
      </c>
      <c r="P4103" s="8">
        <f t="shared" si="513"/>
        <v>0</v>
      </c>
      <c r="Q4103" t="str">
        <f t="shared" si="514"/>
        <v>theater</v>
      </c>
      <c r="R4103" t="str">
        <f t="shared" si="515"/>
        <v>plays</v>
      </c>
      <c r="S4103" s="16">
        <f t="shared" si="516"/>
        <v>42730.695393518516</v>
      </c>
      <c r="T4103" s="16">
        <f t="shared" si="517"/>
        <v>42760.695393518516</v>
      </c>
      <c r="U4103">
        <f t="shared" si="518"/>
        <v>2016</v>
      </c>
      <c r="V4103">
        <f t="shared" si="519"/>
        <v>2017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12"/>
        <v>27.400000000000002</v>
      </c>
      <c r="P4104" s="8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6">
        <f t="shared" si="516"/>
        <v>42475.639733796292</v>
      </c>
      <c r="T4104" s="16">
        <f t="shared" si="517"/>
        <v>42505.639733796292</v>
      </c>
      <c r="U4104">
        <f t="shared" si="518"/>
        <v>2016</v>
      </c>
      <c r="V4104">
        <f t="shared" si="519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12"/>
        <v>10</v>
      </c>
      <c r="P4105" s="8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6">
        <f t="shared" si="516"/>
        <v>42188.624606481484</v>
      </c>
      <c r="T4105" s="16">
        <f t="shared" si="517"/>
        <v>42242.563888888886</v>
      </c>
      <c r="U4105">
        <f t="shared" si="518"/>
        <v>2015</v>
      </c>
      <c r="V4105">
        <f t="shared" si="519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12"/>
        <v>21.366666666666667</v>
      </c>
      <c r="P4106" s="8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6">
        <f t="shared" si="516"/>
        <v>42640.069837962961</v>
      </c>
      <c r="T4106" s="16">
        <f t="shared" si="517"/>
        <v>42670.069837962961</v>
      </c>
      <c r="U4106">
        <f t="shared" si="518"/>
        <v>2016</v>
      </c>
      <c r="V4106">
        <f t="shared" si="519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12"/>
        <v>6.9696969696969706</v>
      </c>
      <c r="P4107" s="8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6">
        <f t="shared" si="516"/>
        <v>42696.802187499998</v>
      </c>
      <c r="T4107" s="16">
        <f t="shared" si="517"/>
        <v>42729.802187499998</v>
      </c>
      <c r="U4107">
        <f t="shared" si="518"/>
        <v>2016</v>
      </c>
      <c r="V4107">
        <f t="shared" si="519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12"/>
        <v>70.599999999999994</v>
      </c>
      <c r="P4108" s="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6">
        <f t="shared" si="516"/>
        <v>42052.841041666667</v>
      </c>
      <c r="T4108" s="16">
        <f t="shared" si="517"/>
        <v>42095.833333333336</v>
      </c>
      <c r="U4108">
        <f t="shared" si="518"/>
        <v>2015</v>
      </c>
      <c r="V4108">
        <f t="shared" si="519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12"/>
        <v>2.0500000000000003</v>
      </c>
      <c r="P4109" s="8">
        <f t="shared" si="513"/>
        <v>10.25</v>
      </c>
      <c r="Q4109" t="str">
        <f t="shared" si="514"/>
        <v>theater</v>
      </c>
      <c r="R4109" t="str">
        <f t="shared" si="515"/>
        <v>plays</v>
      </c>
      <c r="S4109" s="16">
        <f t="shared" si="516"/>
        <v>41883.708344907405</v>
      </c>
      <c r="T4109" s="16">
        <f t="shared" si="517"/>
        <v>41906.708344907405</v>
      </c>
      <c r="U4109">
        <f t="shared" si="518"/>
        <v>2014</v>
      </c>
      <c r="V4109">
        <f t="shared" si="519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12"/>
        <v>1.9666666666666666</v>
      </c>
      <c r="P4110" s="8">
        <f t="shared" si="513"/>
        <v>59</v>
      </c>
      <c r="Q4110" t="str">
        <f t="shared" si="514"/>
        <v>theater</v>
      </c>
      <c r="R4110" t="str">
        <f t="shared" si="515"/>
        <v>plays</v>
      </c>
      <c r="S4110" s="16">
        <f t="shared" si="516"/>
        <v>42766.823344907403</v>
      </c>
      <c r="T4110" s="16">
        <f t="shared" si="517"/>
        <v>42796.999999999993</v>
      </c>
      <c r="U4110">
        <f t="shared" si="518"/>
        <v>2017</v>
      </c>
      <c r="V4110">
        <f t="shared" si="519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12"/>
        <v>0</v>
      </c>
      <c r="P4111" s="8">
        <f t="shared" si="513"/>
        <v>0</v>
      </c>
      <c r="Q4111" t="str">
        <f t="shared" si="514"/>
        <v>theater</v>
      </c>
      <c r="R4111" t="str">
        <f t="shared" si="515"/>
        <v>plays</v>
      </c>
      <c r="S4111" s="16">
        <f t="shared" si="516"/>
        <v>42307.331064814811</v>
      </c>
      <c r="T4111" s="16">
        <f t="shared" si="517"/>
        <v>42337.372731481482</v>
      </c>
      <c r="U4111">
        <f t="shared" si="518"/>
        <v>2015</v>
      </c>
      <c r="V4111">
        <f t="shared" si="519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12"/>
        <v>28.666666666666668</v>
      </c>
      <c r="P4112" s="8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6">
        <f t="shared" si="516"/>
        <v>42512.418414351851</v>
      </c>
      <c r="T4112" s="16">
        <f t="shared" si="517"/>
        <v>42572.418414351851</v>
      </c>
      <c r="U4112">
        <f t="shared" si="518"/>
        <v>2016</v>
      </c>
      <c r="V4112">
        <f t="shared" si="519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12"/>
        <v>3.1333333333333333</v>
      </c>
      <c r="P4113" s="8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6">
        <f t="shared" si="516"/>
        <v>42028.927546296291</v>
      </c>
      <c r="T4113" s="16">
        <f t="shared" si="517"/>
        <v>42058.927546296291</v>
      </c>
      <c r="U4113">
        <f t="shared" si="518"/>
        <v>2015</v>
      </c>
      <c r="V4113">
        <f t="shared" si="519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12"/>
        <v>0.04</v>
      </c>
      <c r="P4114" s="8">
        <f t="shared" si="513"/>
        <v>1</v>
      </c>
      <c r="Q4114" t="str">
        <f t="shared" si="514"/>
        <v>theater</v>
      </c>
      <c r="R4114" t="str">
        <f t="shared" si="515"/>
        <v>plays</v>
      </c>
      <c r="S4114" s="16">
        <f t="shared" si="516"/>
        <v>42400.738263888888</v>
      </c>
      <c r="T4114" s="16">
        <f t="shared" si="517"/>
        <v>42427.791666666664</v>
      </c>
      <c r="U4114">
        <f t="shared" si="518"/>
        <v>2016</v>
      </c>
      <c r="V4114">
        <f t="shared" si="519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12"/>
        <v>0.2</v>
      </c>
      <c r="P4115" s="8">
        <f t="shared" si="513"/>
        <v>1</v>
      </c>
      <c r="Q4115" t="str">
        <f t="shared" si="514"/>
        <v>theater</v>
      </c>
      <c r="R4115" t="str">
        <f t="shared" si="515"/>
        <v>plays</v>
      </c>
      <c r="S4115" s="16">
        <f t="shared" si="516"/>
        <v>42358.364849537036</v>
      </c>
      <c r="T4115" s="16">
        <f t="shared" si="517"/>
        <v>42377.06527777778</v>
      </c>
      <c r="U4115">
        <f t="shared" si="518"/>
        <v>2015</v>
      </c>
      <c r="V4115">
        <f t="shared" si="519"/>
        <v>2016</v>
      </c>
    </row>
  </sheetData>
  <conditionalFormatting sqref="F1:F1048576">
    <cfRule type="containsText" dxfId="14" priority="2" operator="containsText" text="live">
      <formula>NOT(ISERROR(SEARCH("live",F1)))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AA1615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5" sqref="B25"/>
    </sheetView>
  </sheetViews>
  <sheetFormatPr baseColWidth="10" defaultRowHeight="15" x14ac:dyDescent="0.2"/>
  <cols>
    <col min="1" max="1" width="15.5" style="9" bestFit="1" customWidth="1"/>
    <col min="2" max="2" width="17.5" customWidth="1"/>
    <col min="3" max="3" width="3.83203125" bestFit="1" customWidth="1"/>
    <col min="4" max="4" width="5.33203125" bestFit="1" customWidth="1"/>
    <col min="5" max="5" width="7.83203125" bestFit="1" customWidth="1"/>
    <col min="6" max="6" width="10" customWidth="1"/>
    <col min="7" max="7" width="18.1640625" bestFit="1" customWidth="1"/>
    <col min="8" max="8" width="12.1640625" customWidth="1"/>
    <col min="9" max="9" width="18.1640625" customWidth="1"/>
    <col min="10" max="10" width="16.33203125" customWidth="1"/>
    <col min="11" max="11" width="22.5" customWidth="1"/>
  </cols>
  <sheetData>
    <row r="1" spans="1:6" x14ac:dyDescent="0.2">
      <c r="A1" s="12" t="s">
        <v>8223</v>
      </c>
      <c r="B1" s="13" t="s">
        <v>8322</v>
      </c>
    </row>
    <row r="2" spans="1:6" x14ac:dyDescent="0.2">
      <c r="A2"/>
    </row>
    <row r="3" spans="1:6" x14ac:dyDescent="0.2">
      <c r="A3" s="11" t="s">
        <v>8380</v>
      </c>
      <c r="B3" s="12" t="s">
        <v>8312</v>
      </c>
      <c r="C3" s="13"/>
      <c r="D3" s="13"/>
      <c r="E3" s="13"/>
      <c r="F3" s="13"/>
    </row>
    <row r="4" spans="1:6" x14ac:dyDescent="0.2">
      <c r="A4" s="11" t="s">
        <v>8310</v>
      </c>
      <c r="B4" s="13" t="s">
        <v>8219</v>
      </c>
      <c r="C4" s="13" t="s">
        <v>8222</v>
      </c>
      <c r="D4" s="13" t="s">
        <v>8221</v>
      </c>
      <c r="E4" s="13" t="s">
        <v>8220</v>
      </c>
      <c r="F4" s="13" t="s">
        <v>8311</v>
      </c>
    </row>
    <row r="5" spans="1:6" x14ac:dyDescent="0.2">
      <c r="A5" s="10" t="s">
        <v>8321</v>
      </c>
      <c r="B5" s="14">
        <v>839</v>
      </c>
      <c r="C5" s="14">
        <v>24</v>
      </c>
      <c r="D5" s="14">
        <v>493</v>
      </c>
      <c r="E5" s="14">
        <v>37</v>
      </c>
      <c r="F5" s="14">
        <v>1393</v>
      </c>
    </row>
    <row r="6" spans="1:6" x14ac:dyDescent="0.2">
      <c r="A6" s="10" t="s">
        <v>8317</v>
      </c>
      <c r="B6" s="14">
        <v>540</v>
      </c>
      <c r="C6" s="14">
        <v>20</v>
      </c>
      <c r="D6" s="14">
        <v>120</v>
      </c>
      <c r="E6" s="14">
        <v>20</v>
      </c>
      <c r="F6" s="14">
        <v>700</v>
      </c>
    </row>
    <row r="7" spans="1:6" x14ac:dyDescent="0.2">
      <c r="A7" s="10" t="s">
        <v>8320</v>
      </c>
      <c r="B7" s="14">
        <v>209</v>
      </c>
      <c r="C7" s="14"/>
      <c r="D7" s="14">
        <v>213</v>
      </c>
      <c r="E7" s="14">
        <v>178</v>
      </c>
      <c r="F7" s="14">
        <v>600</v>
      </c>
    </row>
    <row r="8" spans="1:6" x14ac:dyDescent="0.2">
      <c r="A8" s="10" t="s">
        <v>8313</v>
      </c>
      <c r="B8" s="14">
        <v>300</v>
      </c>
      <c r="C8" s="14"/>
      <c r="D8" s="14">
        <v>180</v>
      </c>
      <c r="E8" s="14">
        <v>40</v>
      </c>
      <c r="F8" s="14">
        <v>520</v>
      </c>
    </row>
    <row r="9" spans="1:6" x14ac:dyDescent="0.2">
      <c r="A9" s="10" t="s">
        <v>8319</v>
      </c>
      <c r="B9" s="14">
        <v>80</v>
      </c>
      <c r="C9" s="14"/>
      <c r="D9" s="14">
        <v>127</v>
      </c>
      <c r="E9" s="14">
        <v>30</v>
      </c>
      <c r="F9" s="14">
        <v>237</v>
      </c>
    </row>
    <row r="10" spans="1:6" x14ac:dyDescent="0.2">
      <c r="A10" s="10" t="s">
        <v>8315</v>
      </c>
      <c r="B10" s="14">
        <v>80</v>
      </c>
      <c r="C10" s="14"/>
      <c r="D10" s="14">
        <v>140</v>
      </c>
      <c r="E10" s="14"/>
      <c r="F10" s="14">
        <v>220</v>
      </c>
    </row>
    <row r="11" spans="1:6" x14ac:dyDescent="0.2">
      <c r="A11" s="10" t="s">
        <v>8318</v>
      </c>
      <c r="B11" s="14">
        <v>103</v>
      </c>
      <c r="C11" s="14"/>
      <c r="D11" s="14">
        <v>117</v>
      </c>
      <c r="E11" s="14"/>
      <c r="F11" s="14">
        <v>220</v>
      </c>
    </row>
    <row r="12" spans="1:6" x14ac:dyDescent="0.2">
      <c r="A12" s="10" t="s">
        <v>8314</v>
      </c>
      <c r="B12" s="14">
        <v>34</v>
      </c>
      <c r="C12" s="14">
        <v>6</v>
      </c>
      <c r="D12" s="14">
        <v>140</v>
      </c>
      <c r="E12" s="14">
        <v>20</v>
      </c>
      <c r="F12" s="14">
        <v>200</v>
      </c>
    </row>
    <row r="13" spans="1:6" x14ac:dyDescent="0.2">
      <c r="A13" s="10" t="s">
        <v>8316</v>
      </c>
      <c r="B13" s="14"/>
      <c r="C13" s="14"/>
      <c r="D13" s="14"/>
      <c r="E13" s="14">
        <v>24</v>
      </c>
      <c r="F13" s="14">
        <v>24</v>
      </c>
    </row>
    <row r="14" spans="1:6" x14ac:dyDescent="0.2">
      <c r="A14" s="10" t="s">
        <v>8311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70" zoomScaleNormal="70" zoomScalePageLayoutView="70" workbookViewId="0">
      <selection activeCell="F18" sqref="F18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6" width="10" customWidth="1"/>
    <col min="7" max="7" width="14.83203125" customWidth="1"/>
    <col min="8" max="8" width="12.1640625" customWidth="1"/>
    <col min="9" max="9" width="14.83203125" customWidth="1"/>
    <col min="10" max="10" width="16.33203125" customWidth="1"/>
    <col min="11" max="11" width="19.1640625" customWidth="1"/>
    <col min="12" max="12" width="95.6640625" bestFit="1" customWidth="1"/>
    <col min="13" max="13" width="99.6640625" bestFit="1" customWidth="1"/>
    <col min="14" max="14" width="96" bestFit="1" customWidth="1"/>
    <col min="15" max="15" width="91" bestFit="1" customWidth="1"/>
    <col min="16" max="16" width="109.83203125" bestFit="1" customWidth="1"/>
    <col min="17" max="17" width="92.33203125" bestFit="1" customWidth="1"/>
    <col min="18" max="18" width="100.6640625" bestFit="1" customWidth="1"/>
    <col min="19" max="19" width="89.33203125" bestFit="1" customWidth="1"/>
    <col min="20" max="20" width="96.5" bestFit="1" customWidth="1"/>
    <col min="21" max="21" width="96" bestFit="1" customWidth="1"/>
    <col min="22" max="22" width="99.6640625" bestFit="1" customWidth="1"/>
    <col min="23" max="23" width="98.83203125" bestFit="1" customWidth="1"/>
    <col min="24" max="24" width="99.33203125" bestFit="1" customWidth="1"/>
    <col min="25" max="25" width="92.5" bestFit="1" customWidth="1"/>
    <col min="26" max="26" width="78.1640625" bestFit="1" customWidth="1"/>
    <col min="27" max="27" width="82" bestFit="1" customWidth="1"/>
    <col min="28" max="28" width="91.5" bestFit="1" customWidth="1"/>
    <col min="29" max="29" width="37.1640625" bestFit="1" customWidth="1"/>
    <col min="30" max="30" width="105.6640625" bestFit="1" customWidth="1"/>
    <col min="31" max="31" width="101.83203125" bestFit="1" customWidth="1"/>
    <col min="32" max="32" width="87.1640625" bestFit="1" customWidth="1"/>
    <col min="33" max="33" width="96.83203125" bestFit="1" customWidth="1"/>
    <col min="34" max="34" width="106.6640625" bestFit="1" customWidth="1"/>
    <col min="35" max="35" width="97.6640625" bestFit="1" customWidth="1"/>
    <col min="36" max="36" width="105.33203125" bestFit="1" customWidth="1"/>
    <col min="37" max="37" width="96.6640625" bestFit="1" customWidth="1"/>
    <col min="38" max="38" width="96.33203125" bestFit="1" customWidth="1"/>
    <col min="39" max="39" width="100.33203125" bestFit="1" customWidth="1"/>
    <col min="40" max="40" width="98.5" bestFit="1" customWidth="1"/>
    <col min="41" max="41" width="92.83203125" bestFit="1" customWidth="1"/>
    <col min="42" max="42" width="105.1640625" bestFit="1" customWidth="1"/>
    <col min="43" max="43" width="57.6640625" bestFit="1" customWidth="1"/>
    <col min="44" max="44" width="71.83203125" bestFit="1" customWidth="1"/>
    <col min="45" max="45" width="101.5" bestFit="1" customWidth="1"/>
    <col min="46" max="46" width="83.6640625" bestFit="1" customWidth="1"/>
    <col min="47" max="47" width="89.1640625" bestFit="1" customWidth="1"/>
    <col min="48" max="48" width="60.1640625" bestFit="1" customWidth="1"/>
    <col min="49" max="49" width="95" bestFit="1" customWidth="1"/>
    <col min="50" max="50" width="96.33203125" bestFit="1" customWidth="1"/>
    <col min="51" max="51" width="98.83203125" bestFit="1" customWidth="1"/>
    <col min="52" max="52" width="93.33203125" bestFit="1" customWidth="1"/>
    <col min="53" max="53" width="95.6640625" bestFit="1" customWidth="1"/>
    <col min="54" max="54" width="103.33203125" bestFit="1" customWidth="1"/>
    <col min="55" max="55" width="99" bestFit="1" customWidth="1"/>
    <col min="56" max="56" width="80" bestFit="1" customWidth="1"/>
    <col min="57" max="57" width="85.83203125" bestFit="1" customWidth="1"/>
    <col min="58" max="58" width="96.33203125" bestFit="1" customWidth="1"/>
    <col min="59" max="59" width="104.6640625" bestFit="1" customWidth="1"/>
    <col min="60" max="60" width="65" bestFit="1" customWidth="1"/>
    <col min="61" max="61" width="84.83203125" bestFit="1" customWidth="1"/>
    <col min="62" max="62" width="100.1640625" bestFit="1" customWidth="1"/>
    <col min="63" max="63" width="103" bestFit="1" customWidth="1"/>
    <col min="64" max="64" width="89.1640625" bestFit="1" customWidth="1"/>
    <col min="65" max="65" width="98.83203125" bestFit="1" customWidth="1"/>
    <col min="66" max="66" width="102.1640625" bestFit="1" customWidth="1"/>
    <col min="67" max="67" width="75.1640625" bestFit="1" customWidth="1"/>
    <col min="68" max="68" width="99.33203125" bestFit="1" customWidth="1"/>
    <col min="69" max="69" width="101" bestFit="1" customWidth="1"/>
    <col min="70" max="70" width="62.6640625" bestFit="1" customWidth="1"/>
    <col min="71" max="71" width="104.83203125" bestFit="1" customWidth="1"/>
    <col min="72" max="72" width="97.5" bestFit="1" customWidth="1"/>
    <col min="73" max="73" width="106.83203125" bestFit="1" customWidth="1"/>
    <col min="74" max="74" width="103.5" bestFit="1" customWidth="1"/>
    <col min="75" max="75" width="98.6640625" bestFit="1" customWidth="1"/>
    <col min="76" max="76" width="78.33203125" bestFit="1" customWidth="1"/>
    <col min="77" max="77" width="111.83203125" bestFit="1" customWidth="1"/>
    <col min="78" max="78" width="100.5" bestFit="1" customWidth="1"/>
    <col min="79" max="79" width="71.5" bestFit="1" customWidth="1"/>
    <col min="80" max="80" width="90.1640625" bestFit="1" customWidth="1"/>
    <col min="81" max="81" width="98.1640625" bestFit="1" customWidth="1"/>
    <col min="82" max="82" width="100.83203125" bestFit="1" customWidth="1"/>
    <col min="83" max="83" width="97.5" bestFit="1" customWidth="1"/>
    <col min="84" max="84" width="106.83203125" bestFit="1" customWidth="1"/>
    <col min="85" max="85" width="89" bestFit="1" customWidth="1"/>
    <col min="86" max="86" width="98" bestFit="1" customWidth="1"/>
    <col min="87" max="87" width="109.5" bestFit="1" customWidth="1"/>
    <col min="88" max="88" width="96.83203125" bestFit="1" customWidth="1"/>
    <col min="89" max="89" width="103.6640625" bestFit="1" customWidth="1"/>
    <col min="90" max="90" width="89.5" bestFit="1" customWidth="1"/>
    <col min="91" max="91" width="88.1640625" bestFit="1" customWidth="1"/>
    <col min="92" max="92" width="13" bestFit="1" customWidth="1"/>
    <col min="93" max="93" width="100" bestFit="1" customWidth="1"/>
    <col min="94" max="94" width="83.5" bestFit="1" customWidth="1"/>
    <col min="95" max="95" width="56" bestFit="1" customWidth="1"/>
    <col min="96" max="96" width="90.5" bestFit="1" customWidth="1"/>
    <col min="97" max="97" width="81.5" bestFit="1" customWidth="1"/>
    <col min="98" max="98" width="103.33203125" bestFit="1" customWidth="1"/>
    <col min="99" max="99" width="101.83203125" bestFit="1" customWidth="1"/>
    <col min="100" max="100" width="52.83203125" bestFit="1" customWidth="1"/>
    <col min="101" max="101" width="103.5" bestFit="1" customWidth="1"/>
    <col min="102" max="102" width="96.83203125" bestFit="1" customWidth="1"/>
    <col min="103" max="103" width="91.5" bestFit="1" customWidth="1"/>
    <col min="104" max="104" width="104" bestFit="1" customWidth="1"/>
    <col min="105" max="105" width="91.33203125" bestFit="1" customWidth="1"/>
    <col min="106" max="106" width="107" bestFit="1" customWidth="1"/>
    <col min="107" max="107" width="109" bestFit="1" customWidth="1"/>
    <col min="108" max="108" width="105.6640625" bestFit="1" customWidth="1"/>
    <col min="109" max="109" width="106.83203125" bestFit="1" customWidth="1"/>
    <col min="110" max="110" width="106.6640625" bestFit="1" customWidth="1"/>
    <col min="111" max="111" width="99.33203125" bestFit="1" customWidth="1"/>
    <col min="112" max="112" width="95.5" bestFit="1" customWidth="1"/>
    <col min="113" max="113" width="112.6640625" bestFit="1" customWidth="1"/>
    <col min="114" max="114" width="103.1640625" bestFit="1" customWidth="1"/>
    <col min="115" max="115" width="102" bestFit="1" customWidth="1"/>
    <col min="116" max="116" width="96.6640625" bestFit="1" customWidth="1"/>
    <col min="117" max="117" width="106.83203125" bestFit="1" customWidth="1"/>
    <col min="118" max="118" width="94.5" bestFit="1" customWidth="1"/>
    <col min="119" max="119" width="102" bestFit="1" customWidth="1"/>
    <col min="120" max="120" width="102.33203125" bestFit="1" customWidth="1"/>
    <col min="121" max="121" width="62.33203125" bestFit="1" customWidth="1"/>
    <col min="122" max="122" width="97.5" bestFit="1" customWidth="1"/>
    <col min="123" max="123" width="94.6640625" bestFit="1" customWidth="1"/>
    <col min="124" max="124" width="102.1640625" bestFit="1" customWidth="1"/>
    <col min="125" max="125" width="102.33203125" bestFit="1" customWidth="1"/>
    <col min="126" max="126" width="96.6640625" bestFit="1" customWidth="1"/>
    <col min="127" max="127" width="93.83203125" bestFit="1" customWidth="1"/>
    <col min="128" max="128" width="99" bestFit="1" customWidth="1"/>
    <col min="129" max="129" width="76.5" bestFit="1" customWidth="1"/>
    <col min="130" max="130" width="45.6640625" bestFit="1" customWidth="1"/>
    <col min="131" max="131" width="83.6640625" bestFit="1" customWidth="1"/>
    <col min="132" max="132" width="107.83203125" bestFit="1" customWidth="1"/>
    <col min="133" max="133" width="103" bestFit="1" customWidth="1"/>
    <col min="134" max="134" width="65.5" bestFit="1" customWidth="1"/>
    <col min="135" max="135" width="89.1640625" bestFit="1" customWidth="1"/>
    <col min="136" max="136" width="104.5" bestFit="1" customWidth="1"/>
    <col min="137" max="137" width="81.5" bestFit="1" customWidth="1"/>
    <col min="138" max="138" width="103.5" bestFit="1" customWidth="1"/>
    <col min="139" max="139" width="70.5" bestFit="1" customWidth="1"/>
    <col min="140" max="140" width="89.5" bestFit="1" customWidth="1"/>
    <col min="141" max="141" width="100.33203125" bestFit="1" customWidth="1"/>
    <col min="142" max="142" width="106.1640625" bestFit="1" customWidth="1"/>
    <col min="143" max="143" width="102.5" bestFit="1" customWidth="1"/>
    <col min="144" max="144" width="96" bestFit="1" customWidth="1"/>
    <col min="145" max="145" width="60" bestFit="1" customWidth="1"/>
    <col min="146" max="146" width="103.1640625" bestFit="1" customWidth="1"/>
    <col min="147" max="147" width="97.5" bestFit="1" customWidth="1"/>
    <col min="148" max="148" width="88.6640625" bestFit="1" customWidth="1"/>
    <col min="149" max="149" width="105.5" bestFit="1" customWidth="1"/>
    <col min="150" max="150" width="42" bestFit="1" customWidth="1"/>
    <col min="151" max="151" width="99.33203125" bestFit="1" customWidth="1"/>
    <col min="152" max="152" width="103.1640625" bestFit="1" customWidth="1"/>
    <col min="153" max="153" width="102.83203125" bestFit="1" customWidth="1"/>
    <col min="154" max="154" width="105.5" bestFit="1" customWidth="1"/>
    <col min="155" max="155" width="91.33203125" bestFit="1" customWidth="1"/>
    <col min="156" max="156" width="83.33203125" bestFit="1" customWidth="1"/>
    <col min="157" max="157" width="94.1640625" bestFit="1" customWidth="1"/>
    <col min="158" max="158" width="99.1640625" bestFit="1" customWidth="1"/>
    <col min="159" max="159" width="97.33203125" bestFit="1" customWidth="1"/>
    <col min="160" max="160" width="54.5" bestFit="1" customWidth="1"/>
    <col min="161" max="161" width="97" bestFit="1" customWidth="1"/>
    <col min="162" max="162" width="79" bestFit="1" customWidth="1"/>
    <col min="163" max="163" width="95.33203125" bestFit="1" customWidth="1"/>
    <col min="164" max="164" width="101.5" bestFit="1" customWidth="1"/>
    <col min="165" max="165" width="111.83203125" bestFit="1" customWidth="1"/>
    <col min="166" max="166" width="104.1640625" bestFit="1" customWidth="1"/>
    <col min="167" max="167" width="82" bestFit="1" customWidth="1"/>
    <col min="168" max="168" width="64.83203125" bestFit="1" customWidth="1"/>
    <col min="169" max="169" width="107.83203125" bestFit="1" customWidth="1"/>
    <col min="170" max="170" width="88.83203125" bestFit="1" customWidth="1"/>
    <col min="171" max="171" width="97.33203125" bestFit="1" customWidth="1"/>
    <col min="172" max="172" width="60" bestFit="1" customWidth="1"/>
    <col min="173" max="173" width="105.1640625" bestFit="1" customWidth="1"/>
    <col min="174" max="174" width="103.1640625" bestFit="1" customWidth="1"/>
    <col min="175" max="175" width="63" bestFit="1" customWidth="1"/>
    <col min="176" max="176" width="103.6640625" bestFit="1" customWidth="1"/>
    <col min="177" max="177" width="74.33203125" bestFit="1" customWidth="1"/>
    <col min="178" max="178" width="118.1640625" bestFit="1" customWidth="1"/>
    <col min="179" max="179" width="27.1640625" bestFit="1" customWidth="1"/>
    <col min="180" max="180" width="90.5" bestFit="1" customWidth="1"/>
    <col min="181" max="181" width="94" bestFit="1" customWidth="1"/>
    <col min="182" max="182" width="88.33203125" bestFit="1" customWidth="1"/>
    <col min="183" max="183" width="105.1640625" bestFit="1" customWidth="1"/>
    <col min="184" max="184" width="103.33203125" bestFit="1" customWidth="1"/>
    <col min="185" max="185" width="102.83203125" bestFit="1" customWidth="1"/>
    <col min="186" max="186" width="98.5" bestFit="1" customWidth="1"/>
    <col min="187" max="187" width="107.1640625" bestFit="1" customWidth="1"/>
    <col min="188" max="188" width="100.6640625" bestFit="1" customWidth="1"/>
    <col min="189" max="189" width="105.33203125" bestFit="1" customWidth="1"/>
    <col min="190" max="190" width="104.1640625" bestFit="1" customWidth="1"/>
    <col min="191" max="191" width="100.6640625" bestFit="1" customWidth="1"/>
    <col min="192" max="192" width="101.5" bestFit="1" customWidth="1"/>
    <col min="193" max="193" width="96.5" bestFit="1" customWidth="1"/>
    <col min="194" max="194" width="100.5" bestFit="1" customWidth="1"/>
    <col min="195" max="195" width="89.5" bestFit="1" customWidth="1"/>
    <col min="196" max="196" width="104.1640625" bestFit="1" customWidth="1"/>
    <col min="197" max="197" width="103.1640625" bestFit="1" customWidth="1"/>
    <col min="198" max="198" width="100.5" bestFit="1" customWidth="1"/>
    <col min="199" max="199" width="77.5" bestFit="1" customWidth="1"/>
    <col min="200" max="200" width="92.6640625" bestFit="1" customWidth="1"/>
    <col min="201" max="201" width="78.1640625" bestFit="1" customWidth="1"/>
    <col min="202" max="202" width="41.83203125" bestFit="1" customWidth="1"/>
    <col min="203" max="203" width="103.33203125" bestFit="1" customWidth="1"/>
    <col min="204" max="204" width="80.5" bestFit="1" customWidth="1"/>
    <col min="205" max="205" width="91.5" bestFit="1" customWidth="1"/>
    <col min="206" max="206" width="79.83203125" bestFit="1" customWidth="1"/>
    <col min="207" max="207" width="73.6640625" bestFit="1" customWidth="1"/>
    <col min="208" max="208" width="69.5" bestFit="1" customWidth="1"/>
    <col min="209" max="209" width="105.33203125" bestFit="1" customWidth="1"/>
    <col min="210" max="210" width="102.83203125" bestFit="1" customWidth="1"/>
    <col min="211" max="211" width="103.83203125" bestFit="1" customWidth="1"/>
    <col min="212" max="212" width="95.6640625" bestFit="1" customWidth="1"/>
    <col min="213" max="213" width="82.33203125" bestFit="1" customWidth="1"/>
    <col min="214" max="214" width="77" bestFit="1" customWidth="1"/>
    <col min="215" max="215" width="100.5" bestFit="1" customWidth="1"/>
    <col min="216" max="216" width="96.6640625" bestFit="1" customWidth="1"/>
    <col min="217" max="217" width="58.1640625" bestFit="1" customWidth="1"/>
    <col min="218" max="218" width="53.6640625" bestFit="1" customWidth="1"/>
    <col min="219" max="219" width="98.5" bestFit="1" customWidth="1"/>
    <col min="220" max="220" width="104" bestFit="1" customWidth="1"/>
    <col min="221" max="221" width="97.5" bestFit="1" customWidth="1"/>
    <col min="222" max="222" width="102.5" bestFit="1" customWidth="1"/>
    <col min="223" max="223" width="56" bestFit="1" customWidth="1"/>
    <col min="224" max="224" width="57.6640625" bestFit="1" customWidth="1"/>
    <col min="225" max="225" width="103.5" bestFit="1" customWidth="1"/>
    <col min="226" max="226" width="93" bestFit="1" customWidth="1"/>
    <col min="227" max="227" width="77.83203125" bestFit="1" customWidth="1"/>
    <col min="228" max="228" width="97" bestFit="1" customWidth="1"/>
    <col min="229" max="229" width="105" bestFit="1" customWidth="1"/>
    <col min="230" max="230" width="103.33203125" bestFit="1" customWidth="1"/>
    <col min="231" max="231" width="101.83203125" bestFit="1" customWidth="1"/>
    <col min="232" max="232" width="45.1640625" bestFit="1" customWidth="1"/>
    <col min="233" max="233" width="101.33203125" bestFit="1" customWidth="1"/>
    <col min="234" max="234" width="95" bestFit="1" customWidth="1"/>
    <col min="235" max="235" width="84.33203125" bestFit="1" customWidth="1"/>
    <col min="236" max="236" width="94.6640625" bestFit="1" customWidth="1"/>
    <col min="237" max="237" width="97.83203125" bestFit="1" customWidth="1"/>
    <col min="238" max="238" width="99" bestFit="1" customWidth="1"/>
    <col min="239" max="239" width="98.33203125" bestFit="1" customWidth="1"/>
    <col min="240" max="240" width="54.6640625" bestFit="1" customWidth="1"/>
    <col min="241" max="241" width="96.5" bestFit="1" customWidth="1"/>
    <col min="242" max="242" width="87.33203125" bestFit="1" customWidth="1"/>
    <col min="243" max="243" width="85.5" bestFit="1" customWidth="1"/>
    <col min="244" max="244" width="106.33203125" bestFit="1" customWidth="1"/>
    <col min="245" max="245" width="59.5" bestFit="1" customWidth="1"/>
    <col min="246" max="246" width="100.33203125" bestFit="1" customWidth="1"/>
    <col min="247" max="247" width="67.5" bestFit="1" customWidth="1"/>
    <col min="248" max="248" width="104.6640625" bestFit="1" customWidth="1"/>
    <col min="249" max="249" width="93.33203125" bestFit="1" customWidth="1"/>
    <col min="250" max="250" width="103.33203125" bestFit="1" customWidth="1"/>
    <col min="251" max="251" width="103.5" bestFit="1" customWidth="1"/>
    <col min="252" max="252" width="105.83203125" bestFit="1" customWidth="1"/>
    <col min="253" max="253" width="93.33203125" bestFit="1" customWidth="1"/>
    <col min="254" max="254" width="95.6640625" bestFit="1" customWidth="1"/>
    <col min="255" max="255" width="72.5" bestFit="1" customWidth="1"/>
    <col min="256" max="256" width="105.5" bestFit="1" customWidth="1"/>
    <col min="257" max="257" width="103.6640625" bestFit="1" customWidth="1"/>
    <col min="258" max="258" width="98.83203125" bestFit="1" customWidth="1"/>
    <col min="259" max="259" width="72.83203125" bestFit="1" customWidth="1"/>
    <col min="260" max="260" width="108.1640625" bestFit="1" customWidth="1"/>
    <col min="261" max="261" width="104.5" bestFit="1" customWidth="1"/>
    <col min="262" max="262" width="87.1640625" bestFit="1" customWidth="1"/>
    <col min="263" max="263" width="104.1640625" bestFit="1" customWidth="1"/>
    <col min="264" max="264" width="96.33203125" bestFit="1" customWidth="1"/>
    <col min="265" max="265" width="75" bestFit="1" customWidth="1"/>
    <col min="266" max="266" width="89.6640625" bestFit="1" customWidth="1"/>
    <col min="267" max="267" width="100.33203125" bestFit="1" customWidth="1"/>
    <col min="268" max="268" width="87" bestFit="1" customWidth="1"/>
    <col min="269" max="269" width="86.33203125" bestFit="1" customWidth="1"/>
    <col min="270" max="270" width="117.5" bestFit="1" customWidth="1"/>
    <col min="271" max="271" width="101.1640625" bestFit="1" customWidth="1"/>
    <col min="272" max="272" width="81" bestFit="1" customWidth="1"/>
    <col min="273" max="273" width="70.33203125" bestFit="1" customWidth="1"/>
    <col min="274" max="274" width="96.1640625" bestFit="1" customWidth="1"/>
    <col min="275" max="275" width="93.83203125" bestFit="1" customWidth="1"/>
    <col min="276" max="276" width="81.83203125" bestFit="1" customWidth="1"/>
    <col min="277" max="277" width="97" bestFit="1" customWidth="1"/>
    <col min="278" max="278" width="97.5" bestFit="1" customWidth="1"/>
    <col min="279" max="279" width="99.1640625" bestFit="1" customWidth="1"/>
    <col min="280" max="280" width="98.1640625" bestFit="1" customWidth="1"/>
    <col min="281" max="281" width="105.6640625" bestFit="1" customWidth="1"/>
    <col min="282" max="283" width="103.1640625" bestFit="1" customWidth="1"/>
    <col min="284" max="284" width="103.83203125" bestFit="1" customWidth="1"/>
    <col min="285" max="285" width="94" bestFit="1" customWidth="1"/>
    <col min="286" max="286" width="72.33203125" bestFit="1" customWidth="1"/>
    <col min="287" max="287" width="96" bestFit="1" customWidth="1"/>
    <col min="288" max="288" width="103.33203125" bestFit="1" customWidth="1"/>
    <col min="289" max="289" width="119.5" bestFit="1" customWidth="1"/>
    <col min="290" max="290" width="93" bestFit="1" customWidth="1"/>
    <col min="291" max="291" width="70.6640625" bestFit="1" customWidth="1"/>
    <col min="292" max="292" width="98.5" bestFit="1" customWidth="1"/>
    <col min="293" max="293" width="60" bestFit="1" customWidth="1"/>
    <col min="294" max="294" width="62" bestFit="1" customWidth="1"/>
    <col min="295" max="295" width="103.5" bestFit="1" customWidth="1"/>
    <col min="296" max="296" width="74.5" bestFit="1" customWidth="1"/>
    <col min="297" max="297" width="102.6640625" bestFit="1" customWidth="1"/>
    <col min="298" max="298" width="96" bestFit="1" customWidth="1"/>
    <col min="299" max="299" width="103.33203125" bestFit="1" customWidth="1"/>
    <col min="300" max="300" width="101.1640625" bestFit="1" customWidth="1"/>
    <col min="301" max="301" width="109.83203125" bestFit="1" customWidth="1"/>
    <col min="302" max="302" width="81.5" bestFit="1" customWidth="1"/>
    <col min="303" max="303" width="54.1640625" bestFit="1" customWidth="1"/>
    <col min="304" max="304" width="98.6640625" bestFit="1" customWidth="1"/>
    <col min="305" max="305" width="106.5" bestFit="1" customWidth="1"/>
    <col min="306" max="306" width="109.83203125" bestFit="1" customWidth="1"/>
    <col min="307" max="308" width="88.5" bestFit="1" customWidth="1"/>
    <col min="309" max="309" width="89.1640625" bestFit="1" customWidth="1"/>
    <col min="310" max="310" width="96.1640625" bestFit="1" customWidth="1"/>
    <col min="311" max="311" width="105" bestFit="1" customWidth="1"/>
    <col min="312" max="312" width="81" bestFit="1" customWidth="1"/>
    <col min="313" max="313" width="85.5" bestFit="1" customWidth="1"/>
    <col min="314" max="314" width="61" bestFit="1" customWidth="1"/>
    <col min="315" max="315" width="57.33203125" bestFit="1" customWidth="1"/>
    <col min="316" max="316" width="70.6640625" bestFit="1" customWidth="1"/>
    <col min="317" max="317" width="39.33203125" bestFit="1" customWidth="1"/>
    <col min="318" max="318" width="98.1640625" bestFit="1" customWidth="1"/>
    <col min="319" max="319" width="91.83203125" bestFit="1" customWidth="1"/>
    <col min="320" max="320" width="91" bestFit="1" customWidth="1"/>
    <col min="321" max="321" width="104.83203125" bestFit="1" customWidth="1"/>
    <col min="322" max="322" width="103.1640625" bestFit="1" customWidth="1"/>
    <col min="323" max="323" width="92.83203125" bestFit="1" customWidth="1"/>
    <col min="324" max="324" width="66.6640625" bestFit="1" customWidth="1"/>
    <col min="325" max="325" width="98" bestFit="1" customWidth="1"/>
    <col min="326" max="326" width="98.1640625" bestFit="1" customWidth="1"/>
    <col min="327" max="327" width="99.6640625" bestFit="1" customWidth="1"/>
    <col min="328" max="328" width="99.83203125" bestFit="1" customWidth="1"/>
    <col min="329" max="329" width="73.33203125" bestFit="1" customWidth="1"/>
    <col min="330" max="330" width="91" bestFit="1" customWidth="1"/>
    <col min="331" max="331" width="52" bestFit="1" customWidth="1"/>
    <col min="332" max="332" width="99" bestFit="1" customWidth="1"/>
    <col min="333" max="333" width="97.1640625" bestFit="1" customWidth="1"/>
    <col min="334" max="334" width="95" bestFit="1" customWidth="1"/>
    <col min="335" max="335" width="98" bestFit="1" customWidth="1"/>
    <col min="336" max="336" width="72.83203125" bestFit="1" customWidth="1"/>
    <col min="337" max="337" width="97.33203125" bestFit="1" customWidth="1"/>
    <col min="338" max="338" width="100.1640625" bestFit="1" customWidth="1"/>
    <col min="339" max="339" width="96.5" bestFit="1" customWidth="1"/>
    <col min="340" max="340" width="57" bestFit="1" customWidth="1"/>
    <col min="341" max="341" width="70.5" bestFit="1" customWidth="1"/>
    <col min="342" max="342" width="44.6640625" bestFit="1" customWidth="1"/>
    <col min="343" max="343" width="96.5" bestFit="1" customWidth="1"/>
    <col min="344" max="344" width="92.83203125" bestFit="1" customWidth="1"/>
    <col min="345" max="345" width="85.6640625" bestFit="1" customWidth="1"/>
    <col min="346" max="346" width="53" bestFit="1" customWidth="1"/>
    <col min="347" max="347" width="103.83203125" bestFit="1" customWidth="1"/>
    <col min="348" max="348" width="106.1640625" bestFit="1" customWidth="1"/>
    <col min="349" max="349" width="76.5" bestFit="1" customWidth="1"/>
    <col min="350" max="350" width="53" bestFit="1" customWidth="1"/>
    <col min="351" max="351" width="103.6640625" bestFit="1" customWidth="1"/>
    <col min="352" max="352" width="103.33203125" bestFit="1" customWidth="1"/>
    <col min="353" max="353" width="100.33203125" bestFit="1" customWidth="1"/>
    <col min="354" max="354" width="103.33203125" bestFit="1" customWidth="1"/>
    <col min="355" max="355" width="68.83203125" bestFit="1" customWidth="1"/>
    <col min="356" max="356" width="92.6640625" bestFit="1" customWidth="1"/>
    <col min="357" max="357" width="100" bestFit="1" customWidth="1"/>
    <col min="358" max="358" width="99.1640625" bestFit="1" customWidth="1"/>
    <col min="359" max="359" width="103.1640625" bestFit="1" customWidth="1"/>
    <col min="360" max="360" width="103.5" bestFit="1" customWidth="1"/>
    <col min="361" max="361" width="88.33203125" bestFit="1" customWidth="1"/>
    <col min="362" max="362" width="60.83203125" bestFit="1" customWidth="1"/>
    <col min="363" max="363" width="80.5" bestFit="1" customWidth="1"/>
    <col min="364" max="364" width="88.33203125" bestFit="1" customWidth="1"/>
    <col min="365" max="365" width="56.6640625" bestFit="1" customWidth="1"/>
    <col min="366" max="366" width="99.1640625" bestFit="1" customWidth="1"/>
    <col min="367" max="367" width="99.6640625" bestFit="1" customWidth="1"/>
    <col min="368" max="368" width="62.83203125" bestFit="1" customWidth="1"/>
    <col min="369" max="369" width="101.5" bestFit="1" customWidth="1"/>
    <col min="370" max="370" width="100.6640625" bestFit="1" customWidth="1"/>
    <col min="371" max="371" width="91.5" bestFit="1" customWidth="1"/>
    <col min="372" max="372" width="97.33203125" bestFit="1" customWidth="1"/>
    <col min="373" max="373" width="99" bestFit="1" customWidth="1"/>
    <col min="374" max="374" width="102.33203125" bestFit="1" customWidth="1"/>
    <col min="375" max="375" width="75.83203125" bestFit="1" customWidth="1"/>
    <col min="376" max="376" width="76" bestFit="1" customWidth="1"/>
    <col min="377" max="377" width="106.33203125" bestFit="1" customWidth="1"/>
    <col min="378" max="378" width="42.6640625" bestFit="1" customWidth="1"/>
    <col min="379" max="379" width="102" bestFit="1" customWidth="1"/>
    <col min="380" max="380" width="66.5" bestFit="1" customWidth="1"/>
    <col min="381" max="381" width="63.5" bestFit="1" customWidth="1"/>
    <col min="382" max="382" width="87.33203125" bestFit="1" customWidth="1"/>
    <col min="383" max="383" width="96.33203125" bestFit="1" customWidth="1"/>
    <col min="384" max="384" width="62.6640625" bestFit="1" customWidth="1"/>
    <col min="385" max="385" width="87" bestFit="1" customWidth="1"/>
    <col min="386" max="386" width="70.33203125" bestFit="1" customWidth="1"/>
    <col min="387" max="387" width="102.83203125" bestFit="1" customWidth="1"/>
    <col min="388" max="388" width="52.33203125" bestFit="1" customWidth="1"/>
    <col min="389" max="389" width="97.5" bestFit="1" customWidth="1"/>
    <col min="390" max="390" width="52.5" bestFit="1" customWidth="1"/>
    <col min="391" max="391" width="79.6640625" bestFit="1" customWidth="1"/>
    <col min="392" max="392" width="105.1640625" bestFit="1" customWidth="1"/>
    <col min="393" max="393" width="103.5" bestFit="1" customWidth="1"/>
    <col min="394" max="394" width="87.6640625" bestFit="1" customWidth="1"/>
    <col min="395" max="395" width="99" bestFit="1" customWidth="1"/>
    <col min="396" max="396" width="48.83203125" bestFit="1" customWidth="1"/>
    <col min="397" max="397" width="101.1640625" bestFit="1" customWidth="1"/>
    <col min="398" max="398" width="103.83203125" bestFit="1" customWidth="1"/>
    <col min="399" max="399" width="97" bestFit="1" customWidth="1"/>
    <col min="400" max="400" width="103.83203125" bestFit="1" customWidth="1"/>
    <col min="401" max="401" width="116.83203125" bestFit="1" customWidth="1"/>
    <col min="402" max="402" width="90" bestFit="1" customWidth="1"/>
    <col min="403" max="403" width="93.5" bestFit="1" customWidth="1"/>
    <col min="404" max="404" width="80.5" bestFit="1" customWidth="1"/>
    <col min="405" max="405" width="72.1640625" bestFit="1" customWidth="1"/>
    <col min="406" max="406" width="58.33203125" bestFit="1" customWidth="1"/>
    <col min="407" max="407" width="82.33203125" bestFit="1" customWidth="1"/>
    <col min="408" max="408" width="92.1640625" bestFit="1" customWidth="1"/>
    <col min="409" max="409" width="103.5" bestFit="1" customWidth="1"/>
    <col min="410" max="410" width="67.33203125" bestFit="1" customWidth="1"/>
    <col min="411" max="411" width="92.1640625" bestFit="1" customWidth="1"/>
    <col min="412" max="412" width="98.5" bestFit="1" customWidth="1"/>
    <col min="413" max="413" width="81.33203125" bestFit="1" customWidth="1"/>
    <col min="414" max="414" width="99.33203125" bestFit="1" customWidth="1"/>
    <col min="415" max="415" width="51.1640625" bestFit="1" customWidth="1"/>
    <col min="416" max="416" width="103.1640625" bestFit="1" customWidth="1"/>
    <col min="417" max="417" width="78.5" bestFit="1" customWidth="1"/>
    <col min="418" max="418" width="98.6640625" bestFit="1" customWidth="1"/>
    <col min="419" max="419" width="65.1640625" bestFit="1" customWidth="1"/>
    <col min="420" max="420" width="95.33203125" bestFit="1" customWidth="1"/>
    <col min="421" max="421" width="51.5" bestFit="1" customWidth="1"/>
    <col min="422" max="422" width="100.83203125" bestFit="1" customWidth="1"/>
    <col min="423" max="423" width="67" bestFit="1" customWidth="1"/>
    <col min="424" max="424" width="51" bestFit="1" customWidth="1"/>
    <col min="425" max="425" width="101.5" bestFit="1" customWidth="1"/>
    <col min="426" max="426" width="106.33203125" bestFit="1" customWidth="1"/>
    <col min="427" max="427" width="105" bestFit="1" customWidth="1"/>
    <col min="428" max="428" width="106.33203125" bestFit="1" customWidth="1"/>
    <col min="429" max="429" width="68.5" bestFit="1" customWidth="1"/>
    <col min="430" max="430" width="101.33203125" bestFit="1" customWidth="1"/>
    <col min="431" max="431" width="88.83203125" bestFit="1" customWidth="1"/>
    <col min="432" max="432" width="64.83203125" bestFit="1" customWidth="1"/>
    <col min="433" max="433" width="43.5" bestFit="1" customWidth="1"/>
    <col min="434" max="434" width="74.33203125" bestFit="1" customWidth="1"/>
    <col min="435" max="435" width="19.6640625" bestFit="1" customWidth="1"/>
    <col min="436" max="436" width="107.5" bestFit="1" customWidth="1"/>
    <col min="437" max="437" width="87.83203125" bestFit="1" customWidth="1"/>
    <col min="438" max="438" width="94.1640625" bestFit="1" customWidth="1"/>
    <col min="439" max="439" width="105" bestFit="1" customWidth="1"/>
    <col min="440" max="440" width="106.33203125" bestFit="1" customWidth="1"/>
    <col min="441" max="441" width="104.5" bestFit="1" customWidth="1"/>
    <col min="442" max="442" width="104.83203125" bestFit="1" customWidth="1"/>
    <col min="443" max="443" width="91.6640625" bestFit="1" customWidth="1"/>
    <col min="444" max="444" width="100.1640625" bestFit="1" customWidth="1"/>
    <col min="445" max="445" width="58.33203125" bestFit="1" customWidth="1"/>
    <col min="446" max="446" width="79.5" bestFit="1" customWidth="1"/>
    <col min="447" max="447" width="94.6640625" bestFit="1" customWidth="1"/>
    <col min="448" max="448" width="104.5" bestFit="1" customWidth="1"/>
    <col min="449" max="449" width="60.83203125" bestFit="1" customWidth="1"/>
    <col min="450" max="450" width="88.6640625" bestFit="1" customWidth="1"/>
    <col min="451" max="451" width="103.5" bestFit="1" customWidth="1"/>
    <col min="452" max="452" width="100.6640625" bestFit="1" customWidth="1"/>
    <col min="453" max="453" width="91" bestFit="1" customWidth="1"/>
    <col min="454" max="454" width="74.83203125" bestFit="1" customWidth="1"/>
    <col min="455" max="455" width="65.6640625" bestFit="1" customWidth="1"/>
    <col min="456" max="456" width="94.1640625" bestFit="1" customWidth="1"/>
    <col min="457" max="457" width="61" bestFit="1" customWidth="1"/>
    <col min="458" max="458" width="93.33203125" bestFit="1" customWidth="1"/>
    <col min="459" max="459" width="62.33203125" bestFit="1" customWidth="1"/>
    <col min="460" max="460" width="30.6640625" bestFit="1" customWidth="1"/>
    <col min="461" max="461" width="90.5" bestFit="1" customWidth="1"/>
    <col min="462" max="462" width="97.1640625" bestFit="1" customWidth="1"/>
    <col min="463" max="463" width="91.6640625" bestFit="1" customWidth="1"/>
    <col min="464" max="464" width="80" bestFit="1" customWidth="1"/>
    <col min="465" max="465" width="103.83203125" bestFit="1" customWidth="1"/>
    <col min="466" max="466" width="93.6640625" bestFit="1" customWidth="1"/>
    <col min="467" max="467" width="96.6640625" bestFit="1" customWidth="1"/>
    <col min="468" max="468" width="101" bestFit="1" customWidth="1"/>
    <col min="469" max="469" width="109.33203125" bestFit="1" customWidth="1"/>
    <col min="470" max="470" width="93" bestFit="1" customWidth="1"/>
    <col min="471" max="471" width="84.33203125" bestFit="1" customWidth="1"/>
    <col min="472" max="472" width="83" bestFit="1" customWidth="1"/>
    <col min="473" max="473" width="48.83203125" bestFit="1" customWidth="1"/>
    <col min="474" max="474" width="98" bestFit="1" customWidth="1"/>
    <col min="475" max="475" width="67.83203125" bestFit="1" customWidth="1"/>
    <col min="476" max="476" width="97.6640625" bestFit="1" customWidth="1"/>
    <col min="477" max="477" width="31.33203125" bestFit="1" customWidth="1"/>
    <col min="478" max="478" width="88.83203125" bestFit="1" customWidth="1"/>
    <col min="479" max="479" width="98.5" bestFit="1" customWidth="1"/>
    <col min="480" max="480" width="95.1640625" bestFit="1" customWidth="1"/>
    <col min="481" max="481" width="24.33203125" bestFit="1" customWidth="1"/>
    <col min="482" max="482" width="93.33203125" bestFit="1" customWidth="1"/>
    <col min="483" max="483" width="88.1640625" bestFit="1" customWidth="1"/>
    <col min="484" max="484" width="97.5" bestFit="1" customWidth="1"/>
    <col min="485" max="485" width="107" bestFit="1" customWidth="1"/>
    <col min="486" max="486" width="60.83203125" bestFit="1" customWidth="1"/>
    <col min="487" max="487" width="95.6640625" bestFit="1" customWidth="1"/>
    <col min="488" max="488" width="49.83203125" bestFit="1" customWidth="1"/>
    <col min="489" max="489" width="105" bestFit="1" customWidth="1"/>
    <col min="490" max="490" width="83.83203125" bestFit="1" customWidth="1"/>
    <col min="491" max="491" width="52.33203125" bestFit="1" customWidth="1"/>
    <col min="492" max="492" width="94.83203125" bestFit="1" customWidth="1"/>
    <col min="493" max="493" width="54.6640625" bestFit="1" customWidth="1"/>
    <col min="494" max="494" width="100.6640625" bestFit="1" customWidth="1"/>
    <col min="495" max="495" width="85.6640625" bestFit="1" customWidth="1"/>
    <col min="496" max="496" width="102.5" bestFit="1" customWidth="1"/>
    <col min="497" max="497" width="96.5" bestFit="1" customWidth="1"/>
    <col min="498" max="498" width="83.83203125" bestFit="1" customWidth="1"/>
    <col min="499" max="499" width="97.5" bestFit="1" customWidth="1"/>
    <col min="500" max="500" width="99.6640625" bestFit="1" customWidth="1"/>
    <col min="501" max="501" width="111.5" bestFit="1" customWidth="1"/>
    <col min="502" max="502" width="104.5" bestFit="1" customWidth="1"/>
    <col min="503" max="503" width="93" bestFit="1" customWidth="1"/>
    <col min="504" max="504" width="108.5" bestFit="1" customWidth="1"/>
    <col min="505" max="505" width="109.33203125" bestFit="1" customWidth="1"/>
    <col min="506" max="506" width="100.5" bestFit="1" customWidth="1"/>
    <col min="507" max="507" width="104.1640625" bestFit="1" customWidth="1"/>
    <col min="508" max="508" width="59.6640625" bestFit="1" customWidth="1"/>
    <col min="509" max="509" width="71.83203125" bestFit="1" customWidth="1"/>
    <col min="510" max="510" width="87.6640625" bestFit="1" customWidth="1"/>
    <col min="511" max="511" width="100.1640625" bestFit="1" customWidth="1"/>
    <col min="512" max="512" width="63.83203125" bestFit="1" customWidth="1"/>
    <col min="513" max="513" width="104.83203125" bestFit="1" customWidth="1"/>
    <col min="514" max="514" width="102.83203125" bestFit="1" customWidth="1"/>
    <col min="515" max="515" width="78.33203125" bestFit="1" customWidth="1"/>
    <col min="516" max="516" width="100.83203125" bestFit="1" customWidth="1"/>
    <col min="517" max="517" width="101.6640625" bestFit="1" customWidth="1"/>
    <col min="518" max="518" width="107.5" bestFit="1" customWidth="1"/>
    <col min="519" max="519" width="100.33203125" bestFit="1" customWidth="1"/>
    <col min="520" max="520" width="60.1640625" bestFit="1" customWidth="1"/>
    <col min="521" max="521" width="100.5" bestFit="1" customWidth="1"/>
    <col min="522" max="522" width="78.1640625" bestFit="1" customWidth="1"/>
    <col min="523" max="523" width="76.83203125" bestFit="1" customWidth="1"/>
    <col min="524" max="524" width="105.6640625" bestFit="1" customWidth="1"/>
    <col min="525" max="525" width="58.1640625" bestFit="1" customWidth="1"/>
    <col min="526" max="526" width="101.1640625" bestFit="1" customWidth="1"/>
    <col min="527" max="527" width="82" bestFit="1" customWidth="1"/>
    <col min="528" max="528" width="86.1640625" bestFit="1" customWidth="1"/>
    <col min="529" max="529" width="102" bestFit="1" customWidth="1"/>
    <col min="530" max="530" width="70.5" bestFit="1" customWidth="1"/>
    <col min="531" max="531" width="98.83203125" bestFit="1" customWidth="1"/>
    <col min="532" max="532" width="81.5" bestFit="1" customWidth="1"/>
    <col min="533" max="533" width="72.6640625" bestFit="1" customWidth="1"/>
    <col min="534" max="534" width="103.5" bestFit="1" customWidth="1"/>
    <col min="535" max="535" width="92.1640625" bestFit="1" customWidth="1"/>
    <col min="536" max="536" width="96.33203125" bestFit="1" customWidth="1"/>
    <col min="537" max="537" width="33" bestFit="1" customWidth="1"/>
    <col min="538" max="538" width="95.5" bestFit="1" customWidth="1"/>
    <col min="539" max="539" width="88.6640625" bestFit="1" customWidth="1"/>
    <col min="540" max="540" width="76.6640625" bestFit="1" customWidth="1"/>
    <col min="541" max="541" width="104.6640625" bestFit="1" customWidth="1"/>
    <col min="542" max="542" width="106.1640625" bestFit="1" customWidth="1"/>
    <col min="543" max="543" width="80.33203125" bestFit="1" customWidth="1"/>
    <col min="544" max="544" width="90" bestFit="1" customWidth="1"/>
    <col min="545" max="545" width="89.33203125" bestFit="1" customWidth="1"/>
    <col min="546" max="546" width="103.5" bestFit="1" customWidth="1"/>
    <col min="547" max="547" width="108.6640625" bestFit="1" customWidth="1"/>
    <col min="548" max="548" width="104.33203125" bestFit="1" customWidth="1"/>
    <col min="549" max="549" width="53.83203125" bestFit="1" customWidth="1"/>
    <col min="550" max="550" width="100.1640625" bestFit="1" customWidth="1"/>
    <col min="551" max="551" width="102.1640625" bestFit="1" customWidth="1"/>
    <col min="552" max="552" width="80.5" bestFit="1" customWidth="1"/>
    <col min="553" max="553" width="99.5" bestFit="1" customWidth="1"/>
    <col min="554" max="554" width="95.5" bestFit="1" customWidth="1"/>
    <col min="555" max="555" width="97.1640625" bestFit="1" customWidth="1"/>
    <col min="556" max="556" width="38.33203125" bestFit="1" customWidth="1"/>
    <col min="557" max="557" width="78.5" bestFit="1" customWidth="1"/>
    <col min="558" max="558" width="102.33203125" bestFit="1" customWidth="1"/>
    <col min="559" max="559" width="101.6640625" bestFit="1" customWidth="1"/>
    <col min="560" max="560" width="105" bestFit="1" customWidth="1"/>
    <col min="561" max="561" width="99.1640625" bestFit="1" customWidth="1"/>
    <col min="562" max="562" width="31.83203125" bestFit="1" customWidth="1"/>
    <col min="563" max="563" width="33.6640625" bestFit="1" customWidth="1"/>
    <col min="564" max="564" width="96.5" bestFit="1" customWidth="1"/>
    <col min="565" max="565" width="66.1640625" bestFit="1" customWidth="1"/>
    <col min="566" max="566" width="67.1640625" bestFit="1" customWidth="1"/>
    <col min="567" max="567" width="107.6640625" bestFit="1" customWidth="1"/>
    <col min="568" max="568" width="106" bestFit="1" customWidth="1"/>
    <col min="569" max="569" width="83.6640625" bestFit="1" customWidth="1"/>
    <col min="570" max="570" width="68.6640625" bestFit="1" customWidth="1"/>
    <col min="571" max="571" width="58.33203125" bestFit="1" customWidth="1"/>
    <col min="572" max="572" width="121.1640625" bestFit="1" customWidth="1"/>
    <col min="573" max="573" width="101.33203125" bestFit="1" customWidth="1"/>
    <col min="574" max="574" width="45" bestFit="1" customWidth="1"/>
    <col min="575" max="575" width="88.33203125" bestFit="1" customWidth="1"/>
    <col min="576" max="576" width="103.5" bestFit="1" customWidth="1"/>
    <col min="577" max="577" width="99.33203125" bestFit="1" customWidth="1"/>
    <col min="578" max="578" width="88.83203125" bestFit="1" customWidth="1"/>
    <col min="579" max="579" width="103" bestFit="1" customWidth="1"/>
    <col min="580" max="580" width="105.33203125" bestFit="1" customWidth="1"/>
    <col min="581" max="581" width="92.33203125" bestFit="1" customWidth="1"/>
    <col min="582" max="582" width="105.83203125" bestFit="1" customWidth="1"/>
    <col min="583" max="583" width="101.5" bestFit="1" customWidth="1"/>
    <col min="584" max="584" width="82.83203125" bestFit="1" customWidth="1"/>
    <col min="585" max="585" width="101" bestFit="1" customWidth="1"/>
    <col min="586" max="586" width="29.33203125" bestFit="1" customWidth="1"/>
    <col min="587" max="587" width="99.6640625" bestFit="1" customWidth="1"/>
    <col min="588" max="588" width="97.1640625" bestFit="1" customWidth="1"/>
    <col min="589" max="589" width="66.6640625" bestFit="1" customWidth="1"/>
    <col min="590" max="590" width="96.1640625" bestFit="1" customWidth="1"/>
    <col min="591" max="591" width="105.33203125" bestFit="1" customWidth="1"/>
    <col min="592" max="592" width="85.1640625" bestFit="1" customWidth="1"/>
    <col min="593" max="593" width="105.33203125" bestFit="1" customWidth="1"/>
    <col min="594" max="594" width="36" bestFit="1" customWidth="1"/>
    <col min="595" max="595" width="83" bestFit="1" customWidth="1"/>
    <col min="596" max="596" width="57.5" bestFit="1" customWidth="1"/>
    <col min="597" max="597" width="100.33203125" bestFit="1" customWidth="1"/>
    <col min="598" max="598" width="102.6640625" bestFit="1" customWidth="1"/>
    <col min="599" max="599" width="99.5" bestFit="1" customWidth="1"/>
    <col min="600" max="600" width="90.83203125" bestFit="1" customWidth="1"/>
    <col min="601" max="601" width="109.33203125" bestFit="1" customWidth="1"/>
    <col min="602" max="602" width="102.1640625" bestFit="1" customWidth="1"/>
    <col min="603" max="603" width="46" bestFit="1" customWidth="1"/>
    <col min="604" max="604" width="104.83203125" bestFit="1" customWidth="1"/>
    <col min="605" max="605" width="102" bestFit="1" customWidth="1"/>
    <col min="606" max="606" width="101" bestFit="1" customWidth="1"/>
    <col min="607" max="607" width="79.6640625" bestFit="1" customWidth="1"/>
    <col min="608" max="608" width="16.83203125" bestFit="1" customWidth="1"/>
    <col min="609" max="609" width="95.5" bestFit="1" customWidth="1"/>
    <col min="610" max="610" width="64" bestFit="1" customWidth="1"/>
    <col min="611" max="611" width="86.6640625" bestFit="1" customWidth="1"/>
    <col min="612" max="612" width="77.5" bestFit="1" customWidth="1"/>
    <col min="613" max="613" width="97.6640625" bestFit="1" customWidth="1"/>
    <col min="614" max="614" width="103.5" bestFit="1" customWidth="1"/>
    <col min="615" max="615" width="92.1640625" bestFit="1" customWidth="1"/>
    <col min="616" max="616" width="100.1640625" bestFit="1" customWidth="1"/>
    <col min="617" max="617" width="72.1640625" bestFit="1" customWidth="1"/>
    <col min="618" max="618" width="101.1640625" bestFit="1" customWidth="1"/>
    <col min="619" max="619" width="72.1640625" bestFit="1" customWidth="1"/>
    <col min="620" max="620" width="47.6640625" bestFit="1" customWidth="1"/>
    <col min="621" max="621" width="49.1640625" bestFit="1" customWidth="1"/>
    <col min="622" max="622" width="98.1640625" bestFit="1" customWidth="1"/>
    <col min="623" max="623" width="101.33203125" bestFit="1" customWidth="1"/>
    <col min="624" max="624" width="102.33203125" bestFit="1" customWidth="1"/>
    <col min="625" max="625" width="96.6640625" bestFit="1" customWidth="1"/>
    <col min="626" max="626" width="41.1640625" bestFit="1" customWidth="1"/>
    <col min="627" max="627" width="102.6640625" bestFit="1" customWidth="1"/>
    <col min="628" max="628" width="95" bestFit="1" customWidth="1"/>
    <col min="629" max="629" width="101.33203125" bestFit="1" customWidth="1"/>
    <col min="630" max="630" width="68.5" bestFit="1" customWidth="1"/>
    <col min="631" max="631" width="90.33203125" bestFit="1" customWidth="1"/>
    <col min="632" max="632" width="99" bestFit="1" customWidth="1"/>
    <col min="633" max="633" width="104.33203125" bestFit="1" customWidth="1"/>
    <col min="634" max="634" width="103.5" bestFit="1" customWidth="1"/>
    <col min="635" max="635" width="78.33203125" bestFit="1" customWidth="1"/>
    <col min="636" max="636" width="91.5" bestFit="1" customWidth="1"/>
    <col min="637" max="637" width="62.83203125" bestFit="1" customWidth="1"/>
    <col min="638" max="638" width="102.33203125" bestFit="1" customWidth="1"/>
    <col min="639" max="639" width="71.6640625" bestFit="1" customWidth="1"/>
    <col min="640" max="640" width="98.33203125" bestFit="1" customWidth="1"/>
    <col min="641" max="641" width="83.83203125" bestFit="1" customWidth="1"/>
    <col min="642" max="642" width="100.1640625" bestFit="1" customWidth="1"/>
    <col min="643" max="643" width="97.83203125" bestFit="1" customWidth="1"/>
    <col min="644" max="644" width="98.5" bestFit="1" customWidth="1"/>
    <col min="645" max="645" width="107.1640625" bestFit="1" customWidth="1"/>
    <col min="646" max="646" width="99.1640625" bestFit="1" customWidth="1"/>
    <col min="647" max="647" width="81.83203125" bestFit="1" customWidth="1"/>
    <col min="648" max="648" width="97.1640625" bestFit="1" customWidth="1"/>
    <col min="649" max="649" width="102.33203125" bestFit="1" customWidth="1"/>
    <col min="650" max="650" width="104.83203125" bestFit="1" customWidth="1"/>
    <col min="651" max="651" width="90.1640625" bestFit="1" customWidth="1"/>
    <col min="652" max="652" width="102.5" bestFit="1" customWidth="1"/>
    <col min="653" max="653" width="101" bestFit="1" customWidth="1"/>
    <col min="654" max="654" width="102.5" bestFit="1" customWidth="1"/>
    <col min="655" max="655" width="86.5" bestFit="1" customWidth="1"/>
    <col min="656" max="656" width="105.5" bestFit="1" customWidth="1"/>
    <col min="657" max="657" width="104.1640625" bestFit="1" customWidth="1"/>
    <col min="658" max="658" width="99.1640625" bestFit="1" customWidth="1"/>
    <col min="659" max="659" width="55.33203125" bestFit="1" customWidth="1"/>
    <col min="660" max="660" width="110.83203125" bestFit="1" customWidth="1"/>
    <col min="661" max="661" width="111.33203125" bestFit="1" customWidth="1"/>
    <col min="662" max="662" width="88.5" bestFit="1" customWidth="1"/>
    <col min="663" max="663" width="107" bestFit="1" customWidth="1"/>
    <col min="664" max="664" width="101.6640625" bestFit="1" customWidth="1"/>
    <col min="665" max="665" width="101.33203125" bestFit="1" customWidth="1"/>
    <col min="666" max="666" width="100.5" bestFit="1" customWidth="1"/>
    <col min="667" max="667" width="83" bestFit="1" customWidth="1"/>
    <col min="668" max="668" width="90" bestFit="1" customWidth="1"/>
    <col min="669" max="669" width="47" bestFit="1" customWidth="1"/>
    <col min="670" max="670" width="97.6640625" bestFit="1" customWidth="1"/>
    <col min="671" max="671" width="105.5" bestFit="1" customWidth="1"/>
    <col min="672" max="672" width="80.33203125" bestFit="1" customWidth="1"/>
    <col min="673" max="673" width="96.83203125" bestFit="1" customWidth="1"/>
    <col min="674" max="674" width="99.6640625" bestFit="1" customWidth="1"/>
    <col min="675" max="675" width="93.1640625" bestFit="1" customWidth="1"/>
    <col min="676" max="676" width="99.83203125" bestFit="1" customWidth="1"/>
    <col min="677" max="677" width="87.83203125" bestFit="1" customWidth="1"/>
    <col min="678" max="678" width="101.6640625" bestFit="1" customWidth="1"/>
    <col min="679" max="679" width="103.5" bestFit="1" customWidth="1"/>
    <col min="680" max="680" width="105" bestFit="1" customWidth="1"/>
    <col min="681" max="681" width="101.1640625" bestFit="1" customWidth="1"/>
    <col min="682" max="682" width="85.5" bestFit="1" customWidth="1"/>
    <col min="683" max="683" width="103.1640625" bestFit="1" customWidth="1"/>
    <col min="684" max="684" width="111.33203125" bestFit="1" customWidth="1"/>
    <col min="685" max="685" width="100.5" bestFit="1" customWidth="1"/>
    <col min="686" max="686" width="79" bestFit="1" customWidth="1"/>
    <col min="687" max="687" width="98" bestFit="1" customWidth="1"/>
    <col min="688" max="688" width="103.1640625" bestFit="1" customWidth="1"/>
    <col min="689" max="689" width="81.6640625" bestFit="1" customWidth="1"/>
    <col min="690" max="690" width="104.1640625" bestFit="1" customWidth="1"/>
    <col min="691" max="691" width="58.6640625" bestFit="1" customWidth="1"/>
    <col min="692" max="692" width="102.83203125" bestFit="1" customWidth="1"/>
    <col min="693" max="693" width="105" bestFit="1" customWidth="1"/>
    <col min="694" max="694" width="96.33203125" bestFit="1" customWidth="1"/>
    <col min="695" max="695" width="96.6640625" bestFit="1" customWidth="1"/>
    <col min="696" max="696" width="107" bestFit="1" customWidth="1"/>
    <col min="697" max="697" width="80" bestFit="1" customWidth="1"/>
    <col min="698" max="698" width="99.6640625" bestFit="1" customWidth="1"/>
    <col min="699" max="699" width="55.83203125" bestFit="1" customWidth="1"/>
    <col min="700" max="700" width="104.83203125" bestFit="1" customWidth="1"/>
    <col min="701" max="701" width="81.83203125" bestFit="1" customWidth="1"/>
    <col min="702" max="702" width="94.1640625" bestFit="1" customWidth="1"/>
    <col min="703" max="703" width="100.83203125" bestFit="1" customWidth="1"/>
    <col min="704" max="704" width="98" bestFit="1" customWidth="1"/>
    <col min="705" max="705" width="101.5" bestFit="1" customWidth="1"/>
    <col min="706" max="706" width="102" bestFit="1" customWidth="1"/>
    <col min="707" max="707" width="92.33203125" bestFit="1" customWidth="1"/>
    <col min="708" max="708" width="104.33203125" bestFit="1" customWidth="1"/>
    <col min="709" max="709" width="72.1640625" bestFit="1" customWidth="1"/>
    <col min="710" max="710" width="88.5" bestFit="1" customWidth="1"/>
    <col min="711" max="711" width="75.83203125" bestFit="1" customWidth="1"/>
    <col min="712" max="712" width="75.6640625" bestFit="1" customWidth="1"/>
    <col min="713" max="713" width="73.5" bestFit="1" customWidth="1"/>
    <col min="714" max="714" width="105" bestFit="1" customWidth="1"/>
    <col min="715" max="715" width="103.33203125" bestFit="1" customWidth="1"/>
    <col min="716" max="716" width="74.6640625" bestFit="1" customWidth="1"/>
    <col min="717" max="717" width="102.5" bestFit="1" customWidth="1"/>
    <col min="718" max="718" width="104.5" bestFit="1" customWidth="1"/>
    <col min="719" max="719" width="67.6640625" bestFit="1" customWidth="1"/>
    <col min="720" max="720" width="91.33203125" bestFit="1" customWidth="1"/>
    <col min="721" max="721" width="103" bestFit="1" customWidth="1"/>
    <col min="722" max="722" width="101.33203125" bestFit="1" customWidth="1"/>
    <col min="723" max="723" width="99.83203125" bestFit="1" customWidth="1"/>
    <col min="724" max="724" width="111.5" bestFit="1" customWidth="1"/>
    <col min="725" max="725" width="75.5" bestFit="1" customWidth="1"/>
    <col min="726" max="726" width="106.83203125" bestFit="1" customWidth="1"/>
    <col min="727" max="727" width="66.83203125" bestFit="1" customWidth="1"/>
    <col min="728" max="728" width="102.5" bestFit="1" customWidth="1"/>
    <col min="729" max="729" width="92.33203125" bestFit="1" customWidth="1"/>
    <col min="730" max="730" width="76.6640625" bestFit="1" customWidth="1"/>
    <col min="731" max="731" width="101.5" bestFit="1" customWidth="1"/>
    <col min="732" max="732" width="101" bestFit="1" customWidth="1"/>
    <col min="733" max="733" width="101.1640625" bestFit="1" customWidth="1"/>
    <col min="734" max="734" width="69.1640625" bestFit="1" customWidth="1"/>
    <col min="735" max="735" width="85.6640625" bestFit="1" customWidth="1"/>
    <col min="736" max="736" width="99.6640625" bestFit="1" customWidth="1"/>
    <col min="737" max="737" width="74.33203125" bestFit="1" customWidth="1"/>
    <col min="738" max="738" width="109.6640625" bestFit="1" customWidth="1"/>
    <col min="739" max="739" width="97.5" bestFit="1" customWidth="1"/>
    <col min="740" max="740" width="86.33203125" bestFit="1" customWidth="1"/>
    <col min="741" max="741" width="100.5" bestFit="1" customWidth="1"/>
    <col min="742" max="742" width="94.83203125" bestFit="1" customWidth="1"/>
    <col min="743" max="743" width="88" bestFit="1" customWidth="1"/>
    <col min="744" max="744" width="82.1640625" bestFit="1" customWidth="1"/>
    <col min="745" max="745" width="86.1640625" bestFit="1" customWidth="1"/>
    <col min="746" max="746" width="103" bestFit="1" customWidth="1"/>
    <col min="747" max="747" width="97.5" bestFit="1" customWidth="1"/>
    <col min="748" max="748" width="99" bestFit="1" customWidth="1"/>
    <col min="749" max="749" width="103.1640625" bestFit="1" customWidth="1"/>
    <col min="750" max="750" width="80.5" bestFit="1" customWidth="1"/>
    <col min="751" max="751" width="102.83203125" bestFit="1" customWidth="1"/>
    <col min="752" max="752" width="96.33203125" bestFit="1" customWidth="1"/>
    <col min="753" max="753" width="104.33203125" bestFit="1" customWidth="1"/>
    <col min="754" max="754" width="86.1640625" bestFit="1" customWidth="1"/>
    <col min="755" max="755" width="107" bestFit="1" customWidth="1"/>
    <col min="756" max="756" width="74.83203125" bestFit="1" customWidth="1"/>
    <col min="757" max="757" width="93.5" bestFit="1" customWidth="1"/>
    <col min="758" max="758" width="94.1640625" bestFit="1" customWidth="1"/>
    <col min="759" max="759" width="87.33203125" bestFit="1" customWidth="1"/>
    <col min="760" max="760" width="107.1640625" bestFit="1" customWidth="1"/>
    <col min="761" max="761" width="105.5" bestFit="1" customWidth="1"/>
    <col min="762" max="762" width="96.33203125" bestFit="1" customWidth="1"/>
    <col min="763" max="763" width="102.33203125" bestFit="1" customWidth="1"/>
    <col min="764" max="764" width="73.5" bestFit="1" customWidth="1"/>
    <col min="765" max="765" width="85.5" bestFit="1" customWidth="1"/>
    <col min="766" max="766" width="87.83203125" bestFit="1" customWidth="1"/>
    <col min="767" max="767" width="103.6640625" bestFit="1" customWidth="1"/>
    <col min="768" max="768" width="98.5" bestFit="1" customWidth="1"/>
    <col min="769" max="769" width="105.33203125" bestFit="1" customWidth="1"/>
    <col min="770" max="770" width="105.6640625" bestFit="1" customWidth="1"/>
    <col min="771" max="771" width="61.1640625" bestFit="1" customWidth="1"/>
    <col min="772" max="772" width="97.5" bestFit="1" customWidth="1"/>
    <col min="773" max="773" width="96.33203125" bestFit="1" customWidth="1"/>
    <col min="774" max="774" width="88.33203125" bestFit="1" customWidth="1"/>
    <col min="775" max="775" width="106.1640625" bestFit="1" customWidth="1"/>
    <col min="776" max="776" width="94" bestFit="1" customWidth="1"/>
    <col min="777" max="777" width="62" bestFit="1" customWidth="1"/>
    <col min="778" max="778" width="101.5" bestFit="1" customWidth="1"/>
    <col min="779" max="779" width="100.83203125" bestFit="1" customWidth="1"/>
    <col min="780" max="780" width="100.6640625" bestFit="1" customWidth="1"/>
    <col min="781" max="781" width="96" bestFit="1" customWidth="1"/>
    <col min="782" max="782" width="92.6640625" bestFit="1" customWidth="1"/>
    <col min="783" max="783" width="104.83203125" bestFit="1" customWidth="1"/>
    <col min="784" max="784" width="81" bestFit="1" customWidth="1"/>
    <col min="785" max="785" width="106" bestFit="1" customWidth="1"/>
    <col min="786" max="786" width="99.33203125" bestFit="1" customWidth="1"/>
    <col min="787" max="787" width="108.6640625" bestFit="1" customWidth="1"/>
    <col min="788" max="788" width="104.33203125" bestFit="1" customWidth="1"/>
    <col min="789" max="789" width="102" bestFit="1" customWidth="1"/>
    <col min="790" max="790" width="96" bestFit="1" customWidth="1"/>
    <col min="791" max="791" width="103.33203125" bestFit="1" customWidth="1"/>
    <col min="792" max="792" width="98.1640625" bestFit="1" customWidth="1"/>
    <col min="793" max="793" width="27" bestFit="1" customWidth="1"/>
    <col min="794" max="794" width="94.6640625" bestFit="1" customWidth="1"/>
    <col min="795" max="795" width="74" bestFit="1" customWidth="1"/>
    <col min="796" max="796" width="109.1640625" bestFit="1" customWidth="1"/>
    <col min="797" max="797" width="95.33203125" bestFit="1" customWidth="1"/>
    <col min="798" max="798" width="106.33203125" bestFit="1" customWidth="1"/>
    <col min="799" max="799" width="67.33203125" bestFit="1" customWidth="1"/>
    <col min="800" max="800" width="92.83203125" bestFit="1" customWidth="1"/>
    <col min="801" max="801" width="105.5" bestFit="1" customWidth="1"/>
    <col min="802" max="802" width="99.1640625" bestFit="1" customWidth="1"/>
    <col min="803" max="803" width="93.83203125" bestFit="1" customWidth="1"/>
    <col min="804" max="804" width="100.5" bestFit="1" customWidth="1"/>
    <col min="805" max="805" width="99.6640625" bestFit="1" customWidth="1"/>
    <col min="806" max="806" width="106.33203125" bestFit="1" customWidth="1"/>
    <col min="807" max="807" width="90.1640625" bestFit="1" customWidth="1"/>
    <col min="808" max="808" width="107.6640625" bestFit="1" customWidth="1"/>
    <col min="809" max="809" width="95.1640625" bestFit="1" customWidth="1"/>
    <col min="810" max="810" width="103.6640625" bestFit="1" customWidth="1"/>
    <col min="811" max="811" width="100.83203125" bestFit="1" customWidth="1"/>
    <col min="812" max="812" width="85" bestFit="1" customWidth="1"/>
    <col min="813" max="813" width="75.6640625" bestFit="1" customWidth="1"/>
    <col min="814" max="814" width="85.83203125" bestFit="1" customWidth="1"/>
    <col min="815" max="815" width="103.5" bestFit="1" customWidth="1"/>
    <col min="816" max="816" width="104" bestFit="1" customWidth="1"/>
    <col min="817" max="817" width="96.6640625" bestFit="1" customWidth="1"/>
    <col min="818" max="818" width="95.5" bestFit="1" customWidth="1"/>
    <col min="819" max="819" width="91.1640625" bestFit="1" customWidth="1"/>
    <col min="820" max="820" width="98" bestFit="1" customWidth="1"/>
    <col min="821" max="821" width="81.6640625" bestFit="1" customWidth="1"/>
    <col min="822" max="822" width="89" bestFit="1" customWidth="1"/>
    <col min="823" max="823" width="96.5" bestFit="1" customWidth="1"/>
    <col min="824" max="824" width="100.5" bestFit="1" customWidth="1"/>
    <col min="825" max="825" width="100" bestFit="1" customWidth="1"/>
    <col min="826" max="826" width="100.1640625" bestFit="1" customWidth="1"/>
    <col min="827" max="827" width="101" bestFit="1" customWidth="1"/>
    <col min="828" max="828" width="102.83203125" bestFit="1" customWidth="1"/>
    <col min="829" max="829" width="102" bestFit="1" customWidth="1"/>
    <col min="830" max="830" width="94.33203125" bestFit="1" customWidth="1"/>
    <col min="831" max="831" width="52.1640625" bestFit="1" customWidth="1"/>
    <col min="832" max="832" width="94" bestFit="1" customWidth="1"/>
    <col min="833" max="833" width="116.83203125" bestFit="1" customWidth="1"/>
    <col min="834" max="834" width="95.1640625" bestFit="1" customWidth="1"/>
    <col min="835" max="835" width="91.5" bestFit="1" customWidth="1"/>
    <col min="836" max="836" width="109.5" bestFit="1" customWidth="1"/>
    <col min="837" max="837" width="91" bestFit="1" customWidth="1"/>
    <col min="838" max="838" width="78.83203125" bestFit="1" customWidth="1"/>
    <col min="839" max="839" width="104.6640625" bestFit="1" customWidth="1"/>
    <col min="840" max="840" width="102.33203125" bestFit="1" customWidth="1"/>
    <col min="841" max="841" width="106.1640625" bestFit="1" customWidth="1"/>
    <col min="842" max="842" width="99.6640625" bestFit="1" customWidth="1"/>
    <col min="843" max="843" width="100" bestFit="1" customWidth="1"/>
    <col min="844" max="844" width="96.5" bestFit="1" customWidth="1"/>
    <col min="845" max="845" width="99.5" bestFit="1" customWidth="1"/>
    <col min="846" max="846" width="92" bestFit="1" customWidth="1"/>
    <col min="847" max="847" width="103.6640625" bestFit="1" customWidth="1"/>
    <col min="848" max="848" width="75" bestFit="1" customWidth="1"/>
    <col min="849" max="849" width="80.83203125" bestFit="1" customWidth="1"/>
    <col min="850" max="850" width="97.1640625" bestFit="1" customWidth="1"/>
    <col min="851" max="851" width="98.5" bestFit="1" customWidth="1"/>
    <col min="852" max="852" width="105.5" bestFit="1" customWidth="1"/>
    <col min="853" max="853" width="61" bestFit="1" customWidth="1"/>
    <col min="854" max="854" width="101.83203125" bestFit="1" customWidth="1"/>
    <col min="855" max="855" width="100.1640625" bestFit="1" customWidth="1"/>
    <col min="856" max="856" width="102.6640625" bestFit="1" customWidth="1"/>
    <col min="857" max="857" width="22" bestFit="1" customWidth="1"/>
    <col min="858" max="858" width="100.5" bestFit="1" customWidth="1"/>
    <col min="859" max="859" width="105.5" bestFit="1" customWidth="1"/>
    <col min="860" max="860" width="87.6640625" bestFit="1" customWidth="1"/>
    <col min="861" max="861" width="97.33203125" bestFit="1" customWidth="1"/>
    <col min="862" max="862" width="94" bestFit="1" customWidth="1"/>
    <col min="863" max="863" width="80" bestFit="1" customWidth="1"/>
    <col min="864" max="864" width="104.1640625" bestFit="1" customWidth="1"/>
    <col min="865" max="865" width="101.33203125" bestFit="1" customWidth="1"/>
    <col min="866" max="866" width="95.83203125" bestFit="1" customWidth="1"/>
    <col min="867" max="867" width="83.33203125" bestFit="1" customWidth="1"/>
    <col min="868" max="868" width="100.6640625" bestFit="1" customWidth="1"/>
    <col min="869" max="869" width="104.83203125" bestFit="1" customWidth="1"/>
    <col min="870" max="870" width="106.5" bestFit="1" customWidth="1"/>
    <col min="871" max="871" width="86.5" bestFit="1" customWidth="1"/>
    <col min="872" max="872" width="30.83203125" bestFit="1" customWidth="1"/>
    <col min="873" max="873" width="112.83203125" bestFit="1" customWidth="1"/>
    <col min="874" max="874" width="65.33203125" bestFit="1" customWidth="1"/>
    <col min="875" max="875" width="105.6640625" bestFit="1" customWidth="1"/>
    <col min="876" max="876" width="99.5" bestFit="1" customWidth="1"/>
    <col min="877" max="877" width="83.6640625" bestFit="1" customWidth="1"/>
    <col min="878" max="878" width="105.33203125" bestFit="1" customWidth="1"/>
    <col min="879" max="879" width="94.33203125" bestFit="1" customWidth="1"/>
    <col min="880" max="880" width="50.83203125" bestFit="1" customWidth="1"/>
    <col min="881" max="881" width="104.33203125" bestFit="1" customWidth="1"/>
    <col min="882" max="882" width="54.5" bestFit="1" customWidth="1"/>
    <col min="883" max="883" width="87.1640625" bestFit="1" customWidth="1"/>
    <col min="884" max="884" width="95.5" bestFit="1" customWidth="1"/>
    <col min="885" max="885" width="98.5" bestFit="1" customWidth="1"/>
    <col min="886" max="886" width="93.6640625" bestFit="1" customWidth="1"/>
    <col min="887" max="887" width="92.5" bestFit="1" customWidth="1"/>
    <col min="888" max="888" width="100.83203125" bestFit="1" customWidth="1"/>
    <col min="889" max="889" width="94.6640625" bestFit="1" customWidth="1"/>
    <col min="890" max="890" width="101" bestFit="1" customWidth="1"/>
    <col min="891" max="891" width="98.1640625" bestFit="1" customWidth="1"/>
    <col min="892" max="892" width="82" bestFit="1" customWidth="1"/>
    <col min="893" max="893" width="102.1640625" bestFit="1" customWidth="1"/>
    <col min="894" max="894" width="103.6640625" bestFit="1" customWidth="1"/>
    <col min="895" max="895" width="104" bestFit="1" customWidth="1"/>
    <col min="896" max="896" width="98" bestFit="1" customWidth="1"/>
    <col min="897" max="897" width="50.1640625" bestFit="1" customWidth="1"/>
    <col min="898" max="898" width="97.5" bestFit="1" customWidth="1"/>
    <col min="899" max="899" width="67.6640625" bestFit="1" customWidth="1"/>
    <col min="900" max="900" width="100.33203125" bestFit="1" customWidth="1"/>
    <col min="901" max="901" width="73.83203125" bestFit="1" customWidth="1"/>
    <col min="902" max="902" width="71.6640625" bestFit="1" customWidth="1"/>
    <col min="903" max="903" width="102.5" bestFit="1" customWidth="1"/>
    <col min="904" max="904" width="107" bestFit="1" customWidth="1"/>
    <col min="905" max="905" width="105.33203125" bestFit="1" customWidth="1"/>
    <col min="906" max="906" width="96.6640625" bestFit="1" customWidth="1"/>
    <col min="907" max="907" width="98.5" bestFit="1" customWidth="1"/>
    <col min="908" max="908" width="38" bestFit="1" customWidth="1"/>
    <col min="909" max="909" width="97" bestFit="1" customWidth="1"/>
    <col min="910" max="910" width="92.83203125" bestFit="1" customWidth="1"/>
    <col min="911" max="911" width="90.5" bestFit="1" customWidth="1"/>
    <col min="912" max="912" width="56" bestFit="1" customWidth="1"/>
    <col min="913" max="913" width="96" bestFit="1" customWidth="1"/>
    <col min="914" max="914" width="75.5" bestFit="1" customWidth="1"/>
    <col min="915" max="915" width="42.33203125" bestFit="1" customWidth="1"/>
    <col min="916" max="916" width="103.5" bestFit="1" customWidth="1"/>
    <col min="917" max="917" width="69.33203125" bestFit="1" customWidth="1"/>
    <col min="918" max="918" width="104" bestFit="1" customWidth="1"/>
    <col min="919" max="920" width="101.83203125" bestFit="1" customWidth="1"/>
    <col min="921" max="921" width="103" bestFit="1" customWidth="1"/>
    <col min="922" max="922" width="104" bestFit="1" customWidth="1"/>
    <col min="923" max="923" width="62.1640625" bestFit="1" customWidth="1"/>
    <col min="924" max="924" width="104.1640625" bestFit="1" customWidth="1"/>
    <col min="925" max="925" width="68.6640625" bestFit="1" customWidth="1"/>
    <col min="926" max="926" width="109.5" bestFit="1" customWidth="1"/>
    <col min="927" max="927" width="101.1640625" bestFit="1" customWidth="1"/>
    <col min="928" max="928" width="80" bestFit="1" customWidth="1"/>
    <col min="929" max="929" width="104.83203125" bestFit="1" customWidth="1"/>
    <col min="930" max="930" width="78.83203125" bestFit="1" customWidth="1"/>
    <col min="931" max="931" width="83" bestFit="1" customWidth="1"/>
    <col min="932" max="932" width="77.83203125" bestFit="1" customWidth="1"/>
    <col min="933" max="933" width="99.33203125" bestFit="1" customWidth="1"/>
    <col min="934" max="934" width="71.5" bestFit="1" customWidth="1"/>
    <col min="935" max="935" width="102.6640625" bestFit="1" customWidth="1"/>
    <col min="936" max="936" width="103.1640625" bestFit="1" customWidth="1"/>
    <col min="937" max="937" width="106" bestFit="1" customWidth="1"/>
    <col min="938" max="938" width="102.33203125" bestFit="1" customWidth="1"/>
    <col min="939" max="939" width="94.33203125" bestFit="1" customWidth="1"/>
    <col min="940" max="940" width="66.33203125" bestFit="1" customWidth="1"/>
    <col min="941" max="941" width="106.1640625" bestFit="1" customWidth="1"/>
    <col min="942" max="942" width="104.83203125" bestFit="1" customWidth="1"/>
    <col min="943" max="943" width="92.1640625" bestFit="1" customWidth="1"/>
    <col min="944" max="944" width="83.1640625" bestFit="1" customWidth="1"/>
    <col min="945" max="945" width="103.33203125" bestFit="1" customWidth="1"/>
    <col min="946" max="946" width="103.5" bestFit="1" customWidth="1"/>
    <col min="947" max="947" width="102.6640625" bestFit="1" customWidth="1"/>
    <col min="948" max="948" width="98.6640625" bestFit="1" customWidth="1"/>
    <col min="949" max="949" width="105.6640625" bestFit="1" customWidth="1"/>
    <col min="950" max="950" width="92.33203125" bestFit="1" customWidth="1"/>
    <col min="951" max="951" width="99.6640625" bestFit="1" customWidth="1"/>
    <col min="952" max="952" width="102.5" bestFit="1" customWidth="1"/>
    <col min="953" max="953" width="43.83203125" bestFit="1" customWidth="1"/>
    <col min="954" max="954" width="102.6640625" bestFit="1" customWidth="1"/>
    <col min="955" max="955" width="102.1640625" bestFit="1" customWidth="1"/>
    <col min="956" max="956" width="96.83203125" bestFit="1" customWidth="1"/>
    <col min="957" max="957" width="103.33203125" bestFit="1" customWidth="1"/>
    <col min="958" max="958" width="100.5" bestFit="1" customWidth="1"/>
    <col min="959" max="959" width="103.33203125" bestFit="1" customWidth="1"/>
    <col min="960" max="960" width="95.6640625" bestFit="1" customWidth="1"/>
    <col min="961" max="961" width="99" bestFit="1" customWidth="1"/>
    <col min="962" max="962" width="54" bestFit="1" customWidth="1"/>
    <col min="963" max="963" width="103.33203125" bestFit="1" customWidth="1"/>
    <col min="964" max="964" width="83.5" bestFit="1" customWidth="1"/>
    <col min="965" max="965" width="73" bestFit="1" customWidth="1"/>
    <col min="966" max="966" width="63.5" bestFit="1" customWidth="1"/>
    <col min="967" max="967" width="101.6640625" bestFit="1" customWidth="1"/>
    <col min="968" max="968" width="100" bestFit="1" customWidth="1"/>
    <col min="969" max="969" width="103" bestFit="1" customWidth="1"/>
    <col min="970" max="970" width="88.6640625" bestFit="1" customWidth="1"/>
    <col min="971" max="971" width="88.33203125" bestFit="1" customWidth="1"/>
    <col min="972" max="972" width="74.83203125" bestFit="1" customWidth="1"/>
    <col min="973" max="973" width="106.1640625" bestFit="1" customWidth="1"/>
    <col min="974" max="974" width="99.6640625" bestFit="1" customWidth="1"/>
    <col min="975" max="975" width="70.33203125" bestFit="1" customWidth="1"/>
    <col min="976" max="976" width="102.1640625" bestFit="1" customWidth="1"/>
    <col min="977" max="977" width="89.1640625" bestFit="1" customWidth="1"/>
    <col min="978" max="978" width="93" bestFit="1" customWidth="1"/>
    <col min="979" max="979" width="77.1640625" bestFit="1" customWidth="1"/>
    <col min="980" max="980" width="99" bestFit="1" customWidth="1"/>
    <col min="981" max="981" width="108.5" bestFit="1" customWidth="1"/>
    <col min="982" max="982" width="102" bestFit="1" customWidth="1"/>
    <col min="983" max="983" width="101.83203125" bestFit="1" customWidth="1"/>
    <col min="984" max="984" width="103.5" bestFit="1" customWidth="1"/>
    <col min="985" max="985" width="83.33203125" bestFit="1" customWidth="1"/>
    <col min="986" max="986" width="83.1640625" bestFit="1" customWidth="1"/>
    <col min="987" max="987" width="102.1640625" bestFit="1" customWidth="1"/>
    <col min="988" max="988" width="105.6640625" bestFit="1" customWidth="1"/>
    <col min="989" max="989" width="105.5" bestFit="1" customWidth="1"/>
    <col min="990" max="990" width="102.33203125" bestFit="1" customWidth="1"/>
    <col min="991" max="991" width="95.6640625" bestFit="1" customWidth="1"/>
    <col min="992" max="992" width="40.83203125" bestFit="1" customWidth="1"/>
    <col min="993" max="993" width="89.83203125" bestFit="1" customWidth="1"/>
    <col min="994" max="994" width="93.33203125" bestFit="1" customWidth="1"/>
    <col min="995" max="995" width="98.1640625" bestFit="1" customWidth="1"/>
    <col min="996" max="996" width="74.6640625" bestFit="1" customWidth="1"/>
    <col min="997" max="997" width="108.6640625" bestFit="1" customWidth="1"/>
    <col min="998" max="998" width="101.33203125" bestFit="1" customWidth="1"/>
    <col min="999" max="999" width="89" bestFit="1" customWidth="1"/>
    <col min="1000" max="1000" width="99.33203125" bestFit="1" customWidth="1"/>
    <col min="1001" max="1001" width="107.5" bestFit="1" customWidth="1"/>
    <col min="1002" max="1002" width="95.5" bestFit="1" customWidth="1"/>
    <col min="1003" max="1003" width="87.83203125" bestFit="1" customWidth="1"/>
    <col min="1004" max="1004" width="30.33203125" bestFit="1" customWidth="1"/>
    <col min="1005" max="1005" width="104.6640625" bestFit="1" customWidth="1"/>
    <col min="1006" max="1006" width="78.83203125" bestFit="1" customWidth="1"/>
    <col min="1007" max="1007" width="78.5" bestFit="1" customWidth="1"/>
    <col min="1008" max="1008" width="96.1640625" bestFit="1" customWidth="1"/>
    <col min="1009" max="1009" width="84.33203125" bestFit="1" customWidth="1"/>
    <col min="1010" max="1010" width="95.5" bestFit="1" customWidth="1"/>
    <col min="1011" max="1011" width="96" bestFit="1" customWidth="1"/>
    <col min="1012" max="1012" width="101.1640625" bestFit="1" customWidth="1"/>
    <col min="1013" max="1013" width="38.6640625" bestFit="1" customWidth="1"/>
    <col min="1014" max="1014" width="98.5" bestFit="1" customWidth="1"/>
    <col min="1015" max="1015" width="107.5" bestFit="1" customWidth="1"/>
    <col min="1016" max="1016" width="84" bestFit="1" customWidth="1"/>
    <col min="1017" max="1017" width="98.5" bestFit="1" customWidth="1"/>
    <col min="1018" max="1018" width="81.83203125" bestFit="1" customWidth="1"/>
    <col min="1019" max="1019" width="107.1640625" bestFit="1" customWidth="1"/>
    <col min="1020" max="1020" width="95.33203125" bestFit="1" customWidth="1"/>
    <col min="1021" max="1021" width="77.5" bestFit="1" customWidth="1"/>
    <col min="1022" max="1022" width="102.1640625" bestFit="1" customWidth="1"/>
    <col min="1023" max="1023" width="104.1640625" bestFit="1" customWidth="1"/>
    <col min="1024" max="1024" width="108.33203125" bestFit="1" customWidth="1"/>
    <col min="1025" max="1025" width="98" bestFit="1" customWidth="1"/>
    <col min="1026" max="1026" width="103.5" bestFit="1" customWidth="1"/>
    <col min="1027" max="1027" width="100.5" bestFit="1" customWidth="1"/>
    <col min="1028" max="1028" width="98.83203125" bestFit="1" customWidth="1"/>
    <col min="1029" max="1029" width="103.5" bestFit="1" customWidth="1"/>
    <col min="1030" max="1030" width="69.5" bestFit="1" customWidth="1"/>
    <col min="1031" max="1031" width="95" bestFit="1" customWidth="1"/>
    <col min="1032" max="1032" width="96.1640625" bestFit="1" customWidth="1"/>
    <col min="1033" max="1033" width="59" bestFit="1" customWidth="1"/>
    <col min="1034" max="1034" width="104" bestFit="1" customWidth="1"/>
    <col min="1035" max="1035" width="105" bestFit="1" customWidth="1"/>
    <col min="1036" max="1036" width="97" bestFit="1" customWidth="1"/>
    <col min="1037" max="1037" width="101.5" bestFit="1" customWidth="1"/>
    <col min="1038" max="1038" width="87.1640625" bestFit="1" customWidth="1"/>
    <col min="1039" max="1039" width="105.1640625" bestFit="1" customWidth="1"/>
    <col min="1040" max="1040" width="94.83203125" bestFit="1" customWidth="1"/>
    <col min="1041" max="1041" width="100.83203125" bestFit="1" customWidth="1"/>
    <col min="1042" max="1042" width="66.83203125" bestFit="1" customWidth="1"/>
    <col min="1043" max="1043" width="58.5" bestFit="1" customWidth="1"/>
    <col min="1044" max="1044" width="68.5" bestFit="1" customWidth="1"/>
    <col min="1045" max="1045" width="98.83203125" bestFit="1" customWidth="1"/>
    <col min="1046" max="1046" width="102" bestFit="1" customWidth="1"/>
    <col min="1047" max="1047" width="106" bestFit="1" customWidth="1"/>
    <col min="1048" max="1048" width="107.6640625" bestFit="1" customWidth="1"/>
    <col min="1049" max="1049" width="99.6640625" bestFit="1" customWidth="1"/>
    <col min="1050" max="1050" width="85.83203125" bestFit="1" customWidth="1"/>
    <col min="1051" max="1051" width="110.5" bestFit="1" customWidth="1"/>
    <col min="1052" max="1052" width="87.6640625" bestFit="1" customWidth="1"/>
    <col min="1053" max="1053" width="101.83203125" bestFit="1" customWidth="1"/>
    <col min="1054" max="1054" width="79.83203125" bestFit="1" customWidth="1"/>
    <col min="1055" max="1055" width="94.83203125" bestFit="1" customWidth="1"/>
    <col min="1056" max="1056" width="105.5" bestFit="1" customWidth="1"/>
    <col min="1057" max="1057" width="102.6640625" bestFit="1" customWidth="1"/>
    <col min="1058" max="1058" width="76.6640625" bestFit="1" customWidth="1"/>
    <col min="1059" max="1059" width="95" bestFit="1" customWidth="1"/>
    <col min="1060" max="1060" width="78.6640625" bestFit="1" customWidth="1"/>
    <col min="1061" max="1061" width="100.83203125" bestFit="1" customWidth="1"/>
    <col min="1062" max="1063" width="92.33203125" bestFit="1" customWidth="1"/>
    <col min="1064" max="1064" width="88.5" bestFit="1" customWidth="1"/>
    <col min="1065" max="1065" width="98.83203125" bestFit="1" customWidth="1"/>
    <col min="1066" max="1066" width="93" bestFit="1" customWidth="1"/>
    <col min="1067" max="1067" width="101.5" bestFit="1" customWidth="1"/>
    <col min="1068" max="1068" width="107.5" bestFit="1" customWidth="1"/>
    <col min="1069" max="1069" width="100.5" bestFit="1" customWidth="1"/>
    <col min="1070" max="1070" width="102.1640625" bestFit="1" customWidth="1"/>
    <col min="1071" max="1071" width="109.83203125" bestFit="1" customWidth="1"/>
    <col min="1072" max="1072" width="112.33203125" bestFit="1" customWidth="1"/>
    <col min="1073" max="1073" width="103" bestFit="1" customWidth="1"/>
    <col min="1074" max="1074" width="107.1640625" bestFit="1" customWidth="1"/>
    <col min="1075" max="1075" width="103.33203125" bestFit="1" customWidth="1"/>
    <col min="1076" max="1076" width="111.6640625" bestFit="1" customWidth="1"/>
    <col min="1077" max="1077" width="98.6640625" bestFit="1" customWidth="1"/>
    <col min="1078" max="1078" width="90.1640625" bestFit="1" customWidth="1"/>
    <col min="1079" max="1079" width="105" bestFit="1" customWidth="1"/>
    <col min="1080" max="1080" width="108.6640625" bestFit="1" customWidth="1"/>
    <col min="1081" max="1081" width="93.5" bestFit="1" customWidth="1"/>
    <col min="1082" max="1082" width="48.5" bestFit="1" customWidth="1"/>
    <col min="1083" max="1083" width="55.83203125" bestFit="1" customWidth="1"/>
    <col min="1084" max="1084" width="94.33203125" bestFit="1" customWidth="1"/>
    <col min="1085" max="1085" width="103.33203125" bestFit="1" customWidth="1"/>
    <col min="1086" max="1086" width="93.33203125" bestFit="1" customWidth="1"/>
    <col min="1087" max="1087" width="74.1640625" bestFit="1" customWidth="1"/>
    <col min="1088" max="1088" width="92.83203125" bestFit="1" customWidth="1"/>
    <col min="1089" max="1089" width="105.83203125" bestFit="1" customWidth="1"/>
    <col min="1090" max="1090" width="105.6640625" bestFit="1" customWidth="1"/>
    <col min="1091" max="1091" width="78.1640625" bestFit="1" customWidth="1"/>
    <col min="1092" max="1092" width="87.1640625" bestFit="1" customWidth="1"/>
    <col min="1093" max="1093" width="88.1640625" bestFit="1" customWidth="1"/>
    <col min="1094" max="1094" width="91.6640625" bestFit="1" customWidth="1"/>
    <col min="1095" max="1095" width="65.83203125" bestFit="1" customWidth="1"/>
    <col min="1096" max="1096" width="28.6640625" bestFit="1" customWidth="1"/>
    <col min="1097" max="1097" width="82" bestFit="1" customWidth="1"/>
    <col min="1098" max="1098" width="106.6640625" bestFit="1" customWidth="1"/>
    <col min="1099" max="1099" width="119.1640625" bestFit="1" customWidth="1"/>
    <col min="1100" max="1100" width="98.83203125" bestFit="1" customWidth="1"/>
    <col min="1101" max="1101" width="106" bestFit="1" customWidth="1"/>
    <col min="1102" max="1102" width="101.5" bestFit="1" customWidth="1"/>
    <col min="1103" max="1103" width="83.6640625" bestFit="1" customWidth="1"/>
    <col min="1104" max="1104" width="103.33203125" bestFit="1" customWidth="1"/>
    <col min="1105" max="1105" width="68.1640625" bestFit="1" customWidth="1"/>
    <col min="1106" max="1106" width="99.5" bestFit="1" customWidth="1"/>
    <col min="1107" max="1107" width="71.5" bestFit="1" customWidth="1"/>
    <col min="1108" max="1108" width="77.5" bestFit="1" customWidth="1"/>
    <col min="1109" max="1109" width="102.83203125" bestFit="1" customWidth="1"/>
    <col min="1110" max="1110" width="71" bestFit="1" customWidth="1"/>
    <col min="1111" max="1111" width="88.5" bestFit="1" customWidth="1"/>
    <col min="1112" max="1112" width="100" bestFit="1" customWidth="1"/>
    <col min="1113" max="1113" width="99.1640625" bestFit="1" customWidth="1"/>
    <col min="1114" max="1114" width="55.1640625" bestFit="1" customWidth="1"/>
    <col min="1115" max="1115" width="97.6640625" bestFit="1" customWidth="1"/>
    <col min="1116" max="1116" width="80.1640625" bestFit="1" customWidth="1"/>
    <col min="1117" max="1117" width="102" bestFit="1" customWidth="1"/>
    <col min="1118" max="1118" width="90.1640625" bestFit="1" customWidth="1"/>
    <col min="1119" max="1119" width="101.5" bestFit="1" customWidth="1"/>
    <col min="1120" max="1120" width="91.33203125" bestFit="1" customWidth="1"/>
    <col min="1121" max="1121" width="103.83203125" bestFit="1" customWidth="1"/>
    <col min="1122" max="1122" width="95.1640625" bestFit="1" customWidth="1"/>
    <col min="1123" max="1123" width="103.5" bestFit="1" customWidth="1"/>
    <col min="1124" max="1124" width="106.83203125" bestFit="1" customWidth="1"/>
    <col min="1125" max="1125" width="101" bestFit="1" customWidth="1"/>
    <col min="1126" max="1126" width="50.33203125" bestFit="1" customWidth="1"/>
    <col min="1127" max="1127" width="102.5" bestFit="1" customWidth="1"/>
    <col min="1128" max="1128" width="91.6640625" bestFit="1" customWidth="1"/>
    <col min="1129" max="1129" width="103" bestFit="1" customWidth="1"/>
    <col min="1130" max="1130" width="110.83203125" bestFit="1" customWidth="1"/>
    <col min="1131" max="1131" width="98.1640625" bestFit="1" customWidth="1"/>
    <col min="1132" max="1132" width="104.5" bestFit="1" customWidth="1"/>
    <col min="1133" max="1133" width="83.1640625" bestFit="1" customWidth="1"/>
    <col min="1134" max="1134" width="38" bestFit="1" customWidth="1"/>
    <col min="1135" max="1135" width="104.5" bestFit="1" customWidth="1"/>
    <col min="1136" max="1136" width="81" bestFit="1" customWidth="1"/>
    <col min="1137" max="1137" width="60.5" bestFit="1" customWidth="1"/>
    <col min="1138" max="1138" width="105.83203125" bestFit="1" customWidth="1"/>
    <col min="1139" max="1139" width="101" bestFit="1" customWidth="1"/>
    <col min="1140" max="1140" width="47.6640625" bestFit="1" customWidth="1"/>
    <col min="1141" max="1141" width="51.6640625" bestFit="1" customWidth="1"/>
    <col min="1142" max="1142" width="81.6640625" bestFit="1" customWidth="1"/>
    <col min="1143" max="1143" width="61.6640625" bestFit="1" customWidth="1"/>
    <col min="1144" max="1144" width="100.1640625" bestFit="1" customWidth="1"/>
    <col min="1145" max="1145" width="107.83203125" bestFit="1" customWidth="1"/>
    <col min="1146" max="1146" width="99.83203125" bestFit="1" customWidth="1"/>
    <col min="1147" max="1147" width="105" bestFit="1" customWidth="1"/>
    <col min="1148" max="1148" width="101.83203125" bestFit="1" customWidth="1"/>
    <col min="1149" max="1149" width="98.83203125" bestFit="1" customWidth="1"/>
    <col min="1150" max="1150" width="31.5" bestFit="1" customWidth="1"/>
    <col min="1151" max="1151" width="107.5" bestFit="1" customWidth="1"/>
    <col min="1152" max="1152" width="96.33203125" bestFit="1" customWidth="1"/>
    <col min="1153" max="1153" width="99.6640625" bestFit="1" customWidth="1"/>
    <col min="1154" max="1154" width="75.33203125" bestFit="1" customWidth="1"/>
    <col min="1155" max="1155" width="45" bestFit="1" customWidth="1"/>
    <col min="1156" max="1156" width="63.1640625" bestFit="1" customWidth="1"/>
    <col min="1157" max="1157" width="57.83203125" bestFit="1" customWidth="1"/>
    <col min="1158" max="1158" width="105.6640625" bestFit="1" customWidth="1"/>
    <col min="1159" max="1159" width="103.6640625" bestFit="1" customWidth="1"/>
    <col min="1160" max="1160" width="96.1640625" bestFit="1" customWidth="1"/>
    <col min="1161" max="1161" width="72.5" bestFit="1" customWidth="1"/>
    <col min="1162" max="1162" width="93.83203125" bestFit="1" customWidth="1"/>
    <col min="1163" max="1163" width="35.6640625" bestFit="1" customWidth="1"/>
    <col min="1164" max="1164" width="103.6640625" bestFit="1" customWidth="1"/>
    <col min="1165" max="1165" width="62.33203125" bestFit="1" customWidth="1"/>
    <col min="1166" max="1166" width="38" bestFit="1" customWidth="1"/>
    <col min="1167" max="1167" width="76.1640625" bestFit="1" customWidth="1"/>
    <col min="1168" max="1168" width="38.83203125" bestFit="1" customWidth="1"/>
    <col min="1169" max="1169" width="101.5" bestFit="1" customWidth="1"/>
    <col min="1170" max="1170" width="101.33203125" bestFit="1" customWidth="1"/>
    <col min="1171" max="1171" width="101.6640625" bestFit="1" customWidth="1"/>
    <col min="1172" max="1172" width="108.6640625" bestFit="1" customWidth="1"/>
    <col min="1173" max="1173" width="101.83203125" bestFit="1" customWidth="1"/>
    <col min="1174" max="1174" width="102" bestFit="1" customWidth="1"/>
    <col min="1175" max="1175" width="113.1640625" bestFit="1" customWidth="1"/>
    <col min="1176" max="1176" width="96.1640625" bestFit="1" customWidth="1"/>
    <col min="1177" max="1177" width="66.6640625" bestFit="1" customWidth="1"/>
    <col min="1178" max="1178" width="90.83203125" bestFit="1" customWidth="1"/>
    <col min="1179" max="1179" width="56.83203125" bestFit="1" customWidth="1"/>
    <col min="1180" max="1180" width="94.33203125" bestFit="1" customWidth="1"/>
    <col min="1181" max="1181" width="50.6640625" bestFit="1" customWidth="1"/>
    <col min="1182" max="1182" width="63" bestFit="1" customWidth="1"/>
    <col min="1183" max="1183" width="100.5" bestFit="1" customWidth="1"/>
    <col min="1184" max="1184" width="101.33203125" bestFit="1" customWidth="1"/>
    <col min="1185" max="1185" width="81.83203125" bestFit="1" customWidth="1"/>
    <col min="1186" max="1186" width="88.5" bestFit="1" customWidth="1"/>
    <col min="1187" max="1187" width="99.6640625" bestFit="1" customWidth="1"/>
    <col min="1188" max="1188" width="75.1640625" bestFit="1" customWidth="1"/>
    <col min="1189" max="1189" width="103.83203125" bestFit="1" customWidth="1"/>
    <col min="1190" max="1190" width="98.1640625" bestFit="1" customWidth="1"/>
    <col min="1191" max="1191" width="103.6640625" bestFit="1" customWidth="1"/>
    <col min="1192" max="1192" width="100.33203125" bestFit="1" customWidth="1"/>
    <col min="1193" max="1193" width="106.1640625" bestFit="1" customWidth="1"/>
    <col min="1194" max="1194" width="103" bestFit="1" customWidth="1"/>
    <col min="1195" max="1195" width="87.1640625" bestFit="1" customWidth="1"/>
    <col min="1196" max="1196" width="109.1640625" bestFit="1" customWidth="1"/>
    <col min="1197" max="1197" width="111.33203125" bestFit="1" customWidth="1"/>
    <col min="1198" max="1198" width="100.6640625" bestFit="1" customWidth="1"/>
    <col min="1199" max="1199" width="82" bestFit="1" customWidth="1"/>
    <col min="1200" max="1200" width="78.5" bestFit="1" customWidth="1"/>
    <col min="1201" max="1201" width="107" bestFit="1" customWidth="1"/>
    <col min="1202" max="1202" width="106" bestFit="1" customWidth="1"/>
    <col min="1203" max="1203" width="104.33203125" bestFit="1" customWidth="1"/>
    <col min="1204" max="1204" width="54.5" bestFit="1" customWidth="1"/>
    <col min="1205" max="1205" width="44.5" bestFit="1" customWidth="1"/>
    <col min="1206" max="1206" width="94.1640625" bestFit="1" customWidth="1"/>
    <col min="1207" max="1207" width="96.5" bestFit="1" customWidth="1"/>
    <col min="1208" max="1208" width="8.5" customWidth="1"/>
    <col min="1209" max="1209" width="23.1640625" bestFit="1" customWidth="1"/>
    <col min="1210" max="1210" width="104.6640625" bestFit="1" customWidth="1"/>
    <col min="1211" max="1211" width="100.83203125" bestFit="1" customWidth="1"/>
    <col min="1212" max="1212" width="106.1640625" bestFit="1" customWidth="1"/>
    <col min="1213" max="1213" width="76" bestFit="1" customWidth="1"/>
    <col min="1214" max="1214" width="76.5" bestFit="1" customWidth="1"/>
    <col min="1215" max="1215" width="96.33203125" bestFit="1" customWidth="1"/>
    <col min="1216" max="1216" width="93" bestFit="1" customWidth="1"/>
    <col min="1217" max="1217" width="106.1640625" bestFit="1" customWidth="1"/>
    <col min="1218" max="1218" width="98.83203125" bestFit="1" customWidth="1"/>
    <col min="1219" max="1219" width="79.33203125" bestFit="1" customWidth="1"/>
    <col min="1220" max="1220" width="105.83203125" bestFit="1" customWidth="1"/>
    <col min="1221" max="1221" width="102.5" bestFit="1" customWidth="1"/>
    <col min="1222" max="1222" width="78.5" bestFit="1" customWidth="1"/>
    <col min="1223" max="1223" width="104.1640625" bestFit="1" customWidth="1"/>
    <col min="1224" max="1224" width="11.5" bestFit="1" customWidth="1"/>
    <col min="1225" max="1225" width="100.83203125" bestFit="1" customWidth="1"/>
    <col min="1226" max="1226" width="100.6640625" bestFit="1" customWidth="1"/>
    <col min="1227" max="1227" width="97.1640625" bestFit="1" customWidth="1"/>
    <col min="1228" max="1228" width="101" bestFit="1" customWidth="1"/>
    <col min="1229" max="1229" width="72.6640625" bestFit="1" customWidth="1"/>
    <col min="1230" max="1230" width="103" bestFit="1" customWidth="1"/>
    <col min="1231" max="1231" width="106.83203125" bestFit="1" customWidth="1"/>
    <col min="1232" max="1232" width="104.6640625" bestFit="1" customWidth="1"/>
    <col min="1233" max="1233" width="103" bestFit="1" customWidth="1"/>
    <col min="1234" max="1234" width="92.5" bestFit="1" customWidth="1"/>
    <col min="1235" max="1235" width="101.1640625" bestFit="1" customWidth="1"/>
    <col min="1236" max="1236" width="103.6640625" bestFit="1" customWidth="1"/>
    <col min="1237" max="1237" width="61.1640625" bestFit="1" customWidth="1"/>
    <col min="1238" max="1238" width="97.5" bestFit="1" customWidth="1"/>
    <col min="1239" max="1239" width="89.6640625" bestFit="1" customWidth="1"/>
    <col min="1240" max="1240" width="97.6640625" bestFit="1" customWidth="1"/>
    <col min="1241" max="1241" width="100" bestFit="1" customWidth="1"/>
    <col min="1242" max="1242" width="100.83203125" bestFit="1" customWidth="1"/>
    <col min="1243" max="1243" width="85" bestFit="1" customWidth="1"/>
    <col min="1244" max="1244" width="84.1640625" bestFit="1" customWidth="1"/>
    <col min="1245" max="1245" width="101.83203125" bestFit="1" customWidth="1"/>
    <col min="1246" max="1246" width="95.33203125" bestFit="1" customWidth="1"/>
    <col min="1247" max="1247" width="102.1640625" bestFit="1" customWidth="1"/>
    <col min="1248" max="1248" width="71" bestFit="1" customWidth="1"/>
    <col min="1249" max="1249" width="100.83203125" bestFit="1" customWidth="1"/>
    <col min="1250" max="1250" width="96.6640625" bestFit="1" customWidth="1"/>
    <col min="1251" max="1251" width="94.83203125" bestFit="1" customWidth="1"/>
    <col min="1252" max="1252" width="93.5" bestFit="1" customWidth="1"/>
    <col min="1253" max="1254" width="87.6640625" bestFit="1" customWidth="1"/>
    <col min="1255" max="1255" width="94.83203125" bestFit="1" customWidth="1"/>
    <col min="1256" max="1256" width="103.1640625" bestFit="1" customWidth="1"/>
    <col min="1257" max="1257" width="76.33203125" bestFit="1" customWidth="1"/>
    <col min="1258" max="1258" width="101.83203125" bestFit="1" customWidth="1"/>
    <col min="1259" max="1259" width="93" bestFit="1" customWidth="1"/>
    <col min="1260" max="1260" width="100.83203125" bestFit="1" customWidth="1"/>
    <col min="1261" max="1261" width="109" bestFit="1" customWidth="1"/>
    <col min="1262" max="1262" width="94" bestFit="1" customWidth="1"/>
    <col min="1263" max="1263" width="89.5" bestFit="1" customWidth="1"/>
    <col min="1264" max="1264" width="77.1640625" bestFit="1" customWidth="1"/>
    <col min="1265" max="1265" width="54.1640625" bestFit="1" customWidth="1"/>
    <col min="1266" max="1266" width="100.5" bestFit="1" customWidth="1"/>
    <col min="1267" max="1267" width="64" bestFit="1" customWidth="1"/>
    <col min="1268" max="1268" width="110.6640625" bestFit="1" customWidth="1"/>
    <col min="1269" max="1269" width="68.33203125" bestFit="1" customWidth="1"/>
    <col min="1270" max="1270" width="95.6640625" bestFit="1" customWidth="1"/>
    <col min="1271" max="1271" width="15.5" bestFit="1" customWidth="1"/>
    <col min="1272" max="1272" width="102.83203125" bestFit="1" customWidth="1"/>
    <col min="1273" max="1273" width="82.6640625" bestFit="1" customWidth="1"/>
    <col min="1274" max="1274" width="92" bestFit="1" customWidth="1"/>
    <col min="1275" max="1275" width="100.83203125" bestFit="1" customWidth="1"/>
    <col min="1276" max="1276" width="103.33203125" bestFit="1" customWidth="1"/>
    <col min="1277" max="1277" width="96.83203125" bestFit="1" customWidth="1"/>
    <col min="1278" max="1278" width="100.6640625" bestFit="1" customWidth="1"/>
    <col min="1279" max="1279" width="74.6640625" bestFit="1" customWidth="1"/>
    <col min="1280" max="1280" width="105" bestFit="1" customWidth="1"/>
    <col min="1281" max="1281" width="43.5" bestFit="1" customWidth="1"/>
    <col min="1282" max="1282" width="107.6640625" bestFit="1" customWidth="1"/>
    <col min="1283" max="1283" width="100.33203125" bestFit="1" customWidth="1"/>
    <col min="1284" max="1284" width="107.1640625" bestFit="1" customWidth="1"/>
    <col min="1285" max="1285" width="89.83203125" bestFit="1" customWidth="1"/>
    <col min="1286" max="1286" width="101.83203125" bestFit="1" customWidth="1"/>
    <col min="1287" max="1287" width="101.6640625" bestFit="1" customWidth="1"/>
    <col min="1288" max="1288" width="36.6640625" bestFit="1" customWidth="1"/>
    <col min="1289" max="1289" width="28.5" bestFit="1" customWidth="1"/>
    <col min="1290" max="1290" width="102" bestFit="1" customWidth="1"/>
    <col min="1291" max="1291" width="98.83203125" bestFit="1" customWidth="1"/>
    <col min="1292" max="1292" width="99.5" bestFit="1" customWidth="1"/>
    <col min="1293" max="1293" width="110.83203125" bestFit="1" customWidth="1"/>
    <col min="1294" max="1294" width="89.33203125" bestFit="1" customWidth="1"/>
    <col min="1295" max="1295" width="76.5" bestFit="1" customWidth="1"/>
    <col min="1296" max="1296" width="56.1640625" bestFit="1" customWidth="1"/>
    <col min="1297" max="1297" width="99" bestFit="1" customWidth="1"/>
    <col min="1298" max="1298" width="101.83203125" bestFit="1" customWidth="1"/>
    <col min="1299" max="1299" width="83.5" bestFit="1" customWidth="1"/>
    <col min="1300" max="1300" width="49.5" bestFit="1" customWidth="1"/>
    <col min="1301" max="1301" width="87.33203125" bestFit="1" customWidth="1"/>
    <col min="1302" max="1302" width="101.1640625" bestFit="1" customWidth="1"/>
    <col min="1303" max="1303" width="92.83203125" bestFit="1" customWidth="1"/>
    <col min="1304" max="1304" width="60.1640625" bestFit="1" customWidth="1"/>
    <col min="1305" max="1305" width="102" bestFit="1" customWidth="1"/>
    <col min="1306" max="1306" width="86.1640625" bestFit="1" customWidth="1"/>
    <col min="1307" max="1307" width="102.83203125" bestFit="1" customWidth="1"/>
    <col min="1308" max="1308" width="94.5" bestFit="1" customWidth="1"/>
    <col min="1309" max="1309" width="95.1640625" bestFit="1" customWidth="1"/>
    <col min="1310" max="1310" width="71.5" bestFit="1" customWidth="1"/>
    <col min="1311" max="1311" width="105" bestFit="1" customWidth="1"/>
    <col min="1312" max="1312" width="61" bestFit="1" customWidth="1"/>
    <col min="1313" max="1313" width="42.1640625" bestFit="1" customWidth="1"/>
    <col min="1314" max="1314" width="93.83203125" bestFit="1" customWidth="1"/>
    <col min="1315" max="1315" width="100" bestFit="1" customWidth="1"/>
    <col min="1316" max="1316" width="95" bestFit="1" customWidth="1"/>
    <col min="1317" max="1317" width="102.83203125" bestFit="1" customWidth="1"/>
    <col min="1318" max="1318" width="102" bestFit="1" customWidth="1"/>
    <col min="1319" max="1319" width="100.6640625" bestFit="1" customWidth="1"/>
    <col min="1320" max="1320" width="98.5" bestFit="1" customWidth="1"/>
    <col min="1321" max="1321" width="93.1640625" bestFit="1" customWidth="1"/>
    <col min="1322" max="1322" width="104.33203125" bestFit="1" customWidth="1"/>
    <col min="1323" max="1323" width="99.83203125" bestFit="1" customWidth="1"/>
    <col min="1324" max="1324" width="102.5" bestFit="1" customWidth="1"/>
    <col min="1325" max="1325" width="102.6640625" bestFit="1" customWidth="1"/>
    <col min="1326" max="1326" width="106.33203125" bestFit="1" customWidth="1"/>
    <col min="1327" max="1327" width="96.6640625" bestFit="1" customWidth="1"/>
    <col min="1328" max="1328" width="102.33203125" bestFit="1" customWidth="1"/>
    <col min="1329" max="1329" width="91.83203125" bestFit="1" customWidth="1"/>
    <col min="1330" max="1330" width="106.83203125" bestFit="1" customWidth="1"/>
    <col min="1331" max="1331" width="99.1640625" bestFit="1" customWidth="1"/>
    <col min="1332" max="1332" width="88.5" bestFit="1" customWidth="1"/>
    <col min="1333" max="1333" width="104.5" bestFit="1" customWidth="1"/>
    <col min="1334" max="1334" width="109.1640625" bestFit="1" customWidth="1"/>
    <col min="1335" max="1335" width="98.1640625" bestFit="1" customWidth="1"/>
    <col min="1336" max="1336" width="89.33203125" bestFit="1" customWidth="1"/>
    <col min="1337" max="1337" width="106.1640625" bestFit="1" customWidth="1"/>
    <col min="1338" max="1338" width="82" bestFit="1" customWidth="1"/>
    <col min="1339" max="1339" width="98.33203125" bestFit="1" customWidth="1"/>
    <col min="1340" max="1340" width="101.5" bestFit="1" customWidth="1"/>
    <col min="1341" max="1341" width="105.33203125" bestFit="1" customWidth="1"/>
    <col min="1342" max="1342" width="94" bestFit="1" customWidth="1"/>
    <col min="1343" max="1343" width="61.5" bestFit="1" customWidth="1"/>
    <col min="1344" max="1344" width="105.83203125" bestFit="1" customWidth="1"/>
    <col min="1345" max="1345" width="94.83203125" bestFit="1" customWidth="1"/>
    <col min="1346" max="1346" width="98.33203125" bestFit="1" customWidth="1"/>
    <col min="1347" max="1347" width="105.5" bestFit="1" customWidth="1"/>
    <col min="1348" max="1348" width="68.83203125" bestFit="1" customWidth="1"/>
    <col min="1349" max="1349" width="102" bestFit="1" customWidth="1"/>
    <col min="1350" max="1350" width="42.1640625" bestFit="1" customWidth="1"/>
    <col min="1351" max="1351" width="63.5" bestFit="1" customWidth="1"/>
    <col min="1352" max="1352" width="105.33203125" bestFit="1" customWidth="1"/>
    <col min="1353" max="1353" width="99" bestFit="1" customWidth="1"/>
    <col min="1354" max="1354" width="55.5" bestFit="1" customWidth="1"/>
    <col min="1355" max="1355" width="100.1640625" bestFit="1" customWidth="1"/>
    <col min="1356" max="1356" width="92.83203125" bestFit="1" customWidth="1"/>
    <col min="1357" max="1357" width="91.1640625" bestFit="1" customWidth="1"/>
    <col min="1358" max="1358" width="96.6640625" bestFit="1" customWidth="1"/>
    <col min="1359" max="1359" width="94" bestFit="1" customWidth="1"/>
    <col min="1360" max="1360" width="102.33203125" bestFit="1" customWidth="1"/>
    <col min="1361" max="1361" width="101.83203125" bestFit="1" customWidth="1"/>
    <col min="1362" max="1362" width="103.1640625" bestFit="1" customWidth="1"/>
    <col min="1363" max="1363" width="93.5" bestFit="1" customWidth="1"/>
    <col min="1364" max="1364" width="100" bestFit="1" customWidth="1"/>
    <col min="1365" max="1365" width="94.83203125" bestFit="1" customWidth="1"/>
    <col min="1366" max="1366" width="87.1640625" bestFit="1" customWidth="1"/>
    <col min="1367" max="1367" width="103.83203125" bestFit="1" customWidth="1"/>
    <col min="1368" max="1368" width="50.83203125" bestFit="1" customWidth="1"/>
    <col min="1369" max="1369" width="104.33203125" bestFit="1" customWidth="1"/>
    <col min="1370" max="1370" width="70" bestFit="1" customWidth="1"/>
    <col min="1371" max="1371" width="104" bestFit="1" customWidth="1"/>
    <col min="1372" max="1372" width="99.83203125" bestFit="1" customWidth="1"/>
    <col min="1373" max="1373" width="69.83203125" bestFit="1" customWidth="1"/>
    <col min="1374" max="1374" width="96" bestFit="1" customWidth="1"/>
    <col min="1375" max="1375" width="98.1640625" bestFit="1" customWidth="1"/>
    <col min="1376" max="1376" width="28.6640625" bestFit="1" customWidth="1"/>
    <col min="1377" max="1377" width="65.6640625" bestFit="1" customWidth="1"/>
    <col min="1378" max="1378" width="94" bestFit="1" customWidth="1"/>
    <col min="1379" max="1379" width="104.33203125" bestFit="1" customWidth="1"/>
    <col min="1380" max="1380" width="101.83203125" bestFit="1" customWidth="1"/>
    <col min="1381" max="1381" width="100" bestFit="1" customWidth="1"/>
    <col min="1382" max="1382" width="96.6640625" bestFit="1" customWidth="1"/>
    <col min="1383" max="1383" width="97.83203125" bestFit="1" customWidth="1"/>
    <col min="1384" max="1384" width="101" bestFit="1" customWidth="1"/>
    <col min="1385" max="1385" width="85.5" bestFit="1" customWidth="1"/>
    <col min="1386" max="1386" width="104.33203125" bestFit="1" customWidth="1"/>
    <col min="1387" max="1387" width="77.1640625" bestFit="1" customWidth="1"/>
    <col min="1388" max="1388" width="102.5" bestFit="1" customWidth="1"/>
    <col min="1389" max="1389" width="102.33203125" bestFit="1" customWidth="1"/>
    <col min="1390" max="1390" width="26.1640625" bestFit="1" customWidth="1"/>
    <col min="1391" max="1391" width="106.1640625" bestFit="1" customWidth="1"/>
    <col min="1392" max="1392" width="39.33203125" bestFit="1" customWidth="1"/>
    <col min="1393" max="1393" width="54.5" bestFit="1" customWidth="1"/>
    <col min="1394" max="1394" width="14.6640625" bestFit="1" customWidth="1"/>
    <col min="1395" max="1395" width="96.6640625" bestFit="1" customWidth="1"/>
    <col min="1396" max="1396" width="103.83203125" bestFit="1" customWidth="1"/>
    <col min="1397" max="1397" width="60.83203125" bestFit="1" customWidth="1"/>
    <col min="1398" max="1398" width="103.83203125" bestFit="1" customWidth="1"/>
    <col min="1399" max="1399" width="108" bestFit="1" customWidth="1"/>
    <col min="1400" max="1400" width="88.1640625" bestFit="1" customWidth="1"/>
    <col min="1401" max="1401" width="103.5" bestFit="1" customWidth="1"/>
    <col min="1402" max="1402" width="85.6640625" bestFit="1" customWidth="1"/>
    <col min="1403" max="1403" width="36.83203125" bestFit="1" customWidth="1"/>
    <col min="1404" max="1404" width="109" bestFit="1" customWidth="1"/>
    <col min="1405" max="1405" width="101.33203125" bestFit="1" customWidth="1"/>
    <col min="1406" max="1406" width="101.5" bestFit="1" customWidth="1"/>
    <col min="1407" max="1407" width="106.1640625" bestFit="1" customWidth="1"/>
    <col min="1408" max="1408" width="107.6640625" bestFit="1" customWidth="1"/>
    <col min="1409" max="1409" width="104.33203125" bestFit="1" customWidth="1"/>
    <col min="1410" max="1410" width="92.83203125" bestFit="1" customWidth="1"/>
    <col min="1411" max="1411" width="102.33203125" bestFit="1" customWidth="1"/>
    <col min="1412" max="1412" width="98.5" bestFit="1" customWidth="1"/>
    <col min="1413" max="1413" width="86" bestFit="1" customWidth="1"/>
    <col min="1414" max="1414" width="82.1640625" bestFit="1" customWidth="1"/>
    <col min="1415" max="1415" width="107" bestFit="1" customWidth="1"/>
    <col min="1416" max="1416" width="96.83203125" bestFit="1" customWidth="1"/>
    <col min="1417" max="1417" width="77.83203125" bestFit="1" customWidth="1"/>
    <col min="1418" max="1418" width="93.1640625" bestFit="1" customWidth="1"/>
    <col min="1419" max="1419" width="105.83203125" bestFit="1" customWidth="1"/>
    <col min="1420" max="1420" width="104.6640625" bestFit="1" customWidth="1"/>
    <col min="1421" max="1421" width="67.6640625" bestFit="1" customWidth="1"/>
    <col min="1422" max="1422" width="102" bestFit="1" customWidth="1"/>
    <col min="1423" max="1423" width="83.1640625" bestFit="1" customWidth="1"/>
    <col min="1424" max="1424" width="102.5" bestFit="1" customWidth="1"/>
    <col min="1425" max="1425" width="105.5" bestFit="1" customWidth="1"/>
    <col min="1426" max="1426" width="98.1640625" bestFit="1" customWidth="1"/>
    <col min="1427" max="1427" width="105.5" bestFit="1" customWidth="1"/>
    <col min="1428" max="1428" width="35.1640625" bestFit="1" customWidth="1"/>
    <col min="1429" max="1429" width="73.6640625" bestFit="1" customWidth="1"/>
    <col min="1430" max="1430" width="106.5" bestFit="1" customWidth="1"/>
    <col min="1431" max="1431" width="70.33203125" bestFit="1" customWidth="1"/>
    <col min="1432" max="1432" width="80.5" bestFit="1" customWidth="1"/>
    <col min="1433" max="1433" width="107" bestFit="1" customWidth="1"/>
    <col min="1434" max="1434" width="46" bestFit="1" customWidth="1"/>
    <col min="1435" max="1435" width="91.1640625" bestFit="1" customWidth="1"/>
    <col min="1436" max="1436" width="103.6640625" bestFit="1" customWidth="1"/>
    <col min="1437" max="1437" width="100.1640625" bestFit="1" customWidth="1"/>
    <col min="1438" max="1438" width="99.83203125" bestFit="1" customWidth="1"/>
    <col min="1439" max="1439" width="107.1640625" bestFit="1" customWidth="1"/>
    <col min="1440" max="1440" width="73.1640625" bestFit="1" customWidth="1"/>
    <col min="1441" max="1441" width="34" bestFit="1" customWidth="1"/>
    <col min="1442" max="1442" width="104.1640625" bestFit="1" customWidth="1"/>
    <col min="1443" max="1443" width="107" bestFit="1" customWidth="1"/>
    <col min="1444" max="1444" width="95.6640625" bestFit="1" customWidth="1"/>
    <col min="1445" max="1445" width="104" bestFit="1" customWidth="1"/>
    <col min="1446" max="1446" width="77" bestFit="1" customWidth="1"/>
    <col min="1447" max="1447" width="105" bestFit="1" customWidth="1"/>
    <col min="1448" max="1448" width="77.33203125" bestFit="1" customWidth="1"/>
    <col min="1449" max="1449" width="102.1640625" bestFit="1" customWidth="1"/>
    <col min="1450" max="1450" width="102.6640625" bestFit="1" customWidth="1"/>
    <col min="1451" max="1451" width="101" bestFit="1" customWidth="1"/>
    <col min="1452" max="1452" width="114.33203125" bestFit="1" customWidth="1"/>
    <col min="1453" max="1453" width="97.5" bestFit="1" customWidth="1"/>
    <col min="1454" max="1454" width="56" bestFit="1" customWidth="1"/>
    <col min="1455" max="1455" width="104.33203125" bestFit="1" customWidth="1"/>
    <col min="1456" max="1456" width="93.1640625" bestFit="1" customWidth="1"/>
    <col min="1457" max="1457" width="104.83203125" bestFit="1" customWidth="1"/>
    <col min="1458" max="1458" width="101.83203125" bestFit="1" customWidth="1"/>
    <col min="1459" max="1459" width="101.6640625" bestFit="1" customWidth="1"/>
    <col min="1460" max="1460" width="85.83203125" bestFit="1" customWidth="1"/>
    <col min="1461" max="1461" width="98" bestFit="1" customWidth="1"/>
    <col min="1462" max="1462" width="101.1640625" bestFit="1" customWidth="1"/>
    <col min="1463" max="1463" width="106.1640625" bestFit="1" customWidth="1"/>
    <col min="1464" max="1464" width="81" bestFit="1" customWidth="1"/>
    <col min="1465" max="1465" width="92.83203125" bestFit="1" customWidth="1"/>
    <col min="1466" max="1466" width="110" bestFit="1" customWidth="1"/>
    <col min="1467" max="1467" width="103.6640625" bestFit="1" customWidth="1"/>
    <col min="1468" max="1468" width="102.5" bestFit="1" customWidth="1"/>
    <col min="1469" max="1469" width="82" bestFit="1" customWidth="1"/>
    <col min="1470" max="1470" width="102.5" bestFit="1" customWidth="1"/>
    <col min="1471" max="1471" width="104.5" bestFit="1" customWidth="1"/>
    <col min="1472" max="1472" width="79.33203125" bestFit="1" customWidth="1"/>
    <col min="1473" max="1473" width="21.5" bestFit="1" customWidth="1"/>
    <col min="1474" max="1474" width="84" bestFit="1" customWidth="1"/>
    <col min="1475" max="1475" width="102.33203125" bestFit="1" customWidth="1"/>
    <col min="1476" max="1476" width="68.1640625" bestFit="1" customWidth="1"/>
    <col min="1477" max="1477" width="86.83203125" bestFit="1" customWidth="1"/>
    <col min="1478" max="1478" width="102.5" bestFit="1" customWidth="1"/>
    <col min="1479" max="1479" width="106" bestFit="1" customWidth="1"/>
    <col min="1480" max="1480" width="99.6640625" bestFit="1" customWidth="1"/>
    <col min="1481" max="1481" width="105" bestFit="1" customWidth="1"/>
    <col min="1482" max="1482" width="66.33203125" bestFit="1" customWidth="1"/>
    <col min="1483" max="1483" width="63.83203125" bestFit="1" customWidth="1"/>
    <col min="1484" max="1484" width="70.1640625" bestFit="1" customWidth="1"/>
    <col min="1485" max="1485" width="96.5" bestFit="1" customWidth="1"/>
    <col min="1486" max="1486" width="98.33203125" bestFit="1" customWidth="1"/>
    <col min="1487" max="1487" width="102.1640625" bestFit="1" customWidth="1"/>
    <col min="1488" max="1488" width="98.6640625" bestFit="1" customWidth="1"/>
    <col min="1489" max="1489" width="104.33203125" bestFit="1" customWidth="1"/>
    <col min="1490" max="1490" width="48.1640625" bestFit="1" customWidth="1"/>
    <col min="1491" max="1491" width="95.33203125" bestFit="1" customWidth="1"/>
    <col min="1492" max="1492" width="98.33203125" bestFit="1" customWidth="1"/>
    <col min="1493" max="1493" width="104.1640625" bestFit="1" customWidth="1"/>
    <col min="1494" max="1494" width="102.83203125" bestFit="1" customWidth="1"/>
    <col min="1495" max="1495" width="59.5" bestFit="1" customWidth="1"/>
    <col min="1496" max="1496" width="95.83203125" bestFit="1" customWidth="1"/>
    <col min="1497" max="1497" width="108.33203125" bestFit="1" customWidth="1"/>
    <col min="1498" max="1498" width="106" bestFit="1" customWidth="1"/>
    <col min="1499" max="1499" width="56.5" bestFit="1" customWidth="1"/>
    <col min="1500" max="1500" width="101.1640625" bestFit="1" customWidth="1"/>
    <col min="1501" max="1501" width="98.1640625" bestFit="1" customWidth="1"/>
    <col min="1502" max="1502" width="101.1640625" bestFit="1" customWidth="1"/>
    <col min="1503" max="1503" width="86.83203125" bestFit="1" customWidth="1"/>
    <col min="1504" max="1504" width="81.5" bestFit="1" customWidth="1"/>
    <col min="1505" max="1505" width="96.1640625" bestFit="1" customWidth="1"/>
    <col min="1506" max="1506" width="100.1640625" bestFit="1" customWidth="1"/>
    <col min="1507" max="1507" width="93.33203125" bestFit="1" customWidth="1"/>
    <col min="1508" max="1508" width="70.33203125" bestFit="1" customWidth="1"/>
    <col min="1509" max="1509" width="83.6640625" bestFit="1" customWidth="1"/>
    <col min="1510" max="1510" width="100.83203125" bestFit="1" customWidth="1"/>
    <col min="1511" max="1511" width="95.5" bestFit="1" customWidth="1"/>
    <col min="1512" max="1512" width="35.83203125" bestFit="1" customWidth="1"/>
    <col min="1513" max="1513" width="47" bestFit="1" customWidth="1"/>
    <col min="1514" max="1514" width="73" bestFit="1" customWidth="1"/>
    <col min="1515" max="1515" width="102.5" bestFit="1" customWidth="1"/>
    <col min="1516" max="1516" width="106" bestFit="1" customWidth="1"/>
    <col min="1517" max="1517" width="22.33203125" bestFit="1" customWidth="1"/>
    <col min="1518" max="1518" width="100.33203125" bestFit="1" customWidth="1"/>
    <col min="1519" max="1519" width="84.6640625" bestFit="1" customWidth="1"/>
    <col min="1520" max="1520" width="101.5" bestFit="1" customWidth="1"/>
    <col min="1521" max="1521" width="92.33203125" bestFit="1" customWidth="1"/>
    <col min="1522" max="1522" width="104.83203125" bestFit="1" customWidth="1"/>
    <col min="1523" max="1523" width="93.5" bestFit="1" customWidth="1"/>
    <col min="1524" max="1524" width="96.83203125" bestFit="1" customWidth="1"/>
    <col min="1525" max="1525" width="101.1640625" bestFit="1" customWidth="1"/>
    <col min="1526" max="1526" width="106.5" bestFit="1" customWidth="1"/>
    <col min="1527" max="1527" width="82.6640625" bestFit="1" customWidth="1"/>
    <col min="1528" max="1528" width="53.5" bestFit="1" customWidth="1"/>
    <col min="1529" max="1529" width="99.6640625" bestFit="1" customWidth="1"/>
    <col min="1530" max="1530" width="101.5" bestFit="1" customWidth="1"/>
    <col min="1531" max="1531" width="104.33203125" bestFit="1" customWidth="1"/>
    <col min="1532" max="1532" width="93.6640625" bestFit="1" customWidth="1"/>
    <col min="1533" max="1533" width="97.5" bestFit="1" customWidth="1"/>
    <col min="1534" max="1534" width="91.5" bestFit="1" customWidth="1"/>
    <col min="1535" max="1535" width="105.1640625" bestFit="1" customWidth="1"/>
    <col min="1536" max="1536" width="85.83203125" bestFit="1" customWidth="1"/>
    <col min="1537" max="1537" width="79.1640625" bestFit="1" customWidth="1"/>
    <col min="1538" max="1538" width="101.33203125" bestFit="1" customWidth="1"/>
    <col min="1539" max="1539" width="90.33203125" bestFit="1" customWidth="1"/>
    <col min="1540" max="1540" width="87.83203125" bestFit="1" customWidth="1"/>
    <col min="1541" max="1541" width="78.83203125" bestFit="1" customWidth="1"/>
    <col min="1542" max="1542" width="105.1640625" bestFit="1" customWidth="1"/>
    <col min="1543" max="1543" width="106.83203125" bestFit="1" customWidth="1"/>
    <col min="1544" max="1544" width="103.5" bestFit="1" customWidth="1"/>
    <col min="1545" max="1545" width="94.83203125" bestFit="1" customWidth="1"/>
    <col min="1546" max="1546" width="105.83203125" bestFit="1" customWidth="1"/>
    <col min="1547" max="1547" width="95.83203125" bestFit="1" customWidth="1"/>
    <col min="1548" max="1548" width="89.5" bestFit="1" customWidth="1"/>
    <col min="1549" max="1549" width="101.1640625" bestFit="1" customWidth="1"/>
    <col min="1550" max="1550" width="93.33203125" bestFit="1" customWidth="1"/>
    <col min="1551" max="1551" width="107.33203125" bestFit="1" customWidth="1"/>
    <col min="1552" max="1552" width="100" bestFit="1" customWidth="1"/>
    <col min="1553" max="1553" width="99.1640625" bestFit="1" customWidth="1"/>
    <col min="1554" max="1554" width="101.6640625" bestFit="1" customWidth="1"/>
    <col min="1555" max="1555" width="69.6640625" bestFit="1" customWidth="1"/>
    <col min="1556" max="1556" width="68.33203125" bestFit="1" customWidth="1"/>
    <col min="1557" max="1557" width="97.5" bestFit="1" customWidth="1"/>
    <col min="1558" max="1558" width="101.5" bestFit="1" customWidth="1"/>
    <col min="1559" max="1559" width="84" bestFit="1" customWidth="1"/>
    <col min="1560" max="1560" width="101.1640625" bestFit="1" customWidth="1"/>
    <col min="1561" max="1561" width="96.83203125" bestFit="1" customWidth="1"/>
    <col min="1562" max="1562" width="82.5" bestFit="1" customWidth="1"/>
    <col min="1563" max="1563" width="42.1640625" bestFit="1" customWidth="1"/>
    <col min="1564" max="1564" width="102.5" bestFit="1" customWidth="1"/>
    <col min="1565" max="1565" width="92" bestFit="1" customWidth="1"/>
    <col min="1566" max="1566" width="74.5" bestFit="1" customWidth="1"/>
    <col min="1567" max="1567" width="96.33203125" bestFit="1" customWidth="1"/>
    <col min="1568" max="1568" width="79.5" bestFit="1" customWidth="1"/>
    <col min="1569" max="1569" width="93.83203125" bestFit="1" customWidth="1"/>
    <col min="1570" max="1570" width="98.6640625" bestFit="1" customWidth="1"/>
    <col min="1571" max="1571" width="103.5" bestFit="1" customWidth="1"/>
    <col min="1572" max="1572" width="90.33203125" bestFit="1" customWidth="1"/>
    <col min="1573" max="1573" width="95.1640625" bestFit="1" customWidth="1"/>
    <col min="1574" max="1574" width="103.83203125" bestFit="1" customWidth="1"/>
    <col min="1575" max="1575" width="53" bestFit="1" customWidth="1"/>
    <col min="1576" max="1576" width="69.1640625" bestFit="1" customWidth="1"/>
    <col min="1577" max="1577" width="101.83203125" bestFit="1" customWidth="1"/>
    <col min="1578" max="1578" width="105.83203125" bestFit="1" customWidth="1"/>
    <col min="1579" max="1579" width="88.83203125" bestFit="1" customWidth="1"/>
    <col min="1580" max="1580" width="95.33203125" bestFit="1" customWidth="1"/>
    <col min="1581" max="1581" width="87" bestFit="1" customWidth="1"/>
    <col min="1582" max="1582" width="65.5" bestFit="1" customWidth="1"/>
    <col min="1583" max="1583" width="104.6640625" bestFit="1" customWidth="1"/>
    <col min="1584" max="1584" width="87.6640625" bestFit="1" customWidth="1"/>
    <col min="1585" max="1585" width="108.1640625" bestFit="1" customWidth="1"/>
    <col min="1586" max="1586" width="72.5" bestFit="1" customWidth="1"/>
    <col min="1587" max="1587" width="66.5" bestFit="1" customWidth="1"/>
    <col min="1588" max="1588" width="109.33203125" bestFit="1" customWidth="1"/>
    <col min="1589" max="1589" width="103.33203125" bestFit="1" customWidth="1"/>
    <col min="1590" max="1590" width="97" bestFit="1" customWidth="1"/>
    <col min="1591" max="1591" width="64" bestFit="1" customWidth="1"/>
    <col min="1592" max="1592" width="84" bestFit="1" customWidth="1"/>
    <col min="1593" max="1593" width="86.83203125" bestFit="1" customWidth="1"/>
    <col min="1594" max="1594" width="36.1640625" bestFit="1" customWidth="1"/>
    <col min="1595" max="1595" width="100" bestFit="1" customWidth="1"/>
    <col min="1596" max="1596" width="91.6640625" bestFit="1" customWidth="1"/>
    <col min="1597" max="1597" width="101.6640625" bestFit="1" customWidth="1"/>
    <col min="1598" max="1598" width="50" bestFit="1" customWidth="1"/>
    <col min="1599" max="1599" width="99.6640625" bestFit="1" customWidth="1"/>
    <col min="1600" max="1600" width="47.6640625" bestFit="1" customWidth="1"/>
    <col min="1601" max="1601" width="34" bestFit="1" customWidth="1"/>
    <col min="1602" max="1602" width="105.83203125" bestFit="1" customWidth="1"/>
    <col min="1603" max="1603" width="96.1640625" bestFit="1" customWidth="1"/>
    <col min="1604" max="1604" width="101.83203125" bestFit="1" customWidth="1"/>
    <col min="1605" max="1605" width="106.5" bestFit="1" customWidth="1"/>
    <col min="1606" max="1606" width="104.83203125" bestFit="1" customWidth="1"/>
    <col min="1607" max="1607" width="47.6640625" bestFit="1" customWidth="1"/>
    <col min="1608" max="1608" width="102.33203125" bestFit="1" customWidth="1"/>
    <col min="1609" max="1609" width="99" bestFit="1" customWidth="1"/>
    <col min="1610" max="1610" width="74.83203125" bestFit="1" customWidth="1"/>
    <col min="1611" max="1611" width="44.33203125" bestFit="1" customWidth="1"/>
    <col min="1612" max="1612" width="100.5" bestFit="1" customWidth="1"/>
    <col min="1613" max="1613" width="118.1640625" bestFit="1" customWidth="1"/>
    <col min="1614" max="1614" width="99.1640625" bestFit="1" customWidth="1"/>
    <col min="1615" max="1615" width="89" bestFit="1" customWidth="1"/>
    <col min="1616" max="1616" width="98" bestFit="1" customWidth="1"/>
    <col min="1617" max="1617" width="104.1640625" bestFit="1" customWidth="1"/>
    <col min="1618" max="1618" width="102.83203125" bestFit="1" customWidth="1"/>
    <col min="1619" max="1619" width="100.83203125" bestFit="1" customWidth="1"/>
    <col min="1620" max="1620" width="100.33203125" bestFit="1" customWidth="1"/>
    <col min="1621" max="1621" width="90.5" bestFit="1" customWidth="1"/>
    <col min="1622" max="1622" width="102.5" bestFit="1" customWidth="1"/>
    <col min="1623" max="1623" width="97.5" bestFit="1" customWidth="1"/>
    <col min="1624" max="1624" width="99" bestFit="1" customWidth="1"/>
    <col min="1625" max="1625" width="103.1640625" bestFit="1" customWidth="1"/>
    <col min="1626" max="1626" width="96.6640625" bestFit="1" customWidth="1"/>
    <col min="1627" max="1627" width="54.5" bestFit="1" customWidth="1"/>
    <col min="1628" max="1628" width="104.6640625" bestFit="1" customWidth="1"/>
    <col min="1629" max="1629" width="99.1640625" bestFit="1" customWidth="1"/>
    <col min="1630" max="1630" width="73.33203125" bestFit="1" customWidth="1"/>
    <col min="1631" max="1631" width="94" bestFit="1" customWidth="1"/>
    <col min="1632" max="1632" width="72" bestFit="1" customWidth="1"/>
    <col min="1633" max="1633" width="107" bestFit="1" customWidth="1"/>
    <col min="1634" max="1634" width="82.83203125" bestFit="1" customWidth="1"/>
    <col min="1635" max="1635" width="91.6640625" bestFit="1" customWidth="1"/>
    <col min="1636" max="1636" width="105.33203125" bestFit="1" customWidth="1"/>
    <col min="1637" max="1637" width="56.83203125" bestFit="1" customWidth="1"/>
    <col min="1638" max="1638" width="71.83203125" bestFit="1" customWidth="1"/>
    <col min="1639" max="1639" width="103" bestFit="1" customWidth="1"/>
    <col min="1640" max="1640" width="93.83203125" bestFit="1" customWidth="1"/>
    <col min="1641" max="1641" width="99.1640625" bestFit="1" customWidth="1"/>
    <col min="1642" max="1642" width="92" bestFit="1" customWidth="1"/>
    <col min="1643" max="1643" width="25" bestFit="1" customWidth="1"/>
    <col min="1644" max="1644" width="105.33203125" bestFit="1" customWidth="1"/>
    <col min="1645" max="1645" width="104.6640625" bestFit="1" customWidth="1"/>
    <col min="1646" max="1646" width="101.83203125" bestFit="1" customWidth="1"/>
    <col min="1647" max="1647" width="102.83203125" bestFit="1" customWidth="1"/>
    <col min="1648" max="1648" width="104.5" bestFit="1" customWidth="1"/>
    <col min="1649" max="1649" width="74.1640625" bestFit="1" customWidth="1"/>
    <col min="1650" max="1650" width="103.1640625" bestFit="1" customWidth="1"/>
    <col min="1651" max="1651" width="95" bestFit="1" customWidth="1"/>
    <col min="1652" max="1652" width="64.1640625" bestFit="1" customWidth="1"/>
    <col min="1653" max="1653" width="93" bestFit="1" customWidth="1"/>
    <col min="1654" max="1654" width="101.6640625" bestFit="1" customWidth="1"/>
    <col min="1655" max="1655" width="29" bestFit="1" customWidth="1"/>
    <col min="1656" max="1656" width="110.6640625" bestFit="1" customWidth="1"/>
    <col min="1657" max="1657" width="98.83203125" bestFit="1" customWidth="1"/>
    <col min="1658" max="1658" width="81.5" bestFit="1" customWidth="1"/>
    <col min="1659" max="1659" width="105" bestFit="1" customWidth="1"/>
    <col min="1660" max="1660" width="65.6640625" bestFit="1" customWidth="1"/>
    <col min="1661" max="1661" width="103.6640625" bestFit="1" customWidth="1"/>
    <col min="1662" max="1662" width="64.5" bestFit="1" customWidth="1"/>
    <col min="1663" max="1663" width="62.33203125" bestFit="1" customWidth="1"/>
    <col min="1664" max="1664" width="105.83203125" bestFit="1" customWidth="1"/>
    <col min="1665" max="1665" width="104.1640625" bestFit="1" customWidth="1"/>
    <col min="1666" max="1666" width="100" bestFit="1" customWidth="1"/>
    <col min="1667" max="1667" width="97.83203125" bestFit="1" customWidth="1"/>
    <col min="1668" max="1668" width="100.5" bestFit="1" customWidth="1"/>
    <col min="1669" max="1669" width="99.33203125" bestFit="1" customWidth="1"/>
    <col min="1670" max="1670" width="112.83203125" bestFit="1" customWidth="1"/>
    <col min="1671" max="1671" width="64.5" bestFit="1" customWidth="1"/>
    <col min="1672" max="1672" width="94.33203125" bestFit="1" customWidth="1"/>
    <col min="1673" max="1673" width="102.5" bestFit="1" customWidth="1"/>
    <col min="1674" max="1674" width="102.1640625" bestFit="1" customWidth="1"/>
    <col min="1675" max="1675" width="99.5" bestFit="1" customWidth="1"/>
    <col min="1676" max="1676" width="40.1640625" bestFit="1" customWidth="1"/>
    <col min="1677" max="1677" width="102" bestFit="1" customWidth="1"/>
    <col min="1678" max="1678" width="106" bestFit="1" customWidth="1"/>
    <col min="1679" max="1679" width="97.83203125" bestFit="1" customWidth="1"/>
    <col min="1680" max="1680" width="82" bestFit="1" customWidth="1"/>
    <col min="1681" max="1681" width="104.83203125" bestFit="1" customWidth="1"/>
    <col min="1682" max="1682" width="104.6640625" bestFit="1" customWidth="1"/>
    <col min="1683" max="1683" width="104.33203125" bestFit="1" customWidth="1"/>
    <col min="1684" max="1684" width="96" bestFit="1" customWidth="1"/>
    <col min="1685" max="1685" width="99.33203125" bestFit="1" customWidth="1"/>
    <col min="1686" max="1686" width="103.1640625" bestFit="1" customWidth="1"/>
    <col min="1687" max="1687" width="79.5" bestFit="1" customWidth="1"/>
    <col min="1688" max="1688" width="66.5" bestFit="1" customWidth="1"/>
    <col min="1689" max="1689" width="77.6640625" bestFit="1" customWidth="1"/>
    <col min="1690" max="1690" width="63.6640625" bestFit="1" customWidth="1"/>
    <col min="1691" max="1691" width="97.33203125" bestFit="1" customWidth="1"/>
    <col min="1692" max="1692" width="75.5" bestFit="1" customWidth="1"/>
    <col min="1693" max="1693" width="94.1640625" bestFit="1" customWidth="1"/>
    <col min="1694" max="1694" width="99.83203125" bestFit="1" customWidth="1"/>
    <col min="1695" max="1695" width="112.5" bestFit="1" customWidth="1"/>
    <col min="1696" max="1696" width="67.83203125" bestFit="1" customWidth="1"/>
    <col min="1697" max="1697" width="68.5" bestFit="1" customWidth="1"/>
    <col min="1698" max="1698" width="80.33203125" bestFit="1" customWidth="1"/>
    <col min="1699" max="1699" width="100.33203125" bestFit="1" customWidth="1"/>
    <col min="1700" max="1700" width="99.33203125" bestFit="1" customWidth="1"/>
    <col min="1701" max="1701" width="79" bestFit="1" customWidth="1"/>
    <col min="1702" max="1702" width="89.33203125" bestFit="1" customWidth="1"/>
    <col min="1703" max="1703" width="92.1640625" bestFit="1" customWidth="1"/>
    <col min="1704" max="1704" width="99.5" bestFit="1" customWidth="1"/>
    <col min="1705" max="1705" width="96.5" bestFit="1" customWidth="1"/>
    <col min="1706" max="1706" width="99.83203125" bestFit="1" customWidth="1"/>
    <col min="1707" max="1707" width="66" bestFit="1" customWidth="1"/>
    <col min="1708" max="1708" width="103.1640625" bestFit="1" customWidth="1"/>
    <col min="1709" max="1709" width="104.33203125" bestFit="1" customWidth="1"/>
    <col min="1710" max="1710" width="98.5" bestFit="1" customWidth="1"/>
    <col min="1711" max="1711" width="97.6640625" bestFit="1" customWidth="1"/>
    <col min="1712" max="1712" width="77.1640625" bestFit="1" customWidth="1"/>
    <col min="1713" max="1713" width="92" bestFit="1" customWidth="1"/>
    <col min="1714" max="1714" width="100.5" bestFit="1" customWidth="1"/>
    <col min="1715" max="1715" width="69.5" bestFit="1" customWidth="1"/>
    <col min="1716" max="1716" width="86.83203125" bestFit="1" customWidth="1"/>
    <col min="1717" max="1717" width="103.1640625" bestFit="1" customWidth="1"/>
    <col min="1718" max="1718" width="38.33203125" bestFit="1" customWidth="1"/>
    <col min="1719" max="1719" width="98" bestFit="1" customWidth="1"/>
    <col min="1720" max="1720" width="101.33203125" bestFit="1" customWidth="1"/>
    <col min="1721" max="1721" width="86" bestFit="1" customWidth="1"/>
    <col min="1722" max="1722" width="49.6640625" bestFit="1" customWidth="1"/>
    <col min="1723" max="1723" width="53.33203125" bestFit="1" customWidth="1"/>
    <col min="1724" max="1724" width="107.33203125" bestFit="1" customWidth="1"/>
    <col min="1725" max="1725" width="44.6640625" bestFit="1" customWidth="1"/>
    <col min="1726" max="1726" width="69" bestFit="1" customWidth="1"/>
    <col min="1727" max="1727" width="64" bestFit="1" customWidth="1"/>
    <col min="1728" max="1728" width="98.6640625" bestFit="1" customWidth="1"/>
    <col min="1729" max="1729" width="59.6640625" bestFit="1" customWidth="1"/>
    <col min="1730" max="1730" width="95.1640625" bestFit="1" customWidth="1"/>
    <col min="1731" max="1731" width="35.83203125" bestFit="1" customWidth="1"/>
    <col min="1732" max="1732" width="94" bestFit="1" customWidth="1"/>
    <col min="1733" max="1733" width="67.83203125" bestFit="1" customWidth="1"/>
    <col min="1734" max="1734" width="99.1640625" bestFit="1" customWidth="1"/>
    <col min="1735" max="1735" width="72" bestFit="1" customWidth="1"/>
    <col min="1736" max="1736" width="99.5" bestFit="1" customWidth="1"/>
    <col min="1737" max="1737" width="33.83203125" bestFit="1" customWidth="1"/>
    <col min="1738" max="1738" width="69.6640625" bestFit="1" customWidth="1"/>
    <col min="1739" max="1739" width="84.5" bestFit="1" customWidth="1"/>
    <col min="1740" max="1740" width="93.83203125" bestFit="1" customWidth="1"/>
    <col min="1741" max="1741" width="50" bestFit="1" customWidth="1"/>
    <col min="1742" max="1742" width="98.83203125" bestFit="1" customWidth="1"/>
    <col min="1743" max="1743" width="98" bestFit="1" customWidth="1"/>
    <col min="1744" max="1744" width="39.83203125" bestFit="1" customWidth="1"/>
    <col min="1745" max="1745" width="99.33203125" bestFit="1" customWidth="1"/>
    <col min="1746" max="1746" width="99.5" bestFit="1" customWidth="1"/>
    <col min="1747" max="1747" width="68.83203125" bestFit="1" customWidth="1"/>
    <col min="1748" max="1748" width="68" bestFit="1" customWidth="1"/>
    <col min="1749" max="1749" width="76.6640625" bestFit="1" customWidth="1"/>
    <col min="1750" max="1750" width="79.6640625" bestFit="1" customWidth="1"/>
    <col min="1751" max="1751" width="48.6640625" bestFit="1" customWidth="1"/>
    <col min="1752" max="1752" width="47.83203125" bestFit="1" customWidth="1"/>
    <col min="1753" max="1753" width="80.1640625" bestFit="1" customWidth="1"/>
    <col min="1754" max="1754" width="82.33203125" bestFit="1" customWidth="1"/>
    <col min="1755" max="1755" width="105.33203125" bestFit="1" customWidth="1"/>
    <col min="1756" max="1756" width="75.5" bestFit="1" customWidth="1"/>
    <col min="1757" max="1757" width="88.1640625" bestFit="1" customWidth="1"/>
    <col min="1758" max="1758" width="98.6640625" bestFit="1" customWidth="1"/>
    <col min="1759" max="1759" width="44" bestFit="1" customWidth="1"/>
    <col min="1760" max="1760" width="64.83203125" bestFit="1" customWidth="1"/>
    <col min="1761" max="1761" width="65.33203125" bestFit="1" customWidth="1"/>
    <col min="1762" max="1762" width="53" bestFit="1" customWidth="1"/>
    <col min="1763" max="1763" width="108.83203125" bestFit="1" customWidth="1"/>
    <col min="1764" max="1764" width="97.83203125" bestFit="1" customWidth="1"/>
    <col min="1765" max="1765" width="117.6640625" bestFit="1" customWidth="1"/>
    <col min="1766" max="1766" width="91.1640625" bestFit="1" customWidth="1"/>
    <col min="1767" max="1767" width="34.83203125" bestFit="1" customWidth="1"/>
    <col min="1768" max="1768" width="89.1640625" bestFit="1" customWidth="1"/>
    <col min="1769" max="1769" width="99.6640625" bestFit="1" customWidth="1"/>
    <col min="1770" max="1770" width="93.6640625" bestFit="1" customWidth="1"/>
    <col min="1771" max="1771" width="102.83203125" bestFit="1" customWidth="1"/>
    <col min="1772" max="1772" width="102.6640625" bestFit="1" customWidth="1"/>
    <col min="1773" max="1773" width="87" bestFit="1" customWidth="1"/>
    <col min="1774" max="1774" width="102.5" bestFit="1" customWidth="1"/>
    <col min="1775" max="1775" width="103.5" bestFit="1" customWidth="1"/>
    <col min="1776" max="1776" width="105.5" bestFit="1" customWidth="1"/>
    <col min="1777" max="1777" width="75.83203125" bestFit="1" customWidth="1"/>
    <col min="1778" max="1778" width="72.1640625" bestFit="1" customWidth="1"/>
    <col min="1779" max="1779" width="68" bestFit="1" customWidth="1"/>
    <col min="1780" max="1780" width="103.6640625" bestFit="1" customWidth="1"/>
    <col min="1781" max="1781" width="99.6640625" bestFit="1" customWidth="1"/>
    <col min="1782" max="1782" width="93" bestFit="1" customWidth="1"/>
    <col min="1783" max="1783" width="86.83203125" bestFit="1" customWidth="1"/>
    <col min="1784" max="1784" width="97" bestFit="1" customWidth="1"/>
    <col min="1785" max="1785" width="85.33203125" bestFit="1" customWidth="1"/>
    <col min="1786" max="1786" width="76.5" bestFit="1" customWidth="1"/>
    <col min="1787" max="1787" width="100.6640625" bestFit="1" customWidth="1"/>
    <col min="1788" max="1788" width="90.33203125" bestFit="1" customWidth="1"/>
    <col min="1789" max="1789" width="104.1640625" bestFit="1" customWidth="1"/>
    <col min="1790" max="1790" width="98.33203125" bestFit="1" customWidth="1"/>
    <col min="1791" max="1791" width="74" bestFit="1" customWidth="1"/>
    <col min="1792" max="1792" width="93.83203125" bestFit="1" customWidth="1"/>
    <col min="1793" max="1793" width="62.1640625" bestFit="1" customWidth="1"/>
    <col min="1794" max="1794" width="97.1640625" bestFit="1" customWidth="1"/>
    <col min="1795" max="1795" width="95.33203125" bestFit="1" customWidth="1"/>
    <col min="1796" max="1796" width="98.83203125" bestFit="1" customWidth="1"/>
    <col min="1797" max="1797" width="28.1640625" bestFit="1" customWidth="1"/>
    <col min="1798" max="1798" width="63.83203125" bestFit="1" customWidth="1"/>
    <col min="1799" max="1799" width="102" bestFit="1" customWidth="1"/>
    <col min="1800" max="1800" width="104.33203125" bestFit="1" customWidth="1"/>
    <col min="1801" max="1801" width="40.83203125" bestFit="1" customWidth="1"/>
    <col min="1802" max="1802" width="101.33203125" bestFit="1" customWidth="1"/>
    <col min="1803" max="1803" width="43.1640625" bestFit="1" customWidth="1"/>
    <col min="1804" max="1804" width="98.1640625" bestFit="1" customWidth="1"/>
    <col min="1805" max="1805" width="84" bestFit="1" customWidth="1"/>
    <col min="1806" max="1806" width="97.6640625" bestFit="1" customWidth="1"/>
    <col min="1807" max="1807" width="58.5" bestFit="1" customWidth="1"/>
    <col min="1808" max="1808" width="104" bestFit="1" customWidth="1"/>
    <col min="1809" max="1809" width="105" bestFit="1" customWidth="1"/>
    <col min="1810" max="1810" width="110.33203125" bestFit="1" customWidth="1"/>
    <col min="1811" max="1811" width="55" bestFit="1" customWidth="1"/>
    <col min="1812" max="1812" width="61.1640625" bestFit="1" customWidth="1"/>
    <col min="1813" max="1813" width="96.6640625" bestFit="1" customWidth="1"/>
    <col min="1814" max="1814" width="83.33203125" bestFit="1" customWidth="1"/>
    <col min="1815" max="1815" width="104" bestFit="1" customWidth="1"/>
    <col min="1816" max="1816" width="101.1640625" bestFit="1" customWidth="1"/>
    <col min="1817" max="1817" width="37.83203125" bestFit="1" customWidth="1"/>
    <col min="1818" max="1818" width="91.33203125" bestFit="1" customWidth="1"/>
    <col min="1819" max="1819" width="83.6640625" bestFit="1" customWidth="1"/>
    <col min="1820" max="1820" width="95.33203125" bestFit="1" customWidth="1"/>
    <col min="1821" max="1821" width="99.33203125" bestFit="1" customWidth="1"/>
    <col min="1822" max="1822" width="106" bestFit="1" customWidth="1"/>
    <col min="1823" max="1823" width="103.83203125" bestFit="1" customWidth="1"/>
    <col min="1824" max="1824" width="100" bestFit="1" customWidth="1"/>
    <col min="1825" max="1825" width="49.33203125" bestFit="1" customWidth="1"/>
    <col min="1826" max="1826" width="96.33203125" bestFit="1" customWidth="1"/>
    <col min="1827" max="1827" width="74.33203125" bestFit="1" customWidth="1"/>
    <col min="1828" max="1828" width="102" bestFit="1" customWidth="1"/>
    <col min="1829" max="1829" width="98.1640625" bestFit="1" customWidth="1"/>
    <col min="1830" max="1830" width="100.1640625" bestFit="1" customWidth="1"/>
    <col min="1831" max="1831" width="106" bestFit="1" customWidth="1"/>
    <col min="1832" max="1832" width="102.33203125" bestFit="1" customWidth="1"/>
    <col min="1833" max="1833" width="101.83203125" bestFit="1" customWidth="1"/>
    <col min="1834" max="1834" width="101.1640625" bestFit="1" customWidth="1"/>
    <col min="1835" max="1835" width="81.6640625" bestFit="1" customWidth="1"/>
    <col min="1836" max="1836" width="49.5" bestFit="1" customWidth="1"/>
    <col min="1837" max="1837" width="64.1640625" bestFit="1" customWidth="1"/>
    <col min="1838" max="1838" width="105.6640625" bestFit="1" customWidth="1"/>
    <col min="1839" max="1839" width="97" bestFit="1" customWidth="1"/>
    <col min="1840" max="1840" width="101.1640625" bestFit="1" customWidth="1"/>
    <col min="1841" max="1841" width="98" bestFit="1" customWidth="1"/>
    <col min="1842" max="1842" width="103.1640625" bestFit="1" customWidth="1"/>
    <col min="1843" max="1843" width="84.83203125" bestFit="1" customWidth="1"/>
    <col min="1844" max="1844" width="113" bestFit="1" customWidth="1"/>
    <col min="1845" max="1845" width="99" bestFit="1" customWidth="1"/>
    <col min="1846" max="1846" width="103.83203125" bestFit="1" customWidth="1"/>
    <col min="1847" max="1847" width="98.83203125" bestFit="1" customWidth="1"/>
    <col min="1848" max="1848" width="101.83203125" bestFit="1" customWidth="1"/>
    <col min="1849" max="1849" width="92.6640625" bestFit="1" customWidth="1"/>
    <col min="1850" max="1850" width="105.1640625" bestFit="1" customWidth="1"/>
    <col min="1851" max="1851" width="101.33203125" bestFit="1" customWidth="1"/>
    <col min="1852" max="1852" width="100.6640625" bestFit="1" customWidth="1"/>
    <col min="1853" max="1853" width="85.83203125" bestFit="1" customWidth="1"/>
    <col min="1854" max="1854" width="107.1640625" bestFit="1" customWidth="1"/>
    <col min="1855" max="1855" width="99.5" bestFit="1" customWidth="1"/>
    <col min="1856" max="1856" width="82.1640625" bestFit="1" customWidth="1"/>
    <col min="1857" max="1857" width="97" bestFit="1" customWidth="1"/>
    <col min="1858" max="1858" width="106.33203125" bestFit="1" customWidth="1"/>
    <col min="1859" max="1859" width="87.6640625" bestFit="1" customWidth="1"/>
    <col min="1860" max="1860" width="101" bestFit="1" customWidth="1"/>
    <col min="1861" max="1861" width="94.1640625" bestFit="1" customWidth="1"/>
    <col min="1862" max="1862" width="72.1640625" bestFit="1" customWidth="1"/>
    <col min="1863" max="1863" width="104.83203125" bestFit="1" customWidth="1"/>
    <col min="1864" max="1864" width="103.6640625" bestFit="1" customWidth="1"/>
    <col min="1865" max="1865" width="91.6640625" bestFit="1" customWidth="1"/>
    <col min="1866" max="1866" width="102.83203125" bestFit="1" customWidth="1"/>
    <col min="1867" max="1867" width="98" bestFit="1" customWidth="1"/>
    <col min="1868" max="1868" width="97" bestFit="1" customWidth="1"/>
    <col min="1869" max="1869" width="98.6640625" bestFit="1" customWidth="1"/>
    <col min="1870" max="1870" width="88" bestFit="1" customWidth="1"/>
    <col min="1871" max="1871" width="100.83203125" bestFit="1" customWidth="1"/>
    <col min="1872" max="1872" width="49.1640625" bestFit="1" customWidth="1"/>
    <col min="1873" max="1873" width="102.33203125" bestFit="1" customWidth="1"/>
    <col min="1874" max="1874" width="103.33203125" bestFit="1" customWidth="1"/>
    <col min="1875" max="1875" width="87.33203125" bestFit="1" customWidth="1"/>
    <col min="1876" max="1876" width="96.33203125" bestFit="1" customWidth="1"/>
    <col min="1877" max="1877" width="100.1640625" bestFit="1" customWidth="1"/>
    <col min="1878" max="1878" width="102.1640625" bestFit="1" customWidth="1"/>
    <col min="1879" max="1879" width="96.33203125" bestFit="1" customWidth="1"/>
    <col min="1880" max="1880" width="104.83203125" bestFit="1" customWidth="1"/>
    <col min="1881" max="1881" width="99.83203125" bestFit="1" customWidth="1"/>
    <col min="1882" max="1882" width="102" bestFit="1" customWidth="1"/>
    <col min="1883" max="1883" width="93.6640625" bestFit="1" customWidth="1"/>
    <col min="1884" max="1884" width="86.6640625" bestFit="1" customWidth="1"/>
    <col min="1885" max="1885" width="94.83203125" bestFit="1" customWidth="1"/>
    <col min="1886" max="1886" width="73.5" bestFit="1" customWidth="1"/>
    <col min="1887" max="1887" width="103.5" bestFit="1" customWidth="1"/>
    <col min="1888" max="1888" width="72.5" bestFit="1" customWidth="1"/>
    <col min="1889" max="1889" width="85.6640625" bestFit="1" customWidth="1"/>
    <col min="1890" max="1890" width="61.83203125" bestFit="1" customWidth="1"/>
    <col min="1891" max="1891" width="100.5" bestFit="1" customWidth="1"/>
    <col min="1892" max="1892" width="97.5" bestFit="1" customWidth="1"/>
    <col min="1893" max="1893" width="83" bestFit="1" customWidth="1"/>
    <col min="1894" max="1894" width="76.1640625" bestFit="1" customWidth="1"/>
    <col min="1895" max="1895" width="75.1640625" bestFit="1" customWidth="1"/>
    <col min="1896" max="1896" width="101.5" bestFit="1" customWidth="1"/>
    <col min="1897" max="1897" width="25.1640625" bestFit="1" customWidth="1"/>
    <col min="1898" max="1898" width="66.1640625" bestFit="1" customWidth="1"/>
    <col min="1899" max="1899" width="96.1640625" bestFit="1" customWidth="1"/>
    <col min="1900" max="1900" width="67.6640625" bestFit="1" customWidth="1"/>
    <col min="1901" max="1901" width="83.33203125" bestFit="1" customWidth="1"/>
    <col min="1902" max="1902" width="100.83203125" bestFit="1" customWidth="1"/>
    <col min="1903" max="1903" width="2.1640625" customWidth="1"/>
    <col min="1904" max="1904" width="101" bestFit="1" customWidth="1"/>
    <col min="1905" max="1905" width="103.1640625" bestFit="1" customWidth="1"/>
    <col min="1906" max="1906" width="119" bestFit="1" customWidth="1"/>
    <col min="1907" max="1907" width="102.33203125" bestFit="1" customWidth="1"/>
    <col min="1908" max="1908" width="102.6640625" bestFit="1" customWidth="1"/>
    <col min="1909" max="1909" width="102.83203125" bestFit="1" customWidth="1"/>
    <col min="1910" max="1910" width="98.33203125" bestFit="1" customWidth="1"/>
    <col min="1911" max="1911" width="72" bestFit="1" customWidth="1"/>
    <col min="1912" max="1912" width="85.6640625" bestFit="1" customWidth="1"/>
    <col min="1913" max="1913" width="106.1640625" bestFit="1" customWidth="1"/>
    <col min="1914" max="1914" width="66.1640625" bestFit="1" customWidth="1"/>
    <col min="1915" max="1915" width="104.83203125" bestFit="1" customWidth="1"/>
    <col min="1916" max="1916" width="79.6640625" bestFit="1" customWidth="1"/>
    <col min="1917" max="1917" width="75.83203125" bestFit="1" customWidth="1"/>
    <col min="1918" max="1918" width="95" bestFit="1" customWidth="1"/>
    <col min="1919" max="1919" width="104.5" bestFit="1" customWidth="1"/>
    <col min="1920" max="1920" width="76.83203125" bestFit="1" customWidth="1"/>
    <col min="1921" max="1921" width="56.33203125" bestFit="1" customWidth="1"/>
    <col min="1922" max="1922" width="85.33203125" bestFit="1" customWidth="1"/>
    <col min="1923" max="1923" width="105.6640625" bestFit="1" customWidth="1"/>
    <col min="1924" max="1924" width="101.33203125" bestFit="1" customWidth="1"/>
    <col min="1925" max="1925" width="103.6640625" bestFit="1" customWidth="1"/>
    <col min="1926" max="1926" width="67.5" bestFit="1" customWidth="1"/>
    <col min="1927" max="1927" width="89" bestFit="1" customWidth="1"/>
    <col min="1928" max="1928" width="94.5" bestFit="1" customWidth="1"/>
    <col min="1929" max="1929" width="90.6640625" bestFit="1" customWidth="1"/>
    <col min="1930" max="1930" width="60.1640625" bestFit="1" customWidth="1"/>
    <col min="1931" max="1931" width="81.83203125" bestFit="1" customWidth="1"/>
    <col min="1932" max="1932" width="95.6640625" bestFit="1" customWidth="1"/>
    <col min="1933" max="1933" width="101.83203125" bestFit="1" customWidth="1"/>
    <col min="1934" max="1934" width="90.33203125" bestFit="1" customWidth="1"/>
    <col min="1935" max="1935" width="84.33203125" bestFit="1" customWidth="1"/>
    <col min="1936" max="1936" width="78.1640625" bestFit="1" customWidth="1"/>
    <col min="1937" max="1937" width="96" bestFit="1" customWidth="1"/>
    <col min="1938" max="1938" width="98.1640625" bestFit="1" customWidth="1"/>
    <col min="1939" max="1939" width="100" bestFit="1" customWidth="1"/>
    <col min="1940" max="1940" width="97.83203125" bestFit="1" customWidth="1"/>
    <col min="1941" max="1941" width="86.1640625" bestFit="1" customWidth="1"/>
    <col min="1942" max="1942" width="94" bestFit="1" customWidth="1"/>
    <col min="1943" max="1943" width="102.5" bestFit="1" customWidth="1"/>
    <col min="1944" max="1944" width="79.5" bestFit="1" customWidth="1"/>
    <col min="1945" max="1945" width="99.6640625" bestFit="1" customWidth="1"/>
    <col min="1946" max="1946" width="29.6640625" bestFit="1" customWidth="1"/>
    <col min="1947" max="1947" width="105" bestFit="1" customWidth="1"/>
    <col min="1948" max="1948" width="109.6640625" bestFit="1" customWidth="1"/>
    <col min="1949" max="1949" width="50.33203125" bestFit="1" customWidth="1"/>
    <col min="1950" max="1950" width="100.83203125" bestFit="1" customWidth="1"/>
    <col min="1951" max="1951" width="91" bestFit="1" customWidth="1"/>
    <col min="1952" max="1952" width="101" bestFit="1" customWidth="1"/>
    <col min="1953" max="1953" width="73" bestFit="1" customWidth="1"/>
    <col min="1954" max="1954" width="100.83203125" bestFit="1" customWidth="1"/>
    <col min="1955" max="1955" width="89.6640625" bestFit="1" customWidth="1"/>
    <col min="1956" max="1956" width="103.5" bestFit="1" customWidth="1"/>
    <col min="1957" max="1957" width="95.1640625" bestFit="1" customWidth="1"/>
    <col min="1958" max="1958" width="96.33203125" bestFit="1" customWidth="1"/>
    <col min="1959" max="1959" width="103.1640625" bestFit="1" customWidth="1"/>
    <col min="1960" max="1960" width="93.33203125" bestFit="1" customWidth="1"/>
    <col min="1961" max="1961" width="103.6640625" bestFit="1" customWidth="1"/>
    <col min="1962" max="1962" width="86.1640625" bestFit="1" customWidth="1"/>
    <col min="1963" max="1963" width="98.1640625" bestFit="1" customWidth="1"/>
    <col min="1964" max="1965" width="98.83203125" bestFit="1" customWidth="1"/>
    <col min="1966" max="1966" width="101.83203125" bestFit="1" customWidth="1"/>
    <col min="1967" max="1967" width="100.33203125" bestFit="1" customWidth="1"/>
    <col min="1968" max="1968" width="106.83203125" bestFit="1" customWidth="1"/>
    <col min="1969" max="1969" width="101.83203125" bestFit="1" customWidth="1"/>
    <col min="1970" max="1970" width="70.6640625" bestFit="1" customWidth="1"/>
    <col min="1971" max="1971" width="103.83203125" bestFit="1" customWidth="1"/>
    <col min="1972" max="1972" width="92.6640625" bestFit="1" customWidth="1"/>
    <col min="1973" max="1973" width="96.6640625" bestFit="1" customWidth="1"/>
    <col min="1974" max="1974" width="98" bestFit="1" customWidth="1"/>
    <col min="1975" max="1975" width="99" bestFit="1" customWidth="1"/>
    <col min="1976" max="1976" width="103.1640625" bestFit="1" customWidth="1"/>
    <col min="1977" max="1977" width="25.5" bestFit="1" customWidth="1"/>
    <col min="1978" max="1978" width="93.5" bestFit="1" customWidth="1"/>
    <col min="1979" max="1979" width="100.5" bestFit="1" customWidth="1"/>
    <col min="1980" max="1980" width="77.5" bestFit="1" customWidth="1"/>
    <col min="1981" max="1981" width="61.83203125" bestFit="1" customWidth="1"/>
    <col min="1982" max="1982" width="96.33203125" bestFit="1" customWidth="1"/>
    <col min="1983" max="1983" width="71.33203125" bestFit="1" customWidth="1"/>
    <col min="1984" max="1984" width="103.33203125" bestFit="1" customWidth="1"/>
    <col min="1985" max="1985" width="102.6640625" bestFit="1" customWidth="1"/>
    <col min="1986" max="1986" width="101.6640625" bestFit="1" customWidth="1"/>
    <col min="1987" max="1987" width="103.1640625" bestFit="1" customWidth="1"/>
    <col min="1988" max="1988" width="107.33203125" bestFit="1" customWidth="1"/>
    <col min="1989" max="1989" width="92.6640625" bestFit="1" customWidth="1"/>
    <col min="1990" max="1990" width="48.83203125" bestFit="1" customWidth="1"/>
    <col min="1991" max="1991" width="103.5" bestFit="1" customWidth="1"/>
    <col min="1992" max="1992" width="99.6640625" bestFit="1" customWidth="1"/>
    <col min="1993" max="1993" width="100" bestFit="1" customWidth="1"/>
    <col min="1994" max="1994" width="97.6640625" bestFit="1" customWidth="1"/>
    <col min="1995" max="1995" width="98.5" bestFit="1" customWidth="1"/>
    <col min="1996" max="1996" width="99.5" bestFit="1" customWidth="1"/>
    <col min="1997" max="1997" width="89.33203125" bestFit="1" customWidth="1"/>
    <col min="1998" max="1998" width="102.83203125" bestFit="1" customWidth="1"/>
    <col min="1999" max="1999" width="30.33203125" bestFit="1" customWidth="1"/>
    <col min="2000" max="2000" width="33.5" bestFit="1" customWidth="1"/>
    <col min="2001" max="2001" width="93.1640625" bestFit="1" customWidth="1"/>
    <col min="2002" max="2002" width="87.33203125" bestFit="1" customWidth="1"/>
    <col min="2003" max="2003" width="102.83203125" bestFit="1" customWidth="1"/>
    <col min="2004" max="2004" width="105.33203125" bestFit="1" customWidth="1"/>
    <col min="2005" max="2005" width="63.1640625" bestFit="1" customWidth="1"/>
    <col min="2006" max="2006" width="86.5" bestFit="1" customWidth="1"/>
    <col min="2007" max="2007" width="64.83203125" bestFit="1" customWidth="1"/>
    <col min="2008" max="2008" width="103.5" bestFit="1" customWidth="1"/>
    <col min="2009" max="2009" width="102" bestFit="1" customWidth="1"/>
    <col min="2010" max="2010" width="88.5" bestFit="1" customWidth="1"/>
    <col min="2011" max="2011" width="67.6640625" bestFit="1" customWidth="1"/>
    <col min="2012" max="2012" width="100.6640625" bestFit="1" customWidth="1"/>
    <col min="2013" max="2013" width="61" bestFit="1" customWidth="1"/>
    <col min="2014" max="2014" width="81.1640625" bestFit="1" customWidth="1"/>
    <col min="2015" max="2015" width="100.5" bestFit="1" customWidth="1"/>
    <col min="2016" max="2016" width="102.1640625" bestFit="1" customWidth="1"/>
    <col min="2017" max="2017" width="95.5" bestFit="1" customWidth="1"/>
    <col min="2018" max="2018" width="99.83203125" bestFit="1" customWidth="1"/>
    <col min="2019" max="2019" width="103.5" bestFit="1" customWidth="1"/>
    <col min="2020" max="2020" width="96.83203125" bestFit="1" customWidth="1"/>
    <col min="2021" max="2021" width="104.1640625" bestFit="1" customWidth="1"/>
    <col min="2022" max="2022" width="75" bestFit="1" customWidth="1"/>
    <col min="2023" max="2023" width="103.83203125" bestFit="1" customWidth="1"/>
    <col min="2024" max="2024" width="96.83203125" bestFit="1" customWidth="1"/>
    <col min="2025" max="2025" width="57.5" bestFit="1" customWidth="1"/>
    <col min="2026" max="2026" width="102" bestFit="1" customWidth="1"/>
    <col min="2027" max="2027" width="104.83203125" bestFit="1" customWidth="1"/>
    <col min="2028" max="2028" width="99.83203125" bestFit="1" customWidth="1"/>
    <col min="2029" max="2029" width="91" bestFit="1" customWidth="1"/>
    <col min="2030" max="2030" width="72.83203125" bestFit="1" customWidth="1"/>
    <col min="2031" max="2031" width="42" bestFit="1" customWidth="1"/>
    <col min="2032" max="2032" width="98.6640625" bestFit="1" customWidth="1"/>
    <col min="2033" max="2033" width="101.1640625" bestFit="1" customWidth="1"/>
    <col min="2034" max="2034" width="87.1640625" bestFit="1" customWidth="1"/>
    <col min="2035" max="2035" width="104.1640625" bestFit="1" customWidth="1"/>
    <col min="2036" max="2036" width="100.1640625" bestFit="1" customWidth="1"/>
    <col min="2037" max="2037" width="101.83203125" bestFit="1" customWidth="1"/>
    <col min="2038" max="2038" width="57.83203125" bestFit="1" customWidth="1"/>
    <col min="2039" max="2039" width="75.6640625" bestFit="1" customWidth="1"/>
    <col min="2040" max="2040" width="102.33203125" bestFit="1" customWidth="1"/>
    <col min="2041" max="2041" width="75.83203125" bestFit="1" customWidth="1"/>
    <col min="2042" max="2042" width="102.33203125" bestFit="1" customWidth="1"/>
    <col min="2043" max="2043" width="97.1640625" bestFit="1" customWidth="1"/>
    <col min="2044" max="2044" width="88.83203125" bestFit="1" customWidth="1"/>
    <col min="2045" max="2045" width="67.83203125" bestFit="1" customWidth="1"/>
    <col min="2046" max="2046" width="100.6640625" bestFit="1" customWidth="1"/>
    <col min="2047" max="2047" width="98.33203125" bestFit="1" customWidth="1"/>
    <col min="2048" max="2048" width="97.33203125" bestFit="1" customWidth="1"/>
    <col min="2049" max="2049" width="99.6640625" bestFit="1" customWidth="1"/>
    <col min="2050" max="2050" width="104" bestFit="1" customWidth="1"/>
    <col min="2051" max="2051" width="106.1640625" bestFit="1" customWidth="1"/>
    <col min="2052" max="2052" width="96.5" bestFit="1" customWidth="1"/>
    <col min="2053" max="2053" width="117" bestFit="1" customWidth="1"/>
    <col min="2054" max="2054" width="104.83203125" bestFit="1" customWidth="1"/>
    <col min="2055" max="2055" width="99.5" bestFit="1" customWidth="1"/>
    <col min="2056" max="2056" width="106.5" bestFit="1" customWidth="1"/>
    <col min="2057" max="2057" width="105.6640625" bestFit="1" customWidth="1"/>
    <col min="2058" max="2058" width="121.5" bestFit="1" customWidth="1"/>
    <col min="2059" max="2059" width="82.6640625" bestFit="1" customWidth="1"/>
    <col min="2060" max="2060" width="111.1640625" bestFit="1" customWidth="1"/>
    <col min="2061" max="2061" width="93" bestFit="1" customWidth="1"/>
    <col min="2062" max="2062" width="30.6640625" bestFit="1" customWidth="1"/>
    <col min="2063" max="2063" width="101.1640625" bestFit="1" customWidth="1"/>
    <col min="2064" max="2064" width="103.1640625" bestFit="1" customWidth="1"/>
    <col min="2065" max="2065" width="112.33203125" bestFit="1" customWidth="1"/>
    <col min="2066" max="2066" width="102" bestFit="1" customWidth="1"/>
    <col min="2067" max="2067" width="102.33203125" bestFit="1" customWidth="1"/>
    <col min="2068" max="2068" width="95.83203125" bestFit="1" customWidth="1"/>
    <col min="2069" max="2069" width="101" bestFit="1" customWidth="1"/>
    <col min="2070" max="2070" width="91" bestFit="1" customWidth="1"/>
    <col min="2071" max="2071" width="86" bestFit="1" customWidth="1"/>
    <col min="2072" max="2072" width="100.1640625" bestFit="1" customWidth="1"/>
    <col min="2073" max="2073" width="28.6640625" bestFit="1" customWidth="1"/>
    <col min="2074" max="2074" width="106" bestFit="1" customWidth="1"/>
    <col min="2075" max="2075" width="101.1640625" bestFit="1" customWidth="1"/>
    <col min="2076" max="2076" width="100.1640625" bestFit="1" customWidth="1"/>
    <col min="2077" max="2077" width="39.6640625" bestFit="1" customWidth="1"/>
    <col min="2078" max="2078" width="107.5" bestFit="1" customWidth="1"/>
    <col min="2079" max="2079" width="81" bestFit="1" customWidth="1"/>
    <col min="2080" max="2080" width="105" bestFit="1" customWidth="1"/>
    <col min="2081" max="2081" width="78.6640625" bestFit="1" customWidth="1"/>
    <col min="2082" max="2082" width="101" bestFit="1" customWidth="1"/>
    <col min="2083" max="2083" width="107" bestFit="1" customWidth="1"/>
    <col min="2084" max="2084" width="97.5" bestFit="1" customWidth="1"/>
    <col min="2085" max="2085" width="101.1640625" bestFit="1" customWidth="1"/>
    <col min="2086" max="2086" width="106.6640625" bestFit="1" customWidth="1"/>
    <col min="2087" max="2087" width="101.5" bestFit="1" customWidth="1"/>
    <col min="2088" max="2088" width="71.83203125" bestFit="1" customWidth="1"/>
    <col min="2089" max="2089" width="99.6640625" bestFit="1" customWidth="1"/>
    <col min="2090" max="2090" width="101.1640625" bestFit="1" customWidth="1"/>
    <col min="2091" max="2091" width="103" bestFit="1" customWidth="1"/>
    <col min="2092" max="2092" width="101.33203125" bestFit="1" customWidth="1"/>
    <col min="2093" max="2093" width="83.1640625" bestFit="1" customWidth="1"/>
    <col min="2094" max="2094" width="104" bestFit="1" customWidth="1"/>
    <col min="2095" max="2095" width="113.83203125" bestFit="1" customWidth="1"/>
    <col min="2096" max="2096" width="84.5" bestFit="1" customWidth="1"/>
    <col min="2097" max="2097" width="101.33203125" bestFit="1" customWidth="1"/>
    <col min="2098" max="2098" width="106.83203125" bestFit="1" customWidth="1"/>
    <col min="2099" max="2099" width="101" bestFit="1" customWidth="1"/>
    <col min="2100" max="2100" width="95" bestFit="1" customWidth="1"/>
    <col min="2101" max="2101" width="78.33203125" bestFit="1" customWidth="1"/>
    <col min="2102" max="2102" width="97.6640625" bestFit="1" customWidth="1"/>
    <col min="2103" max="2103" width="102.5" bestFit="1" customWidth="1"/>
    <col min="2104" max="2104" width="105.33203125" bestFit="1" customWidth="1"/>
    <col min="2105" max="2105" width="90.1640625" bestFit="1" customWidth="1"/>
    <col min="2106" max="2106" width="78.5" bestFit="1" customWidth="1"/>
    <col min="2107" max="2107" width="102.5" bestFit="1" customWidth="1"/>
    <col min="2108" max="2108" width="104.33203125" bestFit="1" customWidth="1"/>
    <col min="2109" max="2109" width="100.83203125" bestFit="1" customWidth="1"/>
    <col min="2110" max="2110" width="96.83203125" bestFit="1" customWidth="1"/>
    <col min="2111" max="2111" width="64.83203125" bestFit="1" customWidth="1"/>
    <col min="2112" max="2112" width="97.83203125" bestFit="1" customWidth="1"/>
    <col min="2113" max="2113" width="123.83203125" bestFit="1" customWidth="1"/>
    <col min="2114" max="2114" width="99.33203125" bestFit="1" customWidth="1"/>
    <col min="2115" max="2115" width="50.33203125" bestFit="1" customWidth="1"/>
    <col min="2116" max="2116" width="97" bestFit="1" customWidth="1"/>
    <col min="2117" max="2117" width="100" bestFit="1" customWidth="1"/>
    <col min="2118" max="2118" width="101" bestFit="1" customWidth="1"/>
    <col min="2119" max="2119" width="101.33203125" bestFit="1" customWidth="1"/>
    <col min="2120" max="2120" width="71.5" bestFit="1" customWidth="1"/>
    <col min="2121" max="2121" width="99.33203125" bestFit="1" customWidth="1"/>
    <col min="2122" max="2122" width="98.33203125" bestFit="1" customWidth="1"/>
    <col min="2123" max="2123" width="100.6640625" bestFit="1" customWidth="1"/>
    <col min="2124" max="2124" width="110.6640625" bestFit="1" customWidth="1"/>
    <col min="2125" max="2125" width="99.33203125" bestFit="1" customWidth="1"/>
    <col min="2126" max="2126" width="103.83203125" bestFit="1" customWidth="1"/>
    <col min="2127" max="2127" width="94.1640625" bestFit="1" customWidth="1"/>
    <col min="2128" max="2128" width="99.1640625" bestFit="1" customWidth="1"/>
    <col min="2129" max="2129" width="99.83203125" bestFit="1" customWidth="1"/>
    <col min="2130" max="2130" width="97.6640625" bestFit="1" customWidth="1"/>
    <col min="2131" max="2131" width="104" bestFit="1" customWidth="1"/>
    <col min="2132" max="2132" width="76.1640625" bestFit="1" customWidth="1"/>
    <col min="2133" max="2133" width="88.83203125" bestFit="1" customWidth="1"/>
    <col min="2134" max="2134" width="103.6640625" bestFit="1" customWidth="1"/>
    <col min="2135" max="2135" width="112.83203125" bestFit="1" customWidth="1"/>
    <col min="2136" max="2136" width="101.83203125" bestFit="1" customWidth="1"/>
    <col min="2137" max="2137" width="100.5" bestFit="1" customWidth="1"/>
    <col min="2138" max="2138" width="90" bestFit="1" customWidth="1"/>
    <col min="2139" max="2139" width="97.1640625" bestFit="1" customWidth="1"/>
    <col min="2140" max="2140" width="70" bestFit="1" customWidth="1"/>
    <col min="2141" max="2141" width="107.83203125" bestFit="1" customWidth="1"/>
    <col min="2142" max="2142" width="116" bestFit="1" customWidth="1"/>
    <col min="2143" max="2143" width="102.6640625" bestFit="1" customWidth="1"/>
    <col min="2144" max="2144" width="101" bestFit="1" customWidth="1"/>
    <col min="2145" max="2145" width="99.33203125" bestFit="1" customWidth="1"/>
    <col min="2146" max="2146" width="93.6640625" bestFit="1" customWidth="1"/>
    <col min="2147" max="2147" width="101.6640625" bestFit="1" customWidth="1"/>
    <col min="2148" max="2148" width="74.6640625" bestFit="1" customWidth="1"/>
    <col min="2149" max="2149" width="95.5" bestFit="1" customWidth="1"/>
    <col min="2150" max="2150" width="99.5" bestFit="1" customWidth="1"/>
    <col min="2151" max="2151" width="85.1640625" bestFit="1" customWidth="1"/>
    <col min="2152" max="2152" width="99.33203125" bestFit="1" customWidth="1"/>
    <col min="2153" max="2153" width="96.6640625" bestFit="1" customWidth="1"/>
    <col min="2154" max="2154" width="93.1640625" bestFit="1" customWidth="1"/>
    <col min="2155" max="2155" width="90.83203125" bestFit="1" customWidth="1"/>
    <col min="2156" max="2156" width="93.33203125" bestFit="1" customWidth="1"/>
    <col min="2157" max="2157" width="96.6640625" bestFit="1" customWidth="1"/>
    <col min="2158" max="2158" width="83" bestFit="1" customWidth="1"/>
    <col min="2159" max="2159" width="99.6640625" bestFit="1" customWidth="1"/>
    <col min="2160" max="2160" width="101" bestFit="1" customWidth="1"/>
    <col min="2161" max="2161" width="98.1640625" bestFit="1" customWidth="1"/>
    <col min="2162" max="2162" width="100" bestFit="1" customWidth="1"/>
    <col min="2163" max="2163" width="87.1640625" bestFit="1" customWidth="1"/>
    <col min="2164" max="2164" width="103.5" bestFit="1" customWidth="1"/>
    <col min="2165" max="2165" width="74" bestFit="1" customWidth="1"/>
    <col min="2166" max="2166" width="99.83203125" bestFit="1" customWidth="1"/>
    <col min="2167" max="2167" width="90.5" bestFit="1" customWidth="1"/>
    <col min="2168" max="2168" width="97.1640625" bestFit="1" customWidth="1"/>
    <col min="2169" max="2169" width="89.33203125" bestFit="1" customWidth="1"/>
    <col min="2170" max="2170" width="99.83203125" bestFit="1" customWidth="1"/>
    <col min="2171" max="2171" width="93.6640625" bestFit="1" customWidth="1"/>
    <col min="2172" max="2172" width="106.1640625" bestFit="1" customWidth="1"/>
    <col min="2173" max="2173" width="104.33203125" bestFit="1" customWidth="1"/>
    <col min="2174" max="2174" width="101.5" bestFit="1" customWidth="1"/>
    <col min="2175" max="2175" width="103" bestFit="1" customWidth="1"/>
    <col min="2176" max="2176" width="92.1640625" bestFit="1" customWidth="1"/>
    <col min="2177" max="2177" width="87" bestFit="1" customWidth="1"/>
    <col min="2178" max="2178" width="101.1640625" bestFit="1" customWidth="1"/>
    <col min="2179" max="2179" width="94" bestFit="1" customWidth="1"/>
    <col min="2180" max="2180" width="70.33203125" bestFit="1" customWidth="1"/>
    <col min="2181" max="2181" width="102.33203125" bestFit="1" customWidth="1"/>
    <col min="2182" max="2182" width="92.6640625" bestFit="1" customWidth="1"/>
    <col min="2183" max="2183" width="73.5" bestFit="1" customWidth="1"/>
    <col min="2184" max="2184" width="104" bestFit="1" customWidth="1"/>
    <col min="2185" max="2185" width="104.33203125" bestFit="1" customWidth="1"/>
    <col min="2186" max="2186" width="102.6640625" bestFit="1" customWidth="1"/>
    <col min="2187" max="2187" width="85.83203125" bestFit="1" customWidth="1"/>
    <col min="2188" max="2188" width="99.5" bestFit="1" customWidth="1"/>
    <col min="2189" max="2189" width="83.1640625" bestFit="1" customWidth="1"/>
    <col min="2190" max="2190" width="92.1640625" bestFit="1" customWidth="1"/>
    <col min="2191" max="2191" width="80.33203125" bestFit="1" customWidth="1"/>
    <col min="2192" max="2192" width="94.1640625" bestFit="1" customWidth="1"/>
    <col min="2193" max="2193" width="87.83203125" bestFit="1" customWidth="1"/>
    <col min="2194" max="2194" width="96" bestFit="1" customWidth="1"/>
    <col min="2195" max="2195" width="113.5" bestFit="1" customWidth="1"/>
    <col min="2196" max="2196" width="76.1640625" bestFit="1" customWidth="1"/>
    <col min="2197" max="2197" width="96.5" bestFit="1" customWidth="1"/>
    <col min="2198" max="2198" width="59.1640625" bestFit="1" customWidth="1"/>
    <col min="2199" max="2199" width="90.1640625" bestFit="1" customWidth="1"/>
    <col min="2200" max="2200" width="60.5" bestFit="1" customWidth="1"/>
    <col min="2201" max="2201" width="104.5" bestFit="1" customWidth="1"/>
    <col min="2202" max="2202" width="101.1640625" bestFit="1" customWidth="1"/>
    <col min="2203" max="2203" width="92.1640625" bestFit="1" customWidth="1"/>
    <col min="2204" max="2204" width="93" bestFit="1" customWidth="1"/>
    <col min="2205" max="2205" width="73.33203125" bestFit="1" customWidth="1"/>
    <col min="2206" max="2206" width="103.6640625" bestFit="1" customWidth="1"/>
    <col min="2207" max="2207" width="89.6640625" bestFit="1" customWidth="1"/>
    <col min="2208" max="2208" width="51.6640625" bestFit="1" customWidth="1"/>
    <col min="2209" max="2209" width="82.33203125" bestFit="1" customWidth="1"/>
    <col min="2210" max="2210" width="88" bestFit="1" customWidth="1"/>
    <col min="2211" max="2211" width="104.5" bestFit="1" customWidth="1"/>
    <col min="2212" max="2212" width="85.83203125" bestFit="1" customWidth="1"/>
    <col min="2213" max="2213" width="85.5" bestFit="1" customWidth="1"/>
    <col min="2214" max="2214" width="104.83203125" bestFit="1" customWidth="1"/>
    <col min="2215" max="2215" width="74.5" bestFit="1" customWidth="1"/>
    <col min="2216" max="2216" width="83.1640625" bestFit="1" customWidth="1"/>
    <col min="2217" max="2217" width="103.6640625" bestFit="1" customWidth="1"/>
    <col min="2218" max="2218" width="86.6640625" bestFit="1" customWidth="1"/>
    <col min="2219" max="2219" width="103.33203125" bestFit="1" customWidth="1"/>
    <col min="2220" max="2220" width="102.5" bestFit="1" customWidth="1"/>
    <col min="2221" max="2221" width="108" bestFit="1" customWidth="1"/>
    <col min="2222" max="2222" width="104.1640625" bestFit="1" customWidth="1"/>
    <col min="2223" max="2223" width="88.5" bestFit="1" customWidth="1"/>
    <col min="2224" max="2224" width="92.1640625" bestFit="1" customWidth="1"/>
    <col min="2225" max="2225" width="101.5" bestFit="1" customWidth="1"/>
    <col min="2226" max="2226" width="101.83203125" bestFit="1" customWidth="1"/>
    <col min="2227" max="2227" width="89" bestFit="1" customWidth="1"/>
    <col min="2228" max="2228" width="93" bestFit="1" customWidth="1"/>
    <col min="2229" max="2229" width="89.5" bestFit="1" customWidth="1"/>
    <col min="2230" max="2230" width="91" bestFit="1" customWidth="1"/>
    <col min="2231" max="2231" width="89.6640625" bestFit="1" customWidth="1"/>
    <col min="2232" max="2232" width="98.83203125" bestFit="1" customWidth="1"/>
    <col min="2233" max="2233" width="79.33203125" bestFit="1" customWidth="1"/>
    <col min="2234" max="2234" width="93.83203125" bestFit="1" customWidth="1"/>
    <col min="2235" max="2235" width="91.83203125" bestFit="1" customWidth="1"/>
    <col min="2236" max="2236" width="101.83203125" bestFit="1" customWidth="1"/>
    <col min="2237" max="2237" width="99.1640625" bestFit="1" customWidth="1"/>
    <col min="2238" max="2238" width="75.1640625" bestFit="1" customWidth="1"/>
    <col min="2239" max="2239" width="106.33203125" bestFit="1" customWidth="1"/>
    <col min="2240" max="2240" width="102.83203125" bestFit="1" customWidth="1"/>
    <col min="2241" max="2241" width="29.5" bestFit="1" customWidth="1"/>
    <col min="2242" max="2242" width="102" bestFit="1" customWidth="1"/>
    <col min="2243" max="2243" width="104.1640625" bestFit="1" customWidth="1"/>
    <col min="2244" max="2244" width="59.5" bestFit="1" customWidth="1"/>
    <col min="2245" max="2245" width="70.33203125" bestFit="1" customWidth="1"/>
    <col min="2246" max="2246" width="55.83203125" bestFit="1" customWidth="1"/>
    <col min="2247" max="2247" width="98" bestFit="1" customWidth="1"/>
    <col min="2248" max="2248" width="98.6640625" bestFit="1" customWidth="1"/>
    <col min="2249" max="2249" width="96.1640625" bestFit="1" customWidth="1"/>
    <col min="2250" max="2250" width="96.5" bestFit="1" customWidth="1"/>
    <col min="2251" max="2251" width="99" bestFit="1" customWidth="1"/>
    <col min="2252" max="2252" width="110.5" bestFit="1" customWidth="1"/>
    <col min="2253" max="2253" width="84.83203125" bestFit="1" customWidth="1"/>
    <col min="2254" max="2254" width="102.6640625" bestFit="1" customWidth="1"/>
    <col min="2255" max="2255" width="105.83203125" bestFit="1" customWidth="1"/>
    <col min="2256" max="2256" width="101.33203125" bestFit="1" customWidth="1"/>
    <col min="2257" max="2257" width="105" bestFit="1" customWidth="1"/>
    <col min="2258" max="2258" width="96.6640625" bestFit="1" customWidth="1"/>
    <col min="2259" max="2259" width="89.33203125" bestFit="1" customWidth="1"/>
    <col min="2260" max="2260" width="29.6640625" bestFit="1" customWidth="1"/>
    <col min="2261" max="2261" width="103.6640625" bestFit="1" customWidth="1"/>
    <col min="2262" max="2262" width="101" bestFit="1" customWidth="1"/>
    <col min="2263" max="2263" width="87.83203125" bestFit="1" customWidth="1"/>
    <col min="2264" max="2264" width="99.1640625" bestFit="1" customWidth="1"/>
    <col min="2265" max="2265" width="108.83203125" bestFit="1" customWidth="1"/>
    <col min="2266" max="2266" width="106.5" bestFit="1" customWidth="1"/>
    <col min="2267" max="2267" width="103.5" bestFit="1" customWidth="1"/>
    <col min="2268" max="2268" width="106.33203125" bestFit="1" customWidth="1"/>
    <col min="2269" max="2269" width="106.6640625" bestFit="1" customWidth="1"/>
    <col min="2270" max="2270" width="71.1640625" bestFit="1" customWidth="1"/>
    <col min="2271" max="2271" width="100.33203125" bestFit="1" customWidth="1"/>
    <col min="2272" max="2272" width="83" bestFit="1" customWidth="1"/>
    <col min="2273" max="2273" width="92.6640625" bestFit="1" customWidth="1"/>
    <col min="2274" max="2274" width="98.33203125" bestFit="1" customWidth="1"/>
    <col min="2275" max="2275" width="94.1640625" bestFit="1" customWidth="1"/>
    <col min="2276" max="2276" width="70.1640625" bestFit="1" customWidth="1"/>
    <col min="2277" max="2277" width="104.5" bestFit="1" customWidth="1"/>
    <col min="2278" max="2278" width="99.33203125" bestFit="1" customWidth="1"/>
    <col min="2279" max="2279" width="102.33203125" bestFit="1" customWidth="1"/>
    <col min="2280" max="2280" width="91" bestFit="1" customWidth="1"/>
    <col min="2281" max="2281" width="113" bestFit="1" customWidth="1"/>
    <col min="2282" max="2282" width="105.6640625" bestFit="1" customWidth="1"/>
    <col min="2283" max="2283" width="107" bestFit="1" customWidth="1"/>
    <col min="2284" max="2284" width="102.5" bestFit="1" customWidth="1"/>
    <col min="2285" max="2285" width="99.33203125" bestFit="1" customWidth="1"/>
    <col min="2286" max="2286" width="102.6640625" bestFit="1" customWidth="1"/>
    <col min="2287" max="2287" width="86" bestFit="1" customWidth="1"/>
    <col min="2288" max="2288" width="105.33203125" bestFit="1" customWidth="1"/>
    <col min="2289" max="2289" width="31.5" bestFit="1" customWidth="1"/>
    <col min="2290" max="2290" width="99.33203125" bestFit="1" customWidth="1"/>
    <col min="2291" max="2291" width="104.83203125" bestFit="1" customWidth="1"/>
    <col min="2292" max="2292" width="79.5" bestFit="1" customWidth="1"/>
    <col min="2293" max="2293" width="97.1640625" bestFit="1" customWidth="1"/>
    <col min="2294" max="2294" width="53.6640625" bestFit="1" customWidth="1"/>
    <col min="2295" max="2295" width="100.33203125" bestFit="1" customWidth="1"/>
    <col min="2296" max="2296" width="81" bestFit="1" customWidth="1"/>
    <col min="2297" max="2297" width="66.33203125" bestFit="1" customWidth="1"/>
    <col min="2298" max="2298" width="78.5" bestFit="1" customWidth="1"/>
    <col min="2299" max="2299" width="102.5" bestFit="1" customWidth="1"/>
    <col min="2300" max="2300" width="102.83203125" bestFit="1" customWidth="1"/>
    <col min="2301" max="2301" width="60" bestFit="1" customWidth="1"/>
    <col min="2302" max="2302" width="85.83203125" bestFit="1" customWidth="1"/>
    <col min="2303" max="2303" width="98.1640625" bestFit="1" customWidth="1"/>
    <col min="2304" max="2304" width="63.1640625" bestFit="1" customWidth="1"/>
    <col min="2305" max="2305" width="93" bestFit="1" customWidth="1"/>
    <col min="2306" max="2306" width="99.6640625" bestFit="1" customWidth="1"/>
    <col min="2307" max="2307" width="26.33203125" bestFit="1" customWidth="1"/>
    <col min="2308" max="2308" width="104" bestFit="1" customWidth="1"/>
    <col min="2309" max="2309" width="80.33203125" bestFit="1" customWidth="1"/>
    <col min="2310" max="2311" width="104.83203125" bestFit="1" customWidth="1"/>
    <col min="2312" max="2312" width="83.83203125" bestFit="1" customWidth="1"/>
    <col min="2313" max="2313" width="71.83203125" bestFit="1" customWidth="1"/>
    <col min="2314" max="2314" width="104" bestFit="1" customWidth="1"/>
    <col min="2315" max="2315" width="95" bestFit="1" customWidth="1"/>
    <col min="2316" max="2316" width="73.1640625" bestFit="1" customWidth="1"/>
    <col min="2317" max="2317" width="74.6640625" bestFit="1" customWidth="1"/>
    <col min="2318" max="2318" width="98.6640625" bestFit="1" customWidth="1"/>
    <col min="2319" max="2319" width="102.1640625" bestFit="1" customWidth="1"/>
    <col min="2320" max="2320" width="91.6640625" bestFit="1" customWidth="1"/>
    <col min="2321" max="2321" width="105.83203125" bestFit="1" customWidth="1"/>
    <col min="2322" max="2322" width="103.1640625" bestFit="1" customWidth="1"/>
    <col min="2323" max="2323" width="111.1640625" bestFit="1" customWidth="1"/>
    <col min="2324" max="2324" width="97.5" bestFit="1" customWidth="1"/>
    <col min="2325" max="2325" width="50.33203125" bestFit="1" customWidth="1"/>
    <col min="2326" max="2326" width="80.33203125" bestFit="1" customWidth="1"/>
    <col min="2327" max="2327" width="107.33203125" bestFit="1" customWidth="1"/>
    <col min="2328" max="2328" width="85.1640625" bestFit="1" customWidth="1"/>
    <col min="2329" max="2329" width="99.83203125" bestFit="1" customWidth="1"/>
    <col min="2330" max="2330" width="95.5" bestFit="1" customWidth="1"/>
    <col min="2331" max="2331" width="103.5" bestFit="1" customWidth="1"/>
    <col min="2332" max="2332" width="100.33203125" bestFit="1" customWidth="1"/>
    <col min="2333" max="2333" width="19.6640625" bestFit="1" customWidth="1"/>
    <col min="2334" max="2334" width="94.33203125" bestFit="1" customWidth="1"/>
    <col min="2335" max="2335" width="96.83203125" bestFit="1" customWidth="1"/>
    <col min="2336" max="2336" width="107" bestFit="1" customWidth="1"/>
    <col min="2337" max="2337" width="88.6640625" bestFit="1" customWidth="1"/>
    <col min="2338" max="2338" width="104.6640625" bestFit="1" customWidth="1"/>
    <col min="2339" max="2339" width="83.5" bestFit="1" customWidth="1"/>
    <col min="2340" max="2340" width="98.6640625" bestFit="1" customWidth="1"/>
    <col min="2341" max="2341" width="101.1640625" bestFit="1" customWidth="1"/>
    <col min="2342" max="2342" width="40.6640625" bestFit="1" customWidth="1"/>
    <col min="2343" max="2343" width="43.33203125" bestFit="1" customWidth="1"/>
    <col min="2344" max="2344" width="74.83203125" bestFit="1" customWidth="1"/>
    <col min="2345" max="2345" width="99" bestFit="1" customWidth="1"/>
    <col min="2346" max="2346" width="101.5" bestFit="1" customWidth="1"/>
    <col min="2347" max="2347" width="104.33203125" bestFit="1" customWidth="1"/>
    <col min="2348" max="2349" width="104.1640625" bestFit="1" customWidth="1"/>
    <col min="2350" max="2350" width="96" bestFit="1" customWidth="1"/>
    <col min="2351" max="2351" width="105.1640625" bestFit="1" customWidth="1"/>
    <col min="2352" max="2352" width="100.33203125" bestFit="1" customWidth="1"/>
    <col min="2353" max="2353" width="82.83203125" bestFit="1" customWidth="1"/>
    <col min="2354" max="2354" width="106" bestFit="1" customWidth="1"/>
    <col min="2355" max="2355" width="63.33203125" bestFit="1" customWidth="1"/>
    <col min="2356" max="2356" width="96.83203125" bestFit="1" customWidth="1"/>
    <col min="2357" max="2357" width="97.33203125" bestFit="1" customWidth="1"/>
    <col min="2358" max="2358" width="89" bestFit="1" customWidth="1"/>
    <col min="2359" max="2359" width="70.5" bestFit="1" customWidth="1"/>
    <col min="2360" max="2360" width="98.1640625" bestFit="1" customWidth="1"/>
    <col min="2361" max="2361" width="100" bestFit="1" customWidth="1"/>
    <col min="2362" max="2362" width="103.33203125" bestFit="1" customWidth="1"/>
    <col min="2363" max="2363" width="99.1640625" bestFit="1" customWidth="1"/>
    <col min="2364" max="2364" width="38.5" bestFit="1" customWidth="1"/>
    <col min="2365" max="2365" width="101.33203125" bestFit="1" customWidth="1"/>
    <col min="2366" max="2366" width="51.33203125" bestFit="1" customWidth="1"/>
    <col min="2367" max="2367" width="89.5" bestFit="1" customWidth="1"/>
    <col min="2368" max="2368" width="100.6640625" bestFit="1" customWidth="1"/>
    <col min="2369" max="2369" width="107.83203125" bestFit="1" customWidth="1"/>
    <col min="2370" max="2370" width="89" bestFit="1" customWidth="1"/>
    <col min="2371" max="2371" width="97.83203125" bestFit="1" customWidth="1"/>
    <col min="2372" max="2372" width="78" bestFit="1" customWidth="1"/>
    <col min="2373" max="2373" width="103.1640625" bestFit="1" customWidth="1"/>
    <col min="2374" max="2374" width="102.6640625" bestFit="1" customWidth="1"/>
    <col min="2375" max="2375" width="104.33203125" bestFit="1" customWidth="1"/>
    <col min="2376" max="2376" width="25.83203125" bestFit="1" customWidth="1"/>
    <col min="2377" max="2377" width="89" bestFit="1" customWidth="1"/>
    <col min="2378" max="2378" width="99.33203125" bestFit="1" customWidth="1"/>
    <col min="2379" max="2379" width="58.33203125" bestFit="1" customWidth="1"/>
    <col min="2380" max="2380" width="87.83203125" bestFit="1" customWidth="1"/>
    <col min="2381" max="2381" width="104.33203125" bestFit="1" customWidth="1"/>
    <col min="2382" max="2382" width="93.5" bestFit="1" customWidth="1"/>
    <col min="2383" max="2383" width="89" bestFit="1" customWidth="1"/>
    <col min="2384" max="2384" width="102.6640625" bestFit="1" customWidth="1"/>
    <col min="2385" max="2385" width="96.5" bestFit="1" customWidth="1"/>
    <col min="2386" max="2386" width="93.1640625" bestFit="1" customWidth="1"/>
    <col min="2387" max="2387" width="98.6640625" bestFit="1" customWidth="1"/>
    <col min="2388" max="2388" width="101" bestFit="1" customWidth="1"/>
    <col min="2389" max="2389" width="64.33203125" bestFit="1" customWidth="1"/>
    <col min="2390" max="2390" width="85.33203125" bestFit="1" customWidth="1"/>
    <col min="2391" max="2391" width="92" bestFit="1" customWidth="1"/>
    <col min="2392" max="2392" width="105" bestFit="1" customWidth="1"/>
    <col min="2393" max="2393" width="90.83203125" bestFit="1" customWidth="1"/>
    <col min="2394" max="2394" width="74.6640625" bestFit="1" customWidth="1"/>
    <col min="2395" max="2395" width="80.83203125" bestFit="1" customWidth="1"/>
    <col min="2396" max="2396" width="102.6640625" bestFit="1" customWidth="1"/>
    <col min="2397" max="2397" width="96.1640625" bestFit="1" customWidth="1"/>
    <col min="2398" max="2398" width="90.5" bestFit="1" customWidth="1"/>
    <col min="2399" max="2399" width="108.6640625" bestFit="1" customWidth="1"/>
    <col min="2400" max="2400" width="108.1640625" bestFit="1" customWidth="1"/>
    <col min="2401" max="2401" width="48" bestFit="1" customWidth="1"/>
    <col min="2402" max="2402" width="105.33203125" bestFit="1" customWidth="1"/>
    <col min="2403" max="2403" width="107.1640625" bestFit="1" customWidth="1"/>
    <col min="2404" max="2404" width="101.5" bestFit="1" customWidth="1"/>
    <col min="2405" max="2405" width="46.83203125" bestFit="1" customWidth="1"/>
    <col min="2406" max="2406" width="77.83203125" bestFit="1" customWidth="1"/>
    <col min="2407" max="2407" width="98.33203125" bestFit="1" customWidth="1"/>
    <col min="2408" max="2408" width="98.1640625" bestFit="1" customWidth="1"/>
    <col min="2409" max="2409" width="90.83203125" bestFit="1" customWidth="1"/>
    <col min="2410" max="2410" width="57.33203125" bestFit="1" customWidth="1"/>
    <col min="2411" max="2411" width="107.1640625" bestFit="1" customWidth="1"/>
    <col min="2412" max="2412" width="92" bestFit="1" customWidth="1"/>
    <col min="2413" max="2413" width="99.6640625" bestFit="1" customWidth="1"/>
    <col min="2414" max="2414" width="101.33203125" bestFit="1" customWidth="1"/>
    <col min="2415" max="2416" width="102.6640625" bestFit="1" customWidth="1"/>
    <col min="2417" max="2417" width="97.83203125" bestFit="1" customWidth="1"/>
    <col min="2418" max="2418" width="101.6640625" bestFit="1" customWidth="1"/>
    <col min="2419" max="2419" width="100" bestFit="1" customWidth="1"/>
    <col min="2420" max="2420" width="103.6640625" bestFit="1" customWidth="1"/>
    <col min="2421" max="2421" width="60.33203125" bestFit="1" customWidth="1"/>
    <col min="2422" max="2422" width="89.6640625" bestFit="1" customWidth="1"/>
    <col min="2423" max="2423" width="77.6640625" bestFit="1" customWidth="1"/>
    <col min="2424" max="2424" width="97.33203125" bestFit="1" customWidth="1"/>
    <col min="2425" max="2425" width="68.5" bestFit="1" customWidth="1"/>
    <col min="2426" max="2426" width="90.83203125" bestFit="1" customWidth="1"/>
    <col min="2427" max="2427" width="106" bestFit="1" customWidth="1"/>
    <col min="2428" max="2428" width="94.33203125" bestFit="1" customWidth="1"/>
    <col min="2429" max="2429" width="92" bestFit="1" customWidth="1"/>
    <col min="2430" max="2430" width="102.33203125" bestFit="1" customWidth="1"/>
    <col min="2431" max="2431" width="105.83203125" bestFit="1" customWidth="1"/>
    <col min="2432" max="2432" width="97.5" bestFit="1" customWidth="1"/>
    <col min="2433" max="2433" width="106" bestFit="1" customWidth="1"/>
    <col min="2434" max="2434" width="46" bestFit="1" customWidth="1"/>
    <col min="2435" max="2435" width="95.5" bestFit="1" customWidth="1"/>
    <col min="2436" max="2436" width="79.83203125" bestFit="1" customWidth="1"/>
    <col min="2437" max="2437" width="105.33203125" bestFit="1" customWidth="1"/>
    <col min="2438" max="2438" width="112.6640625" bestFit="1" customWidth="1"/>
    <col min="2439" max="2439" width="107" bestFit="1" customWidth="1"/>
    <col min="2440" max="2440" width="104.5" bestFit="1" customWidth="1"/>
    <col min="2441" max="2441" width="103" bestFit="1" customWidth="1"/>
    <col min="2442" max="2442" width="78.83203125" bestFit="1" customWidth="1"/>
    <col min="2443" max="2443" width="101.5" bestFit="1" customWidth="1"/>
    <col min="2444" max="2444" width="100.5" bestFit="1" customWidth="1"/>
    <col min="2445" max="2445" width="68.1640625" bestFit="1" customWidth="1"/>
    <col min="2446" max="2446" width="95.83203125" bestFit="1" customWidth="1"/>
    <col min="2447" max="2447" width="51.83203125" bestFit="1" customWidth="1"/>
    <col min="2448" max="2448" width="74.33203125" bestFit="1" customWidth="1"/>
    <col min="2449" max="2449" width="85.83203125" bestFit="1" customWidth="1"/>
    <col min="2450" max="2450" width="65.1640625" bestFit="1" customWidth="1"/>
    <col min="2451" max="2451" width="48.1640625" bestFit="1" customWidth="1"/>
    <col min="2452" max="2452" width="39.5" bestFit="1" customWidth="1"/>
    <col min="2453" max="2453" width="91.5" bestFit="1" customWidth="1"/>
    <col min="2454" max="2454" width="104.33203125" bestFit="1" customWidth="1"/>
    <col min="2455" max="2455" width="89.1640625" bestFit="1" customWidth="1"/>
    <col min="2456" max="2456" width="70.6640625" bestFit="1" customWidth="1"/>
    <col min="2457" max="2457" width="99.33203125" bestFit="1" customWidth="1"/>
    <col min="2458" max="2458" width="97.33203125" bestFit="1" customWidth="1"/>
    <col min="2459" max="2459" width="96.1640625" bestFit="1" customWidth="1"/>
    <col min="2460" max="2460" width="102.83203125" bestFit="1" customWidth="1"/>
    <col min="2461" max="2461" width="103.1640625" bestFit="1" customWidth="1"/>
    <col min="2462" max="2462" width="98.83203125" bestFit="1" customWidth="1"/>
    <col min="2463" max="2463" width="96.33203125" bestFit="1" customWidth="1"/>
    <col min="2464" max="2464" width="95.6640625" bestFit="1" customWidth="1"/>
    <col min="2465" max="2465" width="90.1640625" bestFit="1" customWidth="1"/>
    <col min="2466" max="2466" width="98.33203125" bestFit="1" customWidth="1"/>
    <col min="2467" max="2467" width="101" bestFit="1" customWidth="1"/>
    <col min="2468" max="2468" width="98.5" bestFit="1" customWidth="1"/>
    <col min="2469" max="2469" width="93.5" bestFit="1" customWidth="1"/>
    <col min="2470" max="2470" width="83.33203125" bestFit="1" customWidth="1"/>
    <col min="2471" max="2471" width="90.1640625" bestFit="1" customWidth="1"/>
    <col min="2472" max="2472" width="89.5" bestFit="1" customWidth="1"/>
    <col min="2473" max="2473" width="102.33203125" bestFit="1" customWidth="1"/>
    <col min="2474" max="2474" width="101.5" bestFit="1" customWidth="1"/>
    <col min="2475" max="2475" width="100.33203125" bestFit="1" customWidth="1"/>
    <col min="2476" max="2476" width="78" bestFit="1" customWidth="1"/>
    <col min="2477" max="2477" width="102.33203125" bestFit="1" customWidth="1"/>
    <col min="2478" max="2478" width="107" bestFit="1" customWidth="1"/>
    <col min="2479" max="2479" width="97" bestFit="1" customWidth="1"/>
    <col min="2480" max="2480" width="102.6640625" bestFit="1" customWidth="1"/>
    <col min="2481" max="2481" width="79.83203125" bestFit="1" customWidth="1"/>
    <col min="2482" max="2482" width="108" bestFit="1" customWidth="1"/>
    <col min="2483" max="2483" width="98" bestFit="1" customWidth="1"/>
    <col min="2484" max="2484" width="90.1640625" bestFit="1" customWidth="1"/>
    <col min="2485" max="2485" width="101" bestFit="1" customWidth="1"/>
    <col min="2486" max="2486" width="90.5" bestFit="1" customWidth="1"/>
    <col min="2487" max="2487" width="103.5" bestFit="1" customWidth="1"/>
    <col min="2488" max="2488" width="108.83203125" bestFit="1" customWidth="1"/>
    <col min="2489" max="2489" width="98.33203125" bestFit="1" customWidth="1"/>
    <col min="2490" max="2490" width="95.1640625" bestFit="1" customWidth="1"/>
    <col min="2491" max="2491" width="102.5" bestFit="1" customWidth="1"/>
    <col min="2492" max="2492" width="4.1640625" customWidth="1"/>
    <col min="2493" max="2493" width="105.5" bestFit="1" customWidth="1"/>
    <col min="2494" max="2494" width="101.5" bestFit="1" customWidth="1"/>
    <col min="2495" max="2495" width="99.83203125" bestFit="1" customWidth="1"/>
    <col min="2496" max="2496" width="93.83203125" bestFit="1" customWidth="1"/>
    <col min="2497" max="2497" width="109.33203125" bestFit="1" customWidth="1"/>
    <col min="2498" max="2498" width="92.83203125" bestFit="1" customWidth="1"/>
    <col min="2499" max="2499" width="94" bestFit="1" customWidth="1"/>
    <col min="2500" max="2500" width="104.33203125" bestFit="1" customWidth="1"/>
    <col min="2501" max="2501" width="100.1640625" bestFit="1" customWidth="1"/>
    <col min="2502" max="2502" width="78.6640625" bestFit="1" customWidth="1"/>
    <col min="2503" max="2503" width="106.1640625" bestFit="1" customWidth="1"/>
    <col min="2504" max="2504" width="91.1640625" bestFit="1" customWidth="1"/>
    <col min="2505" max="2505" width="46" bestFit="1" customWidth="1"/>
    <col min="2506" max="2506" width="36.1640625" bestFit="1" customWidth="1"/>
    <col min="2507" max="2507" width="90.33203125" bestFit="1" customWidth="1"/>
    <col min="2508" max="2508" width="101.6640625" bestFit="1" customWidth="1"/>
    <col min="2509" max="2509" width="35" bestFit="1" customWidth="1"/>
    <col min="2510" max="2510" width="103.83203125" bestFit="1" customWidth="1"/>
    <col min="2511" max="2511" width="63.6640625" bestFit="1" customWidth="1"/>
    <col min="2512" max="2512" width="60.6640625" bestFit="1" customWidth="1"/>
    <col min="2513" max="2513" width="90.83203125" bestFit="1" customWidth="1"/>
    <col min="2514" max="2514" width="59.83203125" bestFit="1" customWidth="1"/>
    <col min="2515" max="2515" width="102.33203125" bestFit="1" customWidth="1"/>
    <col min="2516" max="2516" width="87.5" bestFit="1" customWidth="1"/>
    <col min="2517" max="2517" width="101.5" bestFit="1" customWidth="1"/>
    <col min="2518" max="2518" width="107.5" bestFit="1" customWidth="1"/>
    <col min="2519" max="2519" width="105" bestFit="1" customWidth="1"/>
    <col min="2520" max="2520" width="103.33203125" bestFit="1" customWidth="1"/>
    <col min="2521" max="2521" width="105.5" bestFit="1" customWidth="1"/>
    <col min="2522" max="2522" width="31.1640625" bestFit="1" customWidth="1"/>
    <col min="2523" max="2523" width="98.1640625" bestFit="1" customWidth="1"/>
    <col min="2524" max="2524" width="94" bestFit="1" customWidth="1"/>
    <col min="2525" max="2525" width="67" bestFit="1" customWidth="1"/>
    <col min="2526" max="2526" width="104.83203125" bestFit="1" customWidth="1"/>
    <col min="2527" max="2527" width="89.1640625" bestFit="1" customWidth="1"/>
    <col min="2528" max="2528" width="105.5" bestFit="1" customWidth="1"/>
    <col min="2529" max="2529" width="100.33203125" bestFit="1" customWidth="1"/>
    <col min="2530" max="2530" width="100.1640625" bestFit="1" customWidth="1"/>
    <col min="2531" max="2532" width="101.33203125" bestFit="1" customWidth="1"/>
    <col min="2533" max="2533" width="106" bestFit="1" customWidth="1"/>
    <col min="2534" max="2534" width="96.5" bestFit="1" customWidth="1"/>
    <col min="2535" max="2535" width="108.83203125" bestFit="1" customWidth="1"/>
    <col min="2536" max="2536" width="49.6640625" bestFit="1" customWidth="1"/>
    <col min="2537" max="2537" width="96.5" bestFit="1" customWidth="1"/>
    <col min="2538" max="2538" width="96.1640625" bestFit="1" customWidth="1"/>
    <col min="2539" max="2539" width="109.33203125" bestFit="1" customWidth="1"/>
    <col min="2540" max="2540" width="102.6640625" bestFit="1" customWidth="1"/>
    <col min="2541" max="2541" width="87" bestFit="1" customWidth="1"/>
    <col min="2542" max="2542" width="100.83203125" bestFit="1" customWidth="1"/>
    <col min="2543" max="2543" width="106.6640625" bestFit="1" customWidth="1"/>
    <col min="2544" max="2544" width="103.83203125" bestFit="1" customWidth="1"/>
    <col min="2545" max="2545" width="76.83203125" bestFit="1" customWidth="1"/>
    <col min="2546" max="2546" width="3.33203125" customWidth="1"/>
    <col min="2547" max="2548" width="99.83203125" bestFit="1" customWidth="1"/>
    <col min="2549" max="2549" width="98.6640625" bestFit="1" customWidth="1"/>
    <col min="2550" max="2550" width="102" bestFit="1" customWidth="1"/>
    <col min="2551" max="2551" width="102.5" bestFit="1" customWidth="1"/>
    <col min="2552" max="2552" width="102.83203125" bestFit="1" customWidth="1"/>
    <col min="2553" max="2553" width="77.83203125" bestFit="1" customWidth="1"/>
    <col min="2554" max="2554" width="107.1640625" bestFit="1" customWidth="1"/>
    <col min="2555" max="2555" width="92.6640625" bestFit="1" customWidth="1"/>
    <col min="2556" max="2556" width="72.33203125" bestFit="1" customWidth="1"/>
    <col min="2557" max="2557" width="91.6640625" bestFit="1" customWidth="1"/>
    <col min="2558" max="2558" width="107" bestFit="1" customWidth="1"/>
    <col min="2559" max="2559" width="87.83203125" bestFit="1" customWidth="1"/>
    <col min="2560" max="2560" width="94.83203125" bestFit="1" customWidth="1"/>
    <col min="2561" max="2561" width="111.83203125" bestFit="1" customWidth="1"/>
    <col min="2562" max="2562" width="88.83203125" bestFit="1" customWidth="1"/>
    <col min="2563" max="2563" width="103.83203125" bestFit="1" customWidth="1"/>
    <col min="2564" max="2564" width="106.33203125" bestFit="1" customWidth="1"/>
    <col min="2565" max="2565" width="90.83203125" bestFit="1" customWidth="1"/>
    <col min="2566" max="2566" width="100.33203125" bestFit="1" customWidth="1"/>
    <col min="2567" max="2567" width="101.1640625" bestFit="1" customWidth="1"/>
    <col min="2568" max="2568" width="97.83203125" bestFit="1" customWidth="1"/>
    <col min="2569" max="2569" width="106.33203125" bestFit="1" customWidth="1"/>
    <col min="2570" max="2570" width="109.83203125" bestFit="1" customWidth="1"/>
    <col min="2571" max="2572" width="96.5" bestFit="1" customWidth="1"/>
    <col min="2573" max="2573" width="101.83203125" bestFit="1" customWidth="1"/>
    <col min="2574" max="2574" width="97.6640625" bestFit="1" customWidth="1"/>
    <col min="2575" max="2575" width="104" bestFit="1" customWidth="1"/>
    <col min="2576" max="2576" width="70.33203125" bestFit="1" customWidth="1"/>
    <col min="2577" max="2577" width="95.33203125" bestFit="1" customWidth="1"/>
    <col min="2578" max="2578" width="91.5" bestFit="1" customWidth="1"/>
    <col min="2579" max="2579" width="15.6640625" bestFit="1" customWidth="1"/>
    <col min="2580" max="2580" width="49.1640625" bestFit="1" customWidth="1"/>
    <col min="2581" max="2581" width="105.6640625" bestFit="1" customWidth="1"/>
    <col min="2582" max="2582" width="99.5" bestFit="1" customWidth="1"/>
    <col min="2583" max="2583" width="101.83203125" bestFit="1" customWidth="1"/>
    <col min="2584" max="2584" width="92" bestFit="1" customWidth="1"/>
    <col min="2585" max="2585" width="101.83203125" bestFit="1" customWidth="1"/>
    <col min="2586" max="2586" width="99.6640625" bestFit="1" customWidth="1"/>
    <col min="2587" max="2587" width="120.6640625" bestFit="1" customWidth="1"/>
    <col min="2588" max="2588" width="81.5" bestFit="1" customWidth="1"/>
    <col min="2589" max="2589" width="94.1640625" bestFit="1" customWidth="1"/>
    <col min="2590" max="2590" width="79.83203125" bestFit="1" customWidth="1"/>
    <col min="2591" max="2591" width="85.5" bestFit="1" customWidth="1"/>
    <col min="2592" max="2592" width="102" bestFit="1" customWidth="1"/>
    <col min="2593" max="2593" width="98.6640625" bestFit="1" customWidth="1"/>
    <col min="2594" max="2594" width="105" bestFit="1" customWidth="1"/>
    <col min="2595" max="2595" width="108.5" bestFit="1" customWidth="1"/>
    <col min="2596" max="2596" width="104.1640625" bestFit="1" customWidth="1"/>
    <col min="2597" max="2597" width="88.1640625" bestFit="1" customWidth="1"/>
    <col min="2598" max="2598" width="100" bestFit="1" customWidth="1"/>
    <col min="2599" max="2599" width="103.33203125" bestFit="1" customWidth="1"/>
    <col min="2600" max="2600" width="102.33203125" bestFit="1" customWidth="1"/>
    <col min="2601" max="2601" width="100.83203125" bestFit="1" customWidth="1"/>
    <col min="2602" max="2602" width="77.1640625" bestFit="1" customWidth="1"/>
    <col min="2603" max="2603" width="81.33203125" bestFit="1" customWidth="1"/>
    <col min="2604" max="2604" width="108.5" bestFit="1" customWidth="1"/>
    <col min="2605" max="2605" width="99.33203125" bestFit="1" customWidth="1"/>
    <col min="2606" max="2606" width="100.83203125" bestFit="1" customWidth="1"/>
    <col min="2607" max="2607" width="89.6640625" bestFit="1" customWidth="1"/>
    <col min="2608" max="2608" width="96.1640625" bestFit="1" customWidth="1"/>
    <col min="2609" max="2609" width="70.83203125" bestFit="1" customWidth="1"/>
    <col min="2610" max="2610" width="87.83203125" bestFit="1" customWidth="1"/>
    <col min="2611" max="2611" width="103" bestFit="1" customWidth="1"/>
    <col min="2612" max="2612" width="93.6640625" bestFit="1" customWidth="1"/>
    <col min="2613" max="2613" width="106.6640625" bestFit="1" customWidth="1"/>
    <col min="2614" max="2614" width="102.5" bestFit="1" customWidth="1"/>
    <col min="2615" max="2615" width="90.1640625" bestFit="1" customWidth="1"/>
    <col min="2616" max="2616" width="88.83203125" bestFit="1" customWidth="1"/>
    <col min="2617" max="2617" width="97.1640625" bestFit="1" customWidth="1"/>
    <col min="2618" max="2618" width="91.5" bestFit="1" customWidth="1"/>
    <col min="2619" max="2619" width="90.83203125" bestFit="1" customWidth="1"/>
    <col min="2620" max="2620" width="92" bestFit="1" customWidth="1"/>
    <col min="2621" max="2621" width="72.5" bestFit="1" customWidth="1"/>
    <col min="2622" max="2622" width="104.83203125" bestFit="1" customWidth="1"/>
    <col min="2623" max="2623" width="91.1640625" bestFit="1" customWidth="1"/>
    <col min="2624" max="2624" width="107.1640625" bestFit="1" customWidth="1"/>
    <col min="2625" max="2625" width="81.33203125" bestFit="1" customWidth="1"/>
    <col min="2626" max="2626" width="101.33203125" bestFit="1" customWidth="1"/>
    <col min="2627" max="2627" width="83.33203125" bestFit="1" customWidth="1"/>
    <col min="2628" max="2628" width="98.33203125" bestFit="1" customWidth="1"/>
    <col min="2629" max="2629" width="106.1640625" bestFit="1" customWidth="1"/>
    <col min="2630" max="2630" width="103" bestFit="1" customWidth="1"/>
    <col min="2631" max="2631" width="26.33203125" bestFit="1" customWidth="1"/>
    <col min="2632" max="2632" width="78.6640625" bestFit="1" customWidth="1"/>
    <col min="2633" max="2633" width="107" bestFit="1" customWidth="1"/>
    <col min="2634" max="2634" width="109" bestFit="1" customWidth="1"/>
    <col min="2635" max="2635" width="97.83203125" bestFit="1" customWidth="1"/>
    <col min="2636" max="2636" width="88.6640625" bestFit="1" customWidth="1"/>
    <col min="2637" max="2637" width="86.5" bestFit="1" customWidth="1"/>
    <col min="2638" max="2638" width="102.6640625" bestFit="1" customWidth="1"/>
    <col min="2639" max="2639" width="102.33203125" bestFit="1" customWidth="1"/>
    <col min="2640" max="2640" width="104.6640625" bestFit="1" customWidth="1"/>
    <col min="2641" max="2641" width="81" bestFit="1" customWidth="1"/>
    <col min="2642" max="2642" width="95.1640625" bestFit="1" customWidth="1"/>
    <col min="2643" max="2643" width="103.1640625" bestFit="1" customWidth="1"/>
    <col min="2644" max="2644" width="95.33203125" bestFit="1" customWidth="1"/>
    <col min="2645" max="2645" width="104.5" bestFit="1" customWidth="1"/>
    <col min="2646" max="2646" width="105.33203125" bestFit="1" customWidth="1"/>
    <col min="2647" max="2647" width="82.6640625" bestFit="1" customWidth="1"/>
    <col min="2648" max="2648" width="100.1640625" bestFit="1" customWidth="1"/>
    <col min="2649" max="2649" width="106" bestFit="1" customWidth="1"/>
    <col min="2650" max="2650" width="99.5" bestFit="1" customWidth="1"/>
    <col min="2651" max="2651" width="78.6640625" bestFit="1" customWidth="1"/>
    <col min="2652" max="2652" width="106.83203125" bestFit="1" customWidth="1"/>
    <col min="2653" max="2653" width="88.33203125" bestFit="1" customWidth="1"/>
    <col min="2654" max="2654" width="90.1640625" bestFit="1" customWidth="1"/>
    <col min="2655" max="2655" width="98.83203125" bestFit="1" customWidth="1"/>
    <col min="2656" max="2656" width="101.6640625" bestFit="1" customWidth="1"/>
    <col min="2657" max="2657" width="108.33203125" bestFit="1" customWidth="1"/>
    <col min="2658" max="2658" width="101.5" bestFit="1" customWidth="1"/>
    <col min="2659" max="2659" width="92" bestFit="1" customWidth="1"/>
    <col min="2660" max="2660" width="101.33203125" bestFit="1" customWidth="1"/>
    <col min="2661" max="2661" width="106.5" bestFit="1" customWidth="1"/>
    <col min="2662" max="2662" width="100" bestFit="1" customWidth="1"/>
    <col min="2663" max="2663" width="87.1640625" bestFit="1" customWidth="1"/>
    <col min="2664" max="2664" width="94.6640625" bestFit="1" customWidth="1"/>
    <col min="2665" max="2665" width="95" bestFit="1" customWidth="1"/>
    <col min="2666" max="2666" width="99.1640625" bestFit="1" customWidth="1"/>
    <col min="2667" max="2667" width="88.83203125" bestFit="1" customWidth="1"/>
    <col min="2668" max="2668" width="99.1640625" bestFit="1" customWidth="1"/>
    <col min="2669" max="2669" width="100.5" bestFit="1" customWidth="1"/>
    <col min="2670" max="2670" width="88.6640625" bestFit="1" customWidth="1"/>
    <col min="2671" max="2671" width="96.6640625" bestFit="1" customWidth="1"/>
    <col min="2672" max="2672" width="98.33203125" bestFit="1" customWidth="1"/>
    <col min="2673" max="2673" width="29.33203125" bestFit="1" customWidth="1"/>
    <col min="2674" max="2674" width="103.83203125" bestFit="1" customWidth="1"/>
    <col min="2675" max="2675" width="95.5" bestFit="1" customWidth="1"/>
    <col min="2676" max="2676" width="106" bestFit="1" customWidth="1"/>
    <col min="2677" max="2677" width="99" bestFit="1" customWidth="1"/>
    <col min="2678" max="2678" width="86.6640625" bestFit="1" customWidth="1"/>
    <col min="2679" max="2679" width="107" bestFit="1" customWidth="1"/>
    <col min="2680" max="2680" width="106.1640625" bestFit="1" customWidth="1"/>
    <col min="2681" max="2681" width="91" bestFit="1" customWidth="1"/>
    <col min="2682" max="2682" width="102.33203125" bestFit="1" customWidth="1"/>
    <col min="2683" max="2683" width="96" bestFit="1" customWidth="1"/>
    <col min="2684" max="2684" width="101.6640625" bestFit="1" customWidth="1"/>
    <col min="2685" max="2685" width="61.5" bestFit="1" customWidth="1"/>
    <col min="2686" max="2686" width="97" bestFit="1" customWidth="1"/>
    <col min="2687" max="2687" width="101.5" bestFit="1" customWidth="1"/>
    <col min="2688" max="2688" width="97.33203125" bestFit="1" customWidth="1"/>
    <col min="2689" max="2689" width="88.1640625" bestFit="1" customWidth="1"/>
    <col min="2690" max="2690" width="106" bestFit="1" customWidth="1"/>
    <col min="2691" max="2691" width="96.5" bestFit="1" customWidth="1"/>
    <col min="2692" max="2692" width="98.5" bestFit="1" customWidth="1"/>
    <col min="2693" max="2693" width="97.6640625" bestFit="1" customWidth="1"/>
    <col min="2694" max="2694" width="101.6640625" bestFit="1" customWidth="1"/>
    <col min="2695" max="2695" width="77.1640625" bestFit="1" customWidth="1"/>
    <col min="2696" max="2696" width="91.6640625" bestFit="1" customWidth="1"/>
    <col min="2697" max="2697" width="108.5" bestFit="1" customWidth="1"/>
    <col min="2698" max="2698" width="82" bestFit="1" customWidth="1"/>
    <col min="2699" max="2699" width="103.83203125" bestFit="1" customWidth="1"/>
    <col min="2700" max="2700" width="100.33203125" bestFit="1" customWidth="1"/>
    <col min="2701" max="2701" width="50.33203125" bestFit="1" customWidth="1"/>
    <col min="2702" max="2702" width="73.1640625" bestFit="1" customWidth="1"/>
    <col min="2703" max="2703" width="98.6640625" bestFit="1" customWidth="1"/>
    <col min="2704" max="2704" width="102.1640625" bestFit="1" customWidth="1"/>
    <col min="2705" max="2705" width="75.6640625" bestFit="1" customWidth="1"/>
    <col min="2706" max="2706" width="91.83203125" bestFit="1" customWidth="1"/>
    <col min="2707" max="2707" width="96.5" bestFit="1" customWidth="1"/>
    <col min="2708" max="2708" width="101.83203125" bestFit="1" customWidth="1"/>
    <col min="2709" max="2709" width="37" bestFit="1" customWidth="1"/>
    <col min="2710" max="2710" width="101.6640625" bestFit="1" customWidth="1"/>
    <col min="2711" max="2711" width="101" bestFit="1" customWidth="1"/>
    <col min="2712" max="2712" width="98" bestFit="1" customWidth="1"/>
    <col min="2713" max="2713" width="103.33203125" bestFit="1" customWidth="1"/>
    <col min="2714" max="2714" width="98.83203125" bestFit="1" customWidth="1"/>
    <col min="2715" max="2715" width="99.6640625" bestFit="1" customWidth="1"/>
    <col min="2716" max="2716" width="101.1640625" bestFit="1" customWidth="1"/>
    <col min="2717" max="2717" width="101" bestFit="1" customWidth="1"/>
    <col min="2718" max="2718" width="95.6640625" bestFit="1" customWidth="1"/>
    <col min="2719" max="2719" width="99" bestFit="1" customWidth="1"/>
    <col min="2720" max="2720" width="105.6640625" bestFit="1" customWidth="1"/>
    <col min="2721" max="2721" width="80.33203125" bestFit="1" customWidth="1"/>
    <col min="2722" max="2722" width="91.6640625" bestFit="1" customWidth="1"/>
    <col min="2723" max="2723" width="98.33203125" bestFit="1" customWidth="1"/>
    <col min="2724" max="2724" width="102.1640625" bestFit="1" customWidth="1"/>
    <col min="2725" max="2725" width="83.6640625" bestFit="1" customWidth="1"/>
    <col min="2726" max="2726" width="61.33203125" bestFit="1" customWidth="1"/>
    <col min="2727" max="2727" width="94.1640625" bestFit="1" customWidth="1"/>
    <col min="2728" max="2728" width="85.5" bestFit="1" customWidth="1"/>
    <col min="2729" max="2729" width="99.1640625" bestFit="1" customWidth="1"/>
    <col min="2730" max="2730" width="37.6640625" bestFit="1" customWidth="1"/>
    <col min="2731" max="2731" width="76" bestFit="1" customWidth="1"/>
    <col min="2732" max="2732" width="78.5" bestFit="1" customWidth="1"/>
    <col min="2733" max="2733" width="89.33203125" bestFit="1" customWidth="1"/>
    <col min="2734" max="2734" width="105.6640625" bestFit="1" customWidth="1"/>
    <col min="2735" max="2735" width="90.83203125" bestFit="1" customWidth="1"/>
    <col min="2736" max="2736" width="95.6640625" bestFit="1" customWidth="1"/>
    <col min="2737" max="2737" width="97.33203125" bestFit="1" customWidth="1"/>
    <col min="2738" max="2738" width="71.6640625" bestFit="1" customWidth="1"/>
    <col min="2739" max="2739" width="102.6640625" bestFit="1" customWidth="1"/>
    <col min="2740" max="2740" width="104.6640625" bestFit="1" customWidth="1"/>
    <col min="2741" max="2741" width="95.33203125" bestFit="1" customWidth="1"/>
    <col min="2742" max="2742" width="94.83203125" bestFit="1" customWidth="1"/>
    <col min="2743" max="2743" width="62.6640625" bestFit="1" customWidth="1"/>
    <col min="2744" max="2744" width="89" bestFit="1" customWidth="1"/>
    <col min="2745" max="2745" width="67.6640625" bestFit="1" customWidth="1"/>
    <col min="2746" max="2746" width="112.5" bestFit="1" customWidth="1"/>
    <col min="2747" max="2747" width="92.5" bestFit="1" customWidth="1"/>
    <col min="2748" max="2748" width="98.1640625" bestFit="1" customWidth="1"/>
    <col min="2749" max="2749" width="85.1640625" bestFit="1" customWidth="1"/>
    <col min="2750" max="2750" width="99.33203125" bestFit="1" customWidth="1"/>
    <col min="2751" max="2751" width="102.6640625" bestFit="1" customWidth="1"/>
    <col min="2752" max="2752" width="105" bestFit="1" customWidth="1"/>
    <col min="2753" max="2753" width="106.6640625" bestFit="1" customWidth="1"/>
    <col min="2754" max="2754" width="94.33203125" bestFit="1" customWidth="1"/>
    <col min="2755" max="2755" width="55.33203125" bestFit="1" customWidth="1"/>
    <col min="2756" max="2756" width="38.1640625" bestFit="1" customWidth="1"/>
    <col min="2757" max="2757" width="101" bestFit="1" customWidth="1"/>
    <col min="2758" max="2758" width="99.5" bestFit="1" customWidth="1"/>
    <col min="2759" max="2759" width="88.6640625" bestFit="1" customWidth="1"/>
    <col min="2760" max="2760" width="98.33203125" bestFit="1" customWidth="1"/>
    <col min="2761" max="2761" width="104.6640625" bestFit="1" customWidth="1"/>
    <col min="2762" max="2762" width="101.5" bestFit="1" customWidth="1"/>
    <col min="2763" max="2763" width="101.83203125" bestFit="1" customWidth="1"/>
    <col min="2764" max="2764" width="91.83203125" bestFit="1" customWidth="1"/>
    <col min="2765" max="2765" width="103.1640625" bestFit="1" customWidth="1"/>
    <col min="2766" max="2766" width="75.6640625" bestFit="1" customWidth="1"/>
    <col min="2767" max="2767" width="105.1640625" bestFit="1" customWidth="1"/>
    <col min="2768" max="2768" width="93.83203125" bestFit="1" customWidth="1"/>
    <col min="2769" max="2769" width="96" bestFit="1" customWidth="1"/>
    <col min="2770" max="2770" width="16.33203125" bestFit="1" customWidth="1"/>
    <col min="2771" max="2771" width="103.1640625" bestFit="1" customWidth="1"/>
    <col min="2772" max="2772" width="99.33203125" bestFit="1" customWidth="1"/>
    <col min="2773" max="2773" width="99.1640625" bestFit="1" customWidth="1"/>
    <col min="2774" max="2774" width="91.83203125" bestFit="1" customWidth="1"/>
    <col min="2775" max="2775" width="41.83203125" bestFit="1" customWidth="1"/>
    <col min="2776" max="2776" width="109" bestFit="1" customWidth="1"/>
    <col min="2777" max="2777" width="97.83203125" bestFit="1" customWidth="1"/>
    <col min="2778" max="2778" width="89.83203125" bestFit="1" customWidth="1"/>
    <col min="2779" max="2779" width="46" bestFit="1" customWidth="1"/>
    <col min="2780" max="2780" width="103" bestFit="1" customWidth="1"/>
    <col min="2781" max="2781" width="87.1640625" bestFit="1" customWidth="1"/>
    <col min="2782" max="2782" width="103.83203125" bestFit="1" customWidth="1"/>
    <col min="2783" max="2783" width="101.1640625" bestFit="1" customWidth="1"/>
    <col min="2784" max="2784" width="91.1640625" bestFit="1" customWidth="1"/>
    <col min="2785" max="2785" width="86.33203125" bestFit="1" customWidth="1"/>
    <col min="2786" max="2786" width="99.6640625" bestFit="1" customWidth="1"/>
    <col min="2787" max="2787" width="80" bestFit="1" customWidth="1"/>
    <col min="2788" max="2788" width="101.5" bestFit="1" customWidth="1"/>
    <col min="2789" max="2789" width="108.6640625" bestFit="1" customWidth="1"/>
    <col min="2790" max="2790" width="63.33203125" bestFit="1" customWidth="1"/>
    <col min="2791" max="2791" width="36.5" bestFit="1" customWidth="1"/>
    <col min="2792" max="2792" width="98.6640625" bestFit="1" customWidth="1"/>
    <col min="2793" max="2793" width="87.83203125" bestFit="1" customWidth="1"/>
    <col min="2794" max="2794" width="102.1640625" bestFit="1" customWidth="1"/>
    <col min="2795" max="2795" width="96.6640625" bestFit="1" customWidth="1"/>
    <col min="2796" max="2796" width="81.6640625" bestFit="1" customWidth="1"/>
    <col min="2797" max="2797" width="100.6640625" bestFit="1" customWidth="1"/>
    <col min="2798" max="2798" width="103" bestFit="1" customWidth="1"/>
    <col min="2799" max="2799" width="98.33203125" bestFit="1" customWidth="1"/>
    <col min="2800" max="2800" width="98.83203125" bestFit="1" customWidth="1"/>
    <col min="2801" max="2801" width="104.1640625" bestFit="1" customWidth="1"/>
    <col min="2802" max="2802" width="102.1640625" bestFit="1" customWidth="1"/>
    <col min="2803" max="2803" width="85.6640625" bestFit="1" customWidth="1"/>
    <col min="2804" max="2804" width="100.1640625" bestFit="1" customWidth="1"/>
    <col min="2805" max="2805" width="96.1640625" bestFit="1" customWidth="1"/>
    <col min="2806" max="2806" width="93.5" bestFit="1" customWidth="1"/>
    <col min="2807" max="2807" width="102" bestFit="1" customWidth="1"/>
    <col min="2808" max="2808" width="70.1640625" bestFit="1" customWidth="1"/>
    <col min="2809" max="2809" width="108.33203125" bestFit="1" customWidth="1"/>
    <col min="2810" max="2810" width="79.6640625" bestFit="1" customWidth="1"/>
    <col min="2811" max="2811" width="104.1640625" bestFit="1" customWidth="1"/>
    <col min="2812" max="2812" width="66.6640625" bestFit="1" customWidth="1"/>
    <col min="2813" max="2813" width="61.6640625" bestFit="1" customWidth="1"/>
    <col min="2814" max="2814" width="97.6640625" bestFit="1" customWidth="1"/>
    <col min="2815" max="2815" width="94.1640625" bestFit="1" customWidth="1"/>
    <col min="2816" max="2816" width="103.5" bestFit="1" customWidth="1"/>
    <col min="2817" max="2817" width="107.83203125" bestFit="1" customWidth="1"/>
    <col min="2818" max="2818" width="82.83203125" bestFit="1" customWidth="1"/>
    <col min="2819" max="2819" width="72" bestFit="1" customWidth="1"/>
    <col min="2820" max="2820" width="93.83203125" bestFit="1" customWidth="1"/>
    <col min="2821" max="2821" width="94.83203125" bestFit="1" customWidth="1"/>
    <col min="2822" max="2822" width="100.33203125" bestFit="1" customWidth="1"/>
    <col min="2823" max="2823" width="33.6640625" bestFit="1" customWidth="1"/>
    <col min="2824" max="2824" width="69.5" bestFit="1" customWidth="1"/>
    <col min="2825" max="2825" width="100.5" bestFit="1" customWidth="1"/>
    <col min="2826" max="2826" width="74.6640625" bestFit="1" customWidth="1"/>
    <col min="2827" max="2827" width="76.33203125" bestFit="1" customWidth="1"/>
    <col min="2828" max="2828" width="83.83203125" bestFit="1" customWidth="1"/>
    <col min="2829" max="2829" width="91.33203125" bestFit="1" customWidth="1"/>
    <col min="2830" max="2830" width="81.83203125" bestFit="1" customWidth="1"/>
    <col min="2831" max="2831" width="101.6640625" bestFit="1" customWidth="1"/>
    <col min="2832" max="2832" width="103" bestFit="1" customWidth="1"/>
    <col min="2833" max="2833" width="53.5" bestFit="1" customWidth="1"/>
    <col min="2834" max="2834" width="55.1640625" bestFit="1" customWidth="1"/>
    <col min="2835" max="2835" width="23.6640625" bestFit="1" customWidth="1"/>
    <col min="2836" max="2836" width="96.1640625" bestFit="1" customWidth="1"/>
    <col min="2837" max="2837" width="89.5" bestFit="1" customWidth="1"/>
    <col min="2838" max="2838" width="103.5" bestFit="1" customWidth="1"/>
    <col min="2839" max="2839" width="102" bestFit="1" customWidth="1"/>
    <col min="2840" max="2840" width="108" bestFit="1" customWidth="1"/>
    <col min="2841" max="2841" width="98" bestFit="1" customWidth="1"/>
    <col min="2842" max="2842" width="94.83203125" bestFit="1" customWidth="1"/>
    <col min="2843" max="2843" width="105" bestFit="1" customWidth="1"/>
    <col min="2844" max="2844" width="73.33203125" bestFit="1" customWidth="1"/>
    <col min="2845" max="2845" width="103.5" bestFit="1" customWidth="1"/>
    <col min="2846" max="2846" width="102.6640625" bestFit="1" customWidth="1"/>
    <col min="2847" max="2847" width="103.83203125" bestFit="1" customWidth="1"/>
    <col min="2848" max="2848" width="100.6640625" bestFit="1" customWidth="1"/>
    <col min="2849" max="2849" width="91.6640625" bestFit="1" customWidth="1"/>
    <col min="2850" max="2850" width="99.6640625" bestFit="1" customWidth="1"/>
    <col min="2851" max="2851" width="107.33203125" bestFit="1" customWidth="1"/>
    <col min="2852" max="2852" width="69.6640625" bestFit="1" customWidth="1"/>
    <col min="2853" max="2853" width="104" bestFit="1" customWidth="1"/>
    <col min="2854" max="2854" width="45.1640625" bestFit="1" customWidth="1"/>
    <col min="2855" max="2855" width="76.1640625" bestFit="1" customWidth="1"/>
    <col min="2856" max="2856" width="105.33203125" bestFit="1" customWidth="1"/>
    <col min="2857" max="2857" width="107.83203125" bestFit="1" customWidth="1"/>
    <col min="2858" max="2858" width="105" bestFit="1" customWidth="1"/>
    <col min="2859" max="2859" width="103.83203125" bestFit="1" customWidth="1"/>
    <col min="2860" max="2860" width="104.6640625" bestFit="1" customWidth="1"/>
    <col min="2861" max="2861" width="22.83203125" bestFit="1" customWidth="1"/>
    <col min="2862" max="2862" width="106.1640625" bestFit="1" customWidth="1"/>
    <col min="2863" max="2863" width="96" bestFit="1" customWidth="1"/>
    <col min="2864" max="2864" width="67.5" bestFit="1" customWidth="1"/>
    <col min="2865" max="2865" width="57.83203125" bestFit="1" customWidth="1"/>
    <col min="2866" max="2866" width="78.6640625" bestFit="1" customWidth="1"/>
    <col min="2867" max="2867" width="107.5" bestFit="1" customWidth="1"/>
    <col min="2868" max="2868" width="57.1640625" bestFit="1" customWidth="1"/>
    <col min="2869" max="2869" width="106.1640625" bestFit="1" customWidth="1"/>
    <col min="2870" max="2870" width="80.5" bestFit="1" customWidth="1"/>
    <col min="2871" max="2871" width="93.33203125" bestFit="1" customWidth="1"/>
    <col min="2872" max="2872" width="80.1640625" bestFit="1" customWidth="1"/>
    <col min="2873" max="2873" width="81.6640625" bestFit="1" customWidth="1"/>
    <col min="2874" max="2874" width="102" bestFit="1" customWidth="1"/>
    <col min="2875" max="2875" width="82.83203125" bestFit="1" customWidth="1"/>
    <col min="2876" max="2876" width="101.1640625" bestFit="1" customWidth="1"/>
    <col min="2877" max="2877" width="72.33203125" bestFit="1" customWidth="1"/>
    <col min="2878" max="2878" width="75.33203125" bestFit="1" customWidth="1"/>
    <col min="2879" max="2879" width="101.5" bestFit="1" customWidth="1"/>
    <col min="2880" max="2880" width="99.6640625" bestFit="1" customWidth="1"/>
    <col min="2881" max="2881" width="108.33203125" bestFit="1" customWidth="1"/>
    <col min="2882" max="2882" width="39.6640625" bestFit="1" customWidth="1"/>
    <col min="2883" max="2883" width="107.1640625" bestFit="1" customWidth="1"/>
    <col min="2884" max="2884" width="99.6640625" bestFit="1" customWidth="1"/>
    <col min="2885" max="2885" width="88.6640625" bestFit="1" customWidth="1"/>
    <col min="2886" max="2886" width="21.6640625" bestFit="1" customWidth="1"/>
    <col min="2887" max="2887" width="84.5" bestFit="1" customWidth="1"/>
    <col min="2888" max="2888" width="37" bestFit="1" customWidth="1"/>
    <col min="2889" max="2889" width="103.5" bestFit="1" customWidth="1"/>
    <col min="2890" max="2890" width="101" bestFit="1" customWidth="1"/>
    <col min="2891" max="2891" width="64.1640625" bestFit="1" customWidth="1"/>
    <col min="2892" max="2892" width="27.6640625" bestFit="1" customWidth="1"/>
    <col min="2893" max="2893" width="100" bestFit="1" customWidth="1"/>
    <col min="2894" max="2894" width="104.1640625" bestFit="1" customWidth="1"/>
    <col min="2895" max="2895" width="118.33203125" bestFit="1" customWidth="1"/>
    <col min="2896" max="2896" width="85.6640625" bestFit="1" customWidth="1"/>
    <col min="2897" max="2897" width="74.1640625" bestFit="1" customWidth="1"/>
    <col min="2898" max="2898" width="62" bestFit="1" customWidth="1"/>
    <col min="2899" max="2899" width="25.1640625" bestFit="1" customWidth="1"/>
    <col min="2900" max="2900" width="68" bestFit="1" customWidth="1"/>
    <col min="2901" max="2901" width="87.33203125" bestFit="1" customWidth="1"/>
    <col min="2902" max="2902" width="82.6640625" bestFit="1" customWidth="1"/>
    <col min="2903" max="2903" width="99.6640625" bestFit="1" customWidth="1"/>
    <col min="2904" max="2904" width="99.5" bestFit="1" customWidth="1"/>
    <col min="2905" max="2905" width="86.1640625" bestFit="1" customWidth="1"/>
    <col min="2906" max="2906" width="101.1640625" bestFit="1" customWidth="1"/>
    <col min="2907" max="2907" width="100.6640625" bestFit="1" customWidth="1"/>
    <col min="2908" max="2908" width="99.83203125" bestFit="1" customWidth="1"/>
    <col min="2909" max="2909" width="99" bestFit="1" customWidth="1"/>
    <col min="2910" max="2910" width="101.1640625" bestFit="1" customWidth="1"/>
    <col min="2911" max="2911" width="91.6640625" bestFit="1" customWidth="1"/>
    <col min="2912" max="2912" width="105.5" bestFit="1" customWidth="1"/>
    <col min="2913" max="2913" width="108.6640625" bestFit="1" customWidth="1"/>
    <col min="2914" max="2914" width="106.83203125" bestFit="1" customWidth="1"/>
    <col min="2915" max="2915" width="104.33203125" bestFit="1" customWidth="1"/>
    <col min="2916" max="2916" width="101" bestFit="1" customWidth="1"/>
    <col min="2917" max="2917" width="63.33203125" bestFit="1" customWidth="1"/>
    <col min="2918" max="2918" width="77.5" bestFit="1" customWidth="1"/>
    <col min="2919" max="2919" width="105.5" bestFit="1" customWidth="1"/>
    <col min="2920" max="2920" width="73" bestFit="1" customWidth="1"/>
    <col min="2921" max="2921" width="81" bestFit="1" customWidth="1"/>
    <col min="2922" max="2922" width="124.6640625" bestFit="1" customWidth="1"/>
    <col min="2923" max="2923" width="101.83203125" bestFit="1" customWidth="1"/>
    <col min="2924" max="2924" width="90.33203125" bestFit="1" customWidth="1"/>
    <col min="2925" max="2925" width="105.1640625" bestFit="1" customWidth="1"/>
    <col min="2926" max="2926" width="92.1640625" bestFit="1" customWidth="1"/>
    <col min="2927" max="2927" width="105" bestFit="1" customWidth="1"/>
    <col min="2928" max="2928" width="94.33203125" bestFit="1" customWidth="1"/>
    <col min="2929" max="2929" width="67.83203125" bestFit="1" customWidth="1"/>
    <col min="2930" max="2930" width="104.6640625" bestFit="1" customWidth="1"/>
    <col min="2931" max="2931" width="89.33203125" bestFit="1" customWidth="1"/>
    <col min="2932" max="2932" width="104.1640625" bestFit="1" customWidth="1"/>
    <col min="2933" max="2933" width="45.1640625" bestFit="1" customWidth="1"/>
    <col min="2934" max="2934" width="57.33203125" bestFit="1" customWidth="1"/>
    <col min="2935" max="2935" width="100.83203125" bestFit="1" customWidth="1"/>
    <col min="2936" max="2936" width="102.6640625" bestFit="1" customWidth="1"/>
    <col min="2937" max="2937" width="72.1640625" bestFit="1" customWidth="1"/>
    <col min="2938" max="2938" width="109.83203125" bestFit="1" customWidth="1"/>
    <col min="2939" max="2939" width="57.33203125" bestFit="1" customWidth="1"/>
    <col min="2940" max="2940" width="100.33203125" bestFit="1" customWidth="1"/>
    <col min="2941" max="2941" width="105.5" bestFit="1" customWidth="1"/>
    <col min="2942" max="2942" width="86" bestFit="1" customWidth="1"/>
    <col min="2943" max="2943" width="101.6640625" bestFit="1" customWidth="1"/>
    <col min="2944" max="2944" width="105.83203125" bestFit="1" customWidth="1"/>
    <col min="2945" max="2945" width="103" bestFit="1" customWidth="1"/>
    <col min="2946" max="2946" width="107.1640625" bestFit="1" customWidth="1"/>
    <col min="2947" max="2947" width="98.1640625" bestFit="1" customWidth="1"/>
    <col min="2948" max="2948" width="103.1640625" bestFit="1" customWidth="1"/>
    <col min="2949" max="2949" width="84.33203125" bestFit="1" customWidth="1"/>
    <col min="2950" max="2950" width="99.6640625" bestFit="1" customWidth="1"/>
    <col min="2951" max="2951" width="91.1640625" bestFit="1" customWidth="1"/>
    <col min="2952" max="2952" width="101.1640625" bestFit="1" customWidth="1"/>
    <col min="2953" max="2953" width="103" bestFit="1" customWidth="1"/>
    <col min="2954" max="2954" width="90.5" bestFit="1" customWidth="1"/>
    <col min="2955" max="2955" width="25.6640625" bestFit="1" customWidth="1"/>
    <col min="2956" max="2956" width="98.5" bestFit="1" customWidth="1"/>
    <col min="2957" max="2957" width="68" bestFit="1" customWidth="1"/>
    <col min="2958" max="2958" width="68.5" bestFit="1" customWidth="1"/>
    <col min="2959" max="2959" width="105.6640625" bestFit="1" customWidth="1"/>
    <col min="2960" max="2960" width="105.5" bestFit="1" customWidth="1"/>
    <col min="2961" max="2961" width="97" bestFit="1" customWidth="1"/>
    <col min="2962" max="2962" width="105.5" bestFit="1" customWidth="1"/>
    <col min="2963" max="2963" width="104.6640625" bestFit="1" customWidth="1"/>
    <col min="2964" max="2964" width="102.83203125" bestFit="1" customWidth="1"/>
    <col min="2965" max="2965" width="100" bestFit="1" customWidth="1"/>
    <col min="2966" max="2966" width="37.33203125" bestFit="1" customWidth="1"/>
    <col min="2967" max="2967" width="97.83203125" bestFit="1" customWidth="1"/>
    <col min="2968" max="2968" width="57.33203125" bestFit="1" customWidth="1"/>
    <col min="2969" max="2969" width="80.1640625" bestFit="1" customWidth="1"/>
    <col min="2970" max="2970" width="96" bestFit="1" customWidth="1"/>
    <col min="2971" max="2971" width="102.6640625" bestFit="1" customWidth="1"/>
    <col min="2972" max="2972" width="94.5" bestFit="1" customWidth="1"/>
    <col min="2973" max="2973" width="104.33203125" bestFit="1" customWidth="1"/>
    <col min="2974" max="2974" width="102.33203125" bestFit="1" customWidth="1"/>
    <col min="2975" max="2975" width="107" bestFit="1" customWidth="1"/>
    <col min="2976" max="2976" width="60.33203125" bestFit="1" customWidth="1"/>
    <col min="2977" max="2977" width="103.1640625" bestFit="1" customWidth="1"/>
    <col min="2978" max="2978" width="49.6640625" bestFit="1" customWidth="1"/>
    <col min="2979" max="2979" width="103.83203125" bestFit="1" customWidth="1"/>
    <col min="2980" max="2980" width="101" bestFit="1" customWidth="1"/>
    <col min="2981" max="2981" width="79.6640625" bestFit="1" customWidth="1"/>
    <col min="2982" max="2982" width="101.5" bestFit="1" customWidth="1"/>
    <col min="2983" max="2983" width="101.33203125" bestFit="1" customWidth="1"/>
    <col min="2984" max="2984" width="75.1640625" bestFit="1" customWidth="1"/>
    <col min="2985" max="2985" width="106.6640625" bestFit="1" customWidth="1"/>
    <col min="2986" max="2986" width="103.83203125" bestFit="1" customWidth="1"/>
    <col min="2987" max="2987" width="105.6640625" bestFit="1" customWidth="1"/>
    <col min="2988" max="2988" width="85.33203125" bestFit="1" customWidth="1"/>
    <col min="2989" max="2989" width="88.5" bestFit="1" customWidth="1"/>
    <col min="2990" max="2990" width="90.1640625" bestFit="1" customWidth="1"/>
    <col min="2991" max="2991" width="45.1640625" bestFit="1" customWidth="1"/>
    <col min="2992" max="2992" width="100.83203125" bestFit="1" customWidth="1"/>
    <col min="2993" max="2993" width="72.33203125" bestFit="1" customWidth="1"/>
    <col min="2994" max="2994" width="57.1640625" bestFit="1" customWidth="1"/>
    <col min="2995" max="2995" width="101.6640625" bestFit="1" customWidth="1"/>
    <col min="2996" max="2996" width="102.6640625" bestFit="1" customWidth="1"/>
    <col min="2997" max="2997" width="71.6640625" bestFit="1" customWidth="1"/>
    <col min="2998" max="2998" width="52.5" bestFit="1" customWidth="1"/>
    <col min="2999" max="2999" width="103.33203125" bestFit="1" customWidth="1"/>
    <col min="3000" max="3000" width="50.1640625" bestFit="1" customWidth="1"/>
    <col min="3001" max="3001" width="92.33203125" bestFit="1" customWidth="1"/>
    <col min="3002" max="3002" width="104.1640625" bestFit="1" customWidth="1"/>
    <col min="3003" max="3003" width="61.6640625" bestFit="1" customWidth="1"/>
    <col min="3004" max="3004" width="101.6640625" bestFit="1" customWidth="1"/>
    <col min="3005" max="3005" width="57.1640625" bestFit="1" customWidth="1"/>
    <col min="3006" max="3006" width="62.1640625" bestFit="1" customWidth="1"/>
    <col min="3007" max="3007" width="87.33203125" bestFit="1" customWidth="1"/>
    <col min="3008" max="3008" width="92.6640625" bestFit="1" customWidth="1"/>
    <col min="3009" max="3009" width="48.83203125" bestFit="1" customWidth="1"/>
    <col min="3010" max="3010" width="100.33203125" bestFit="1" customWidth="1"/>
    <col min="3011" max="3011" width="96.33203125" bestFit="1" customWidth="1"/>
    <col min="3012" max="3012" width="67.1640625" bestFit="1" customWidth="1"/>
    <col min="3013" max="3013" width="102" bestFit="1" customWidth="1"/>
    <col min="3014" max="3014" width="102.1640625" bestFit="1" customWidth="1"/>
    <col min="3015" max="3015" width="104.1640625" bestFit="1" customWidth="1"/>
    <col min="3016" max="3016" width="98.1640625" bestFit="1" customWidth="1"/>
    <col min="3017" max="3017" width="101.83203125" bestFit="1" customWidth="1"/>
    <col min="3018" max="3018" width="75.33203125" bestFit="1" customWidth="1"/>
    <col min="3019" max="3019" width="60.6640625" bestFit="1" customWidth="1"/>
    <col min="3020" max="3020" width="104" bestFit="1" customWidth="1"/>
    <col min="3021" max="3021" width="105" bestFit="1" customWidth="1"/>
    <col min="3022" max="3022" width="33.33203125" bestFit="1" customWidth="1"/>
    <col min="3023" max="3023" width="99.5" bestFit="1" customWidth="1"/>
    <col min="3024" max="3024" width="95" bestFit="1" customWidth="1"/>
    <col min="3025" max="3025" width="101" bestFit="1" customWidth="1"/>
    <col min="3026" max="3026" width="86.1640625" bestFit="1" customWidth="1"/>
    <col min="3027" max="3027" width="97.33203125" bestFit="1" customWidth="1"/>
    <col min="3028" max="3028" width="58.1640625" bestFit="1" customWidth="1"/>
    <col min="3029" max="3029" width="90.33203125" bestFit="1" customWidth="1"/>
    <col min="3030" max="3030" width="89.83203125" bestFit="1" customWidth="1"/>
    <col min="3031" max="3031" width="104" bestFit="1" customWidth="1"/>
    <col min="3032" max="3032" width="86.5" bestFit="1" customWidth="1"/>
    <col min="3033" max="3033" width="103.83203125" bestFit="1" customWidth="1"/>
    <col min="3034" max="3034" width="98.1640625" bestFit="1" customWidth="1"/>
    <col min="3035" max="3035" width="93" bestFit="1" customWidth="1"/>
    <col min="3036" max="3036" width="76.83203125" bestFit="1" customWidth="1"/>
    <col min="3037" max="3037" width="102.1640625" bestFit="1" customWidth="1"/>
    <col min="3038" max="3038" width="78.33203125" bestFit="1" customWidth="1"/>
    <col min="3039" max="3039" width="104.83203125" bestFit="1" customWidth="1"/>
    <col min="3040" max="3040" width="51.5" bestFit="1" customWidth="1"/>
    <col min="3041" max="3041" width="72.83203125" bestFit="1" customWidth="1"/>
    <col min="3042" max="3042" width="79.5" bestFit="1" customWidth="1"/>
    <col min="3043" max="3043" width="100.6640625" bestFit="1" customWidth="1"/>
    <col min="3044" max="3044" width="75" bestFit="1" customWidth="1"/>
    <col min="3045" max="3045" width="106.6640625" bestFit="1" customWidth="1"/>
    <col min="3046" max="3046" width="100.6640625" bestFit="1" customWidth="1"/>
    <col min="3047" max="3047" width="88.6640625" bestFit="1" customWidth="1"/>
    <col min="3048" max="3048" width="94.5" bestFit="1" customWidth="1"/>
    <col min="3049" max="3049" width="102.83203125" bestFit="1" customWidth="1"/>
    <col min="3050" max="3050" width="85.1640625" bestFit="1" customWidth="1"/>
    <col min="3051" max="3051" width="109.5" bestFit="1" customWidth="1"/>
    <col min="3052" max="3052" width="107" bestFit="1" customWidth="1"/>
    <col min="3053" max="3053" width="111" bestFit="1" customWidth="1"/>
    <col min="3054" max="3054" width="107.1640625" bestFit="1" customWidth="1"/>
    <col min="3055" max="3055" width="111.5" bestFit="1" customWidth="1"/>
    <col min="3056" max="3056" width="92.33203125" bestFit="1" customWidth="1"/>
    <col min="3057" max="3057" width="104.6640625" bestFit="1" customWidth="1"/>
    <col min="3058" max="3058" width="99.83203125" bestFit="1" customWidth="1"/>
    <col min="3059" max="3059" width="101.1640625" bestFit="1" customWidth="1"/>
    <col min="3060" max="3060" width="85.83203125" bestFit="1" customWidth="1"/>
    <col min="3061" max="3061" width="96.33203125" bestFit="1" customWidth="1"/>
    <col min="3062" max="3062" width="95.6640625" bestFit="1" customWidth="1"/>
    <col min="3063" max="3063" width="94.6640625" bestFit="1" customWidth="1"/>
    <col min="3064" max="3064" width="77" bestFit="1" customWidth="1"/>
    <col min="3065" max="3065" width="71.1640625" bestFit="1" customWidth="1"/>
    <col min="3066" max="3066" width="102.1640625" bestFit="1" customWidth="1"/>
    <col min="3067" max="3067" width="90.1640625" bestFit="1" customWidth="1"/>
    <col min="3068" max="3068" width="105.1640625" bestFit="1" customWidth="1"/>
    <col min="3069" max="3069" width="75.33203125" bestFit="1" customWidth="1"/>
    <col min="3070" max="3070" width="107.83203125" bestFit="1" customWidth="1"/>
    <col min="3071" max="3071" width="17.33203125" bestFit="1" customWidth="1"/>
    <col min="3072" max="3072" width="85.33203125" bestFit="1" customWidth="1"/>
    <col min="3073" max="3073" width="67.83203125" bestFit="1" customWidth="1"/>
    <col min="3074" max="3074" width="108.6640625" bestFit="1" customWidth="1"/>
    <col min="3075" max="3075" width="100.33203125" bestFit="1" customWidth="1"/>
    <col min="3076" max="3076" width="70" bestFit="1" customWidth="1"/>
    <col min="3077" max="3077" width="103.33203125" bestFit="1" customWidth="1"/>
    <col min="3078" max="3078" width="104" bestFit="1" customWidth="1"/>
    <col min="3079" max="3079" width="100.1640625" bestFit="1" customWidth="1"/>
    <col min="3080" max="3080" width="71" bestFit="1" customWidth="1"/>
    <col min="3081" max="3081" width="67.6640625" bestFit="1" customWidth="1"/>
    <col min="3082" max="3082" width="78.83203125" bestFit="1" customWidth="1"/>
    <col min="3083" max="3083" width="85.6640625" bestFit="1" customWidth="1"/>
    <col min="3084" max="3084" width="99.5" bestFit="1" customWidth="1"/>
    <col min="3085" max="3085" width="86.1640625" bestFit="1" customWidth="1"/>
    <col min="3086" max="3086" width="107.1640625" bestFit="1" customWidth="1"/>
    <col min="3087" max="3087" width="94.1640625" bestFit="1" customWidth="1"/>
    <col min="3088" max="3088" width="99.6640625" bestFit="1" customWidth="1"/>
    <col min="3089" max="3089" width="100.83203125" bestFit="1" customWidth="1"/>
    <col min="3090" max="3090" width="96.5" bestFit="1" customWidth="1"/>
    <col min="3091" max="3091" width="100.6640625" bestFit="1" customWidth="1"/>
    <col min="3092" max="3092" width="104" bestFit="1" customWidth="1"/>
    <col min="3093" max="3093" width="78.83203125" bestFit="1" customWidth="1"/>
    <col min="3094" max="3094" width="105" bestFit="1" customWidth="1"/>
    <col min="3095" max="3095" width="65.33203125" bestFit="1" customWidth="1"/>
    <col min="3096" max="3096" width="95.5" bestFit="1" customWidth="1"/>
    <col min="3097" max="3097" width="74.6640625" bestFit="1" customWidth="1"/>
    <col min="3098" max="3098" width="106" bestFit="1" customWidth="1"/>
    <col min="3099" max="3099" width="4" customWidth="1"/>
    <col min="3100" max="3100" width="104.6640625" bestFit="1" customWidth="1"/>
    <col min="3101" max="3101" width="95.83203125" bestFit="1" customWidth="1"/>
    <col min="3102" max="3102" width="22.5" bestFit="1" customWidth="1"/>
    <col min="3103" max="3103" width="100.1640625" bestFit="1" customWidth="1"/>
    <col min="3104" max="3104" width="101.33203125" bestFit="1" customWidth="1"/>
    <col min="3105" max="3105" width="98.33203125" bestFit="1" customWidth="1"/>
    <col min="3106" max="3106" width="99.1640625" bestFit="1" customWidth="1"/>
    <col min="3107" max="3107" width="92.6640625" bestFit="1" customWidth="1"/>
    <col min="3108" max="3108" width="90.6640625" bestFit="1" customWidth="1"/>
    <col min="3109" max="3109" width="101.33203125" bestFit="1" customWidth="1"/>
    <col min="3110" max="3110" width="97.5" bestFit="1" customWidth="1"/>
    <col min="3111" max="3111" width="104.33203125" bestFit="1" customWidth="1"/>
    <col min="3112" max="3112" width="87.33203125" bestFit="1" customWidth="1"/>
    <col min="3113" max="3113" width="60.1640625" bestFit="1" customWidth="1"/>
    <col min="3114" max="3114" width="87.83203125" bestFit="1" customWidth="1"/>
    <col min="3115" max="3115" width="96.5" bestFit="1" customWidth="1"/>
    <col min="3116" max="3116" width="102.83203125" bestFit="1" customWidth="1"/>
    <col min="3117" max="3117" width="103.5" bestFit="1" customWidth="1"/>
    <col min="3118" max="3118" width="90.6640625" bestFit="1" customWidth="1"/>
    <col min="3119" max="3119" width="88.83203125" bestFit="1" customWidth="1"/>
    <col min="3120" max="3120" width="95.5" bestFit="1" customWidth="1"/>
    <col min="3121" max="3121" width="104.1640625" bestFit="1" customWidth="1"/>
    <col min="3122" max="3122" width="46.1640625" bestFit="1" customWidth="1"/>
    <col min="3123" max="3123" width="103.5" bestFit="1" customWidth="1"/>
    <col min="3124" max="3124" width="107.5" bestFit="1" customWidth="1"/>
    <col min="3125" max="3125" width="103.6640625" bestFit="1" customWidth="1"/>
    <col min="3126" max="3126" width="82.33203125" bestFit="1" customWidth="1"/>
    <col min="3127" max="3127" width="95.5" bestFit="1" customWidth="1"/>
    <col min="3128" max="3128" width="96.5" bestFit="1" customWidth="1"/>
    <col min="3129" max="3129" width="88.6640625" bestFit="1" customWidth="1"/>
    <col min="3130" max="3130" width="75.83203125" bestFit="1" customWidth="1"/>
    <col min="3131" max="3131" width="95.33203125" bestFit="1" customWidth="1"/>
    <col min="3132" max="3132" width="93.33203125" bestFit="1" customWidth="1"/>
    <col min="3133" max="3133" width="101.6640625" bestFit="1" customWidth="1"/>
    <col min="3134" max="3134" width="97.6640625" bestFit="1" customWidth="1"/>
    <col min="3135" max="3135" width="108" bestFit="1" customWidth="1"/>
    <col min="3136" max="3136" width="102.83203125" bestFit="1" customWidth="1"/>
    <col min="3137" max="3137" width="95.1640625" bestFit="1" customWidth="1"/>
    <col min="3138" max="3138" width="102.6640625" bestFit="1" customWidth="1"/>
    <col min="3139" max="3139" width="105.1640625" bestFit="1" customWidth="1"/>
    <col min="3140" max="3140" width="94.83203125" bestFit="1" customWidth="1"/>
    <col min="3141" max="3141" width="101.83203125" bestFit="1" customWidth="1"/>
    <col min="3142" max="3142" width="102.1640625" bestFit="1" customWidth="1"/>
    <col min="3143" max="3143" width="93.83203125" bestFit="1" customWidth="1"/>
    <col min="3144" max="3144" width="99.5" bestFit="1" customWidth="1"/>
    <col min="3145" max="3145" width="90.83203125" bestFit="1" customWidth="1"/>
    <col min="3146" max="3146" width="101.83203125" bestFit="1" customWidth="1"/>
    <col min="3147" max="3147" width="98.33203125" bestFit="1" customWidth="1"/>
    <col min="3148" max="3148" width="101.1640625" bestFit="1" customWidth="1"/>
    <col min="3149" max="3149" width="28.33203125" bestFit="1" customWidth="1"/>
    <col min="3150" max="3150" width="102.5" bestFit="1" customWidth="1"/>
    <col min="3151" max="3151" width="105.6640625" bestFit="1" customWidth="1"/>
    <col min="3152" max="3152" width="100.83203125" bestFit="1" customWidth="1"/>
    <col min="3153" max="3153" width="104" bestFit="1" customWidth="1"/>
    <col min="3154" max="3154" width="102.33203125" bestFit="1" customWidth="1"/>
    <col min="3155" max="3155" width="106" bestFit="1" customWidth="1"/>
    <col min="3156" max="3156" width="103.5" bestFit="1" customWidth="1"/>
    <col min="3157" max="3157" width="91.83203125" bestFit="1" customWidth="1"/>
    <col min="3158" max="3158" width="103" bestFit="1" customWidth="1"/>
    <col min="3159" max="3159" width="68.33203125" bestFit="1" customWidth="1"/>
    <col min="3160" max="3160" width="88.83203125" bestFit="1" customWidth="1"/>
    <col min="3161" max="3161" width="94.6640625" bestFit="1" customWidth="1"/>
    <col min="3162" max="3162" width="100" bestFit="1" customWidth="1"/>
    <col min="3163" max="3163" width="109" bestFit="1" customWidth="1"/>
    <col min="3164" max="3164" width="78" bestFit="1" customWidth="1"/>
    <col min="3165" max="3165" width="61.83203125" bestFit="1" customWidth="1"/>
    <col min="3166" max="3166" width="105" bestFit="1" customWidth="1"/>
    <col min="3167" max="3167" width="106.6640625" bestFit="1" customWidth="1"/>
    <col min="3168" max="3168" width="103.6640625" bestFit="1" customWidth="1"/>
    <col min="3169" max="3169" width="95.1640625" bestFit="1" customWidth="1"/>
    <col min="3170" max="3170" width="93.33203125" bestFit="1" customWidth="1"/>
    <col min="3171" max="3171" width="102.5" bestFit="1" customWidth="1"/>
    <col min="3172" max="3172" width="49.6640625" bestFit="1" customWidth="1"/>
    <col min="3173" max="3173" width="66.5" bestFit="1" customWidth="1"/>
    <col min="3174" max="3174" width="77.83203125" bestFit="1" customWidth="1"/>
    <col min="3175" max="3175" width="69" bestFit="1" customWidth="1"/>
    <col min="3176" max="3176" width="22.1640625" bestFit="1" customWidth="1"/>
    <col min="3177" max="3177" width="105.6640625" bestFit="1" customWidth="1"/>
    <col min="3178" max="3178" width="64.33203125" bestFit="1" customWidth="1"/>
    <col min="3179" max="3179" width="110" bestFit="1" customWidth="1"/>
    <col min="3180" max="3180" width="103.83203125" bestFit="1" customWidth="1"/>
    <col min="3181" max="3181" width="63.5" bestFit="1" customWidth="1"/>
    <col min="3182" max="3182" width="103" bestFit="1" customWidth="1"/>
    <col min="3183" max="3183" width="92.83203125" bestFit="1" customWidth="1"/>
    <col min="3184" max="3184" width="102.6640625" bestFit="1" customWidth="1"/>
    <col min="3185" max="3185" width="92.33203125" bestFit="1" customWidth="1"/>
    <col min="3186" max="3186" width="100.6640625" bestFit="1" customWidth="1"/>
    <col min="3187" max="3187" width="66.83203125" bestFit="1" customWidth="1"/>
    <col min="3188" max="3188" width="83.83203125" bestFit="1" customWidth="1"/>
    <col min="3189" max="3189" width="97.5" bestFit="1" customWidth="1"/>
    <col min="3190" max="3190" width="94.1640625" bestFit="1" customWidth="1"/>
    <col min="3191" max="3191" width="70.1640625" bestFit="1" customWidth="1"/>
    <col min="3192" max="3192" width="107.5" bestFit="1" customWidth="1"/>
    <col min="3193" max="3193" width="49.5" bestFit="1" customWidth="1"/>
    <col min="3194" max="3194" width="100.33203125" bestFit="1" customWidth="1"/>
    <col min="3195" max="3195" width="70.5" bestFit="1" customWidth="1"/>
    <col min="3196" max="3196" width="87.1640625" bestFit="1" customWidth="1"/>
    <col min="3197" max="3197" width="105.33203125" bestFit="1" customWidth="1"/>
    <col min="3198" max="3198" width="92.1640625" bestFit="1" customWidth="1"/>
    <col min="3199" max="3199" width="99.83203125" bestFit="1" customWidth="1"/>
    <col min="3200" max="3200" width="115.6640625" bestFit="1" customWidth="1"/>
    <col min="3201" max="3201" width="86.5" bestFit="1" customWidth="1"/>
    <col min="3202" max="3202" width="47.83203125" bestFit="1" customWidth="1"/>
    <col min="3203" max="3203" width="99.5" bestFit="1" customWidth="1"/>
    <col min="3204" max="3204" width="88.6640625" bestFit="1" customWidth="1"/>
    <col min="3205" max="3205" width="107" bestFit="1" customWidth="1"/>
    <col min="3206" max="3206" width="102" bestFit="1" customWidth="1"/>
    <col min="3207" max="3207" width="100" bestFit="1" customWidth="1"/>
    <col min="3208" max="3208" width="105" bestFit="1" customWidth="1"/>
    <col min="3209" max="3209" width="100.5" bestFit="1" customWidth="1"/>
    <col min="3210" max="3210" width="46.1640625" bestFit="1" customWidth="1"/>
    <col min="3211" max="3211" width="64.5" bestFit="1" customWidth="1"/>
    <col min="3212" max="3212" width="104.83203125" bestFit="1" customWidth="1"/>
    <col min="3213" max="3213" width="104.1640625" bestFit="1" customWidth="1"/>
    <col min="3214" max="3214" width="54.5" bestFit="1" customWidth="1"/>
    <col min="3215" max="3215" width="99.6640625" bestFit="1" customWidth="1"/>
    <col min="3216" max="3216" width="62.83203125" bestFit="1" customWidth="1"/>
    <col min="3217" max="3217" width="90.5" bestFit="1" customWidth="1"/>
    <col min="3218" max="3218" width="92" bestFit="1" customWidth="1"/>
    <col min="3219" max="3219" width="72.83203125" bestFit="1" customWidth="1"/>
    <col min="3220" max="3220" width="76.33203125" bestFit="1" customWidth="1"/>
    <col min="3221" max="3221" width="116.6640625" bestFit="1" customWidth="1"/>
    <col min="3222" max="3222" width="68.1640625" bestFit="1" customWidth="1"/>
    <col min="3223" max="3223" width="108.83203125" bestFit="1" customWidth="1"/>
    <col min="3224" max="3224" width="89.6640625" bestFit="1" customWidth="1"/>
    <col min="3225" max="3225" width="59.6640625" bestFit="1" customWidth="1"/>
    <col min="3226" max="3226" width="64.83203125" bestFit="1" customWidth="1"/>
    <col min="3227" max="3227" width="79.83203125" bestFit="1" customWidth="1"/>
    <col min="3228" max="3228" width="108" bestFit="1" customWidth="1"/>
    <col min="3229" max="3229" width="90.6640625" bestFit="1" customWidth="1"/>
    <col min="3230" max="3230" width="97.1640625" bestFit="1" customWidth="1"/>
    <col min="3231" max="3231" width="96" bestFit="1" customWidth="1"/>
    <col min="3232" max="3232" width="101.6640625" bestFit="1" customWidth="1"/>
    <col min="3233" max="3233" width="102.1640625" bestFit="1" customWidth="1"/>
    <col min="3234" max="3234" width="96.33203125" bestFit="1" customWidth="1"/>
    <col min="3235" max="3235" width="57" bestFit="1" customWidth="1"/>
    <col min="3236" max="3236" width="106.1640625" bestFit="1" customWidth="1"/>
    <col min="3237" max="3237" width="104.1640625" bestFit="1" customWidth="1"/>
    <col min="3238" max="3238" width="106.83203125" bestFit="1" customWidth="1"/>
    <col min="3239" max="3239" width="75.33203125" bestFit="1" customWidth="1"/>
    <col min="3240" max="3240" width="75" bestFit="1" customWidth="1"/>
    <col min="3241" max="3241" width="100.33203125" bestFit="1" customWidth="1"/>
    <col min="3242" max="3242" width="95.6640625" bestFit="1" customWidth="1"/>
    <col min="3243" max="3243" width="99.6640625" bestFit="1" customWidth="1"/>
    <col min="3244" max="3244" width="100" bestFit="1" customWidth="1"/>
    <col min="3245" max="3245" width="90.33203125" bestFit="1" customWidth="1"/>
    <col min="3246" max="3246" width="103.83203125" bestFit="1" customWidth="1"/>
    <col min="3247" max="3247" width="104.6640625" bestFit="1" customWidth="1"/>
    <col min="3248" max="3248" width="99.5" bestFit="1" customWidth="1"/>
    <col min="3249" max="3249" width="67" bestFit="1" customWidth="1"/>
    <col min="3250" max="3250" width="96.83203125" bestFit="1" customWidth="1"/>
    <col min="3251" max="3251" width="102.83203125" bestFit="1" customWidth="1"/>
    <col min="3252" max="3252" width="99.83203125" bestFit="1" customWidth="1"/>
    <col min="3253" max="3253" width="108.1640625" bestFit="1" customWidth="1"/>
    <col min="3254" max="3254" width="90.33203125" bestFit="1" customWidth="1"/>
    <col min="3255" max="3255" width="99.6640625" bestFit="1" customWidth="1"/>
    <col min="3256" max="3256" width="103.33203125" bestFit="1" customWidth="1"/>
    <col min="3257" max="3257" width="90.1640625" bestFit="1" customWidth="1"/>
    <col min="3258" max="3258" width="102.83203125" bestFit="1" customWidth="1"/>
    <col min="3259" max="3259" width="97.6640625" bestFit="1" customWidth="1"/>
    <col min="3260" max="3260" width="103.83203125" bestFit="1" customWidth="1"/>
    <col min="3261" max="3261" width="95" bestFit="1" customWidth="1"/>
    <col min="3262" max="3262" width="104" bestFit="1" customWidth="1"/>
    <col min="3263" max="3263" width="83" bestFit="1" customWidth="1"/>
    <col min="3264" max="3264" width="101.6640625" bestFit="1" customWidth="1"/>
    <col min="3265" max="3265" width="102.5" bestFit="1" customWidth="1"/>
    <col min="3266" max="3266" width="86.83203125" bestFit="1" customWidth="1"/>
    <col min="3267" max="3267" width="83.6640625" bestFit="1" customWidth="1"/>
    <col min="3268" max="3268" width="96" bestFit="1" customWidth="1"/>
    <col min="3269" max="3269" width="101.1640625" bestFit="1" customWidth="1"/>
    <col min="3270" max="3270" width="102.5" bestFit="1" customWidth="1"/>
    <col min="3271" max="3271" width="103" bestFit="1" customWidth="1"/>
    <col min="3272" max="3272" width="106.33203125" bestFit="1" customWidth="1"/>
    <col min="3273" max="3273" width="105" bestFit="1" customWidth="1"/>
    <col min="3274" max="3274" width="77.83203125" bestFit="1" customWidth="1"/>
    <col min="3275" max="3275" width="98.6640625" bestFit="1" customWidth="1"/>
    <col min="3276" max="3277" width="104.5" bestFit="1" customWidth="1"/>
    <col min="3278" max="3278" width="99.6640625" bestFit="1" customWidth="1"/>
    <col min="3279" max="3279" width="102.33203125" bestFit="1" customWidth="1"/>
    <col min="3280" max="3280" width="108.5" bestFit="1" customWidth="1"/>
    <col min="3281" max="3281" width="38" bestFit="1" customWidth="1"/>
    <col min="3282" max="3282" width="95.5" bestFit="1" customWidth="1"/>
    <col min="3283" max="3283" width="100.5" bestFit="1" customWidth="1"/>
    <col min="3284" max="3284" width="100" bestFit="1" customWidth="1"/>
    <col min="3285" max="3285" width="67.83203125" bestFit="1" customWidth="1"/>
    <col min="3286" max="3286" width="76.5" bestFit="1" customWidth="1"/>
    <col min="3287" max="3287" width="100.1640625" bestFit="1" customWidth="1"/>
    <col min="3288" max="3288" width="23.83203125" bestFit="1" customWidth="1"/>
    <col min="3289" max="3289" width="73.33203125" bestFit="1" customWidth="1"/>
    <col min="3290" max="3290" width="111" bestFit="1" customWidth="1"/>
    <col min="3291" max="3291" width="70.83203125" bestFit="1" customWidth="1"/>
    <col min="3292" max="3292" width="76" bestFit="1" customWidth="1"/>
    <col min="3293" max="3293" width="101.6640625" bestFit="1" customWidth="1"/>
    <col min="3294" max="3294" width="75.83203125" bestFit="1" customWidth="1"/>
    <col min="3295" max="3295" width="97" bestFit="1" customWidth="1"/>
    <col min="3296" max="3296" width="82.6640625" bestFit="1" customWidth="1"/>
    <col min="3297" max="3297" width="99.5" bestFit="1" customWidth="1"/>
    <col min="3298" max="3298" width="95.6640625" bestFit="1" customWidth="1"/>
    <col min="3299" max="3299" width="92.33203125" bestFit="1" customWidth="1"/>
    <col min="3300" max="3300" width="82.83203125" bestFit="1" customWidth="1"/>
    <col min="3301" max="3301" width="58.83203125" bestFit="1" customWidth="1"/>
    <col min="3302" max="3302" width="97.33203125" bestFit="1" customWidth="1"/>
    <col min="3303" max="3303" width="103" bestFit="1" customWidth="1"/>
    <col min="3304" max="3304" width="101.6640625" bestFit="1" customWidth="1"/>
    <col min="3305" max="3305" width="101" bestFit="1" customWidth="1"/>
    <col min="3306" max="3306" width="91.1640625" bestFit="1" customWidth="1"/>
    <col min="3307" max="3307" width="100.6640625" bestFit="1" customWidth="1"/>
    <col min="3308" max="3308" width="100.5" bestFit="1" customWidth="1"/>
    <col min="3309" max="3309" width="101.33203125" bestFit="1" customWidth="1"/>
    <col min="3310" max="3310" width="103.5" bestFit="1" customWidth="1"/>
    <col min="3311" max="3311" width="101.1640625" bestFit="1" customWidth="1"/>
    <col min="3312" max="3312" width="43.33203125" bestFit="1" customWidth="1"/>
    <col min="3313" max="3313" width="96.33203125" bestFit="1" customWidth="1"/>
    <col min="3314" max="3314" width="92.83203125" bestFit="1" customWidth="1"/>
    <col min="3315" max="3315" width="74.6640625" bestFit="1" customWidth="1"/>
    <col min="3316" max="3316" width="102.5" bestFit="1" customWidth="1"/>
    <col min="3317" max="3317" width="110.1640625" bestFit="1" customWidth="1"/>
    <col min="3318" max="3318" width="96.6640625" bestFit="1" customWidth="1"/>
    <col min="3319" max="3319" width="100.33203125" bestFit="1" customWidth="1"/>
    <col min="3320" max="3320" width="82.83203125" bestFit="1" customWidth="1"/>
    <col min="3321" max="3321" width="103.83203125" bestFit="1" customWidth="1"/>
    <col min="3322" max="3322" width="70.33203125" bestFit="1" customWidth="1"/>
    <col min="3323" max="3323" width="85.5" bestFit="1" customWidth="1"/>
    <col min="3324" max="3324" width="98.6640625" bestFit="1" customWidth="1"/>
    <col min="3325" max="3325" width="90.33203125" bestFit="1" customWidth="1"/>
    <col min="3326" max="3326" width="108.6640625" bestFit="1" customWidth="1"/>
    <col min="3327" max="3327" width="105.5" bestFit="1" customWidth="1"/>
    <col min="3328" max="3328" width="106.83203125" bestFit="1" customWidth="1"/>
    <col min="3329" max="3329" width="104.83203125" bestFit="1" customWidth="1"/>
    <col min="3330" max="3330" width="102" bestFit="1" customWidth="1"/>
    <col min="3331" max="3331" width="76.6640625" bestFit="1" customWidth="1"/>
    <col min="3332" max="3332" width="93.83203125" bestFit="1" customWidth="1"/>
    <col min="3333" max="3333" width="100.83203125" bestFit="1" customWidth="1"/>
    <col min="3334" max="3334" width="99.33203125" bestFit="1" customWidth="1"/>
    <col min="3335" max="3335" width="96.1640625" bestFit="1" customWidth="1"/>
    <col min="3336" max="3336" width="99.5" bestFit="1" customWidth="1"/>
    <col min="3337" max="3338" width="95.33203125" bestFit="1" customWidth="1"/>
    <col min="3339" max="3339" width="102.33203125" bestFit="1" customWidth="1"/>
    <col min="3340" max="3340" width="100.5" bestFit="1" customWidth="1"/>
    <col min="3341" max="3341" width="67.5" bestFit="1" customWidth="1"/>
    <col min="3342" max="3342" width="103.1640625" bestFit="1" customWidth="1"/>
    <col min="3343" max="3343" width="105.83203125" bestFit="1" customWidth="1"/>
    <col min="3344" max="3344" width="104.1640625" bestFit="1" customWidth="1"/>
    <col min="3345" max="3345" width="93" bestFit="1" customWidth="1"/>
    <col min="3346" max="3346" width="102" bestFit="1" customWidth="1"/>
    <col min="3347" max="3347" width="93.6640625" bestFit="1" customWidth="1"/>
    <col min="3348" max="3348" width="103" bestFit="1" customWidth="1"/>
    <col min="3349" max="3349" width="95" bestFit="1" customWidth="1"/>
    <col min="3350" max="3350" width="105.5" bestFit="1" customWidth="1"/>
    <col min="3351" max="3351" width="89" bestFit="1" customWidth="1"/>
    <col min="3352" max="3352" width="100.5" bestFit="1" customWidth="1"/>
    <col min="3353" max="3353" width="101.33203125" bestFit="1" customWidth="1"/>
    <col min="3354" max="3354" width="107.83203125" bestFit="1" customWidth="1"/>
    <col min="3355" max="3355" width="89.1640625" bestFit="1" customWidth="1"/>
    <col min="3356" max="3356" width="90" bestFit="1" customWidth="1"/>
    <col min="3357" max="3357" width="104" bestFit="1" customWidth="1"/>
    <col min="3358" max="3358" width="105" bestFit="1" customWidth="1"/>
    <col min="3359" max="3359" width="74.6640625" bestFit="1" customWidth="1"/>
    <col min="3360" max="3360" width="100.1640625" bestFit="1" customWidth="1"/>
    <col min="3361" max="3361" width="101.5" bestFit="1" customWidth="1"/>
    <col min="3362" max="3362" width="101.1640625" bestFit="1" customWidth="1"/>
    <col min="3363" max="3363" width="107.5" bestFit="1" customWidth="1"/>
    <col min="3364" max="3364" width="103.83203125" bestFit="1" customWidth="1"/>
    <col min="3365" max="3365" width="103" bestFit="1" customWidth="1"/>
    <col min="3366" max="3366" width="74.33203125" bestFit="1" customWidth="1"/>
    <col min="3367" max="3367" width="95.33203125" bestFit="1" customWidth="1"/>
    <col min="3368" max="3368" width="84.33203125" bestFit="1" customWidth="1"/>
    <col min="3369" max="3369" width="105.5" bestFit="1" customWidth="1"/>
    <col min="3370" max="3370" width="105.1640625" bestFit="1" customWidth="1"/>
    <col min="3371" max="3371" width="107.83203125" bestFit="1" customWidth="1"/>
    <col min="3372" max="3372" width="99.83203125" bestFit="1" customWidth="1"/>
    <col min="3373" max="3373" width="107.5" bestFit="1" customWidth="1"/>
    <col min="3374" max="3374" width="67.6640625" bestFit="1" customWidth="1"/>
    <col min="3375" max="3375" width="104.6640625" bestFit="1" customWidth="1"/>
    <col min="3376" max="3376" width="99.5" bestFit="1" customWidth="1"/>
    <col min="3377" max="3377" width="101.33203125" bestFit="1" customWidth="1"/>
    <col min="3378" max="3378" width="101.1640625" bestFit="1" customWidth="1"/>
    <col min="3379" max="3379" width="61.5" bestFit="1" customWidth="1"/>
    <col min="3380" max="3380" width="105.5" bestFit="1" customWidth="1"/>
    <col min="3381" max="3381" width="44.33203125" bestFit="1" customWidth="1"/>
    <col min="3382" max="3382" width="92.6640625" bestFit="1" customWidth="1"/>
    <col min="3383" max="3383" width="85.6640625" bestFit="1" customWidth="1"/>
    <col min="3384" max="3384" width="101.6640625" bestFit="1" customWidth="1"/>
    <col min="3385" max="3385" width="105" bestFit="1" customWidth="1"/>
    <col min="3386" max="3386" width="75" bestFit="1" customWidth="1"/>
    <col min="3387" max="3387" width="99.33203125" bestFit="1" customWidth="1"/>
    <col min="3388" max="3388" width="105.33203125" bestFit="1" customWidth="1"/>
    <col min="3389" max="3389" width="59.83203125" bestFit="1" customWidth="1"/>
    <col min="3390" max="3390" width="103.1640625" bestFit="1" customWidth="1"/>
    <col min="3391" max="3391" width="100.1640625" bestFit="1" customWidth="1"/>
    <col min="3392" max="3392" width="95.1640625" bestFit="1" customWidth="1"/>
    <col min="3393" max="3393" width="93.83203125" bestFit="1" customWidth="1"/>
    <col min="3394" max="3394" width="102.5" bestFit="1" customWidth="1"/>
    <col min="3395" max="3395" width="106.33203125" bestFit="1" customWidth="1"/>
    <col min="3396" max="3396" width="82.1640625" bestFit="1" customWidth="1"/>
    <col min="3397" max="3397" width="100.83203125" bestFit="1" customWidth="1"/>
    <col min="3398" max="3398" width="90" bestFit="1" customWidth="1"/>
    <col min="3399" max="3399" width="99.5" bestFit="1" customWidth="1"/>
    <col min="3400" max="3400" width="74.83203125" bestFit="1" customWidth="1"/>
    <col min="3401" max="3401" width="94.6640625" bestFit="1" customWidth="1"/>
    <col min="3402" max="3402" width="38.5" bestFit="1" customWidth="1"/>
    <col min="3403" max="3403" width="89.5" bestFit="1" customWidth="1"/>
    <col min="3404" max="3404" width="107" bestFit="1" customWidth="1"/>
    <col min="3405" max="3405" width="86" bestFit="1" customWidth="1"/>
    <col min="3406" max="3406" width="104.33203125" bestFit="1" customWidth="1"/>
    <col min="3407" max="3407" width="98.83203125" bestFit="1" customWidth="1"/>
    <col min="3408" max="3408" width="101" bestFit="1" customWidth="1"/>
    <col min="3409" max="3409" width="34.83203125" bestFit="1" customWidth="1"/>
    <col min="3410" max="3410" width="95.83203125" bestFit="1" customWidth="1"/>
    <col min="3411" max="3411" width="101.5" bestFit="1" customWidth="1"/>
    <col min="3412" max="3412" width="106.6640625" bestFit="1" customWidth="1"/>
    <col min="3413" max="3413" width="102" bestFit="1" customWidth="1"/>
    <col min="3414" max="3414" width="104.1640625" bestFit="1" customWidth="1"/>
    <col min="3415" max="3415" width="100.6640625" bestFit="1" customWidth="1"/>
    <col min="3416" max="3416" width="96.6640625" bestFit="1" customWidth="1"/>
    <col min="3417" max="3417" width="65.5" bestFit="1" customWidth="1"/>
    <col min="3418" max="3418" width="108.33203125" bestFit="1" customWidth="1"/>
    <col min="3419" max="3419" width="105.83203125" bestFit="1" customWidth="1"/>
    <col min="3420" max="3420" width="96" bestFit="1" customWidth="1"/>
    <col min="3421" max="3421" width="94.6640625" bestFit="1" customWidth="1"/>
    <col min="3422" max="3422" width="82.5" bestFit="1" customWidth="1"/>
    <col min="3423" max="3423" width="87.6640625" bestFit="1" customWidth="1"/>
    <col min="3424" max="3424" width="99.83203125" bestFit="1" customWidth="1"/>
    <col min="3425" max="3425" width="96.5" bestFit="1" customWidth="1"/>
    <col min="3426" max="3426" width="87.1640625" bestFit="1" customWidth="1"/>
    <col min="3427" max="3427" width="98.33203125" bestFit="1" customWidth="1"/>
    <col min="3428" max="3428" width="108.1640625" bestFit="1" customWidth="1"/>
    <col min="3429" max="3429" width="76.33203125" bestFit="1" customWidth="1"/>
    <col min="3430" max="3430" width="86" bestFit="1" customWidth="1"/>
    <col min="3431" max="3431" width="102.1640625" bestFit="1" customWidth="1"/>
    <col min="3432" max="3432" width="101.6640625" bestFit="1" customWidth="1"/>
    <col min="3433" max="3433" width="94.83203125" bestFit="1" customWidth="1"/>
    <col min="3434" max="3434" width="106.6640625" bestFit="1" customWidth="1"/>
    <col min="3435" max="3435" width="86.5" bestFit="1" customWidth="1"/>
    <col min="3436" max="3436" width="93.33203125" bestFit="1" customWidth="1"/>
    <col min="3437" max="3437" width="82.1640625" bestFit="1" customWidth="1"/>
    <col min="3438" max="3438" width="99.5" bestFit="1" customWidth="1"/>
    <col min="3439" max="3439" width="86.6640625" bestFit="1" customWidth="1"/>
    <col min="3440" max="3440" width="99.5" bestFit="1" customWidth="1"/>
    <col min="3441" max="3441" width="81.33203125" bestFit="1" customWidth="1"/>
    <col min="3442" max="3442" width="102.83203125" bestFit="1" customWidth="1"/>
    <col min="3443" max="3443" width="101.5" bestFit="1" customWidth="1"/>
    <col min="3444" max="3444" width="100.6640625" bestFit="1" customWidth="1"/>
    <col min="3445" max="3445" width="108.33203125" bestFit="1" customWidth="1"/>
    <col min="3446" max="3446" width="102.1640625" bestFit="1" customWidth="1"/>
    <col min="3447" max="3447" width="99" bestFit="1" customWidth="1"/>
    <col min="3448" max="3448" width="90.83203125" bestFit="1" customWidth="1"/>
    <col min="3449" max="3449" width="89.83203125" bestFit="1" customWidth="1"/>
    <col min="3450" max="3450" width="100.83203125" bestFit="1" customWidth="1"/>
    <col min="3451" max="3451" width="94.6640625" bestFit="1" customWidth="1"/>
    <col min="3452" max="3452" width="26.6640625" bestFit="1" customWidth="1"/>
    <col min="3453" max="3453" width="103.5" bestFit="1" customWidth="1"/>
    <col min="3454" max="3454" width="88.5" bestFit="1" customWidth="1"/>
    <col min="3455" max="3455" width="97.33203125" bestFit="1" customWidth="1"/>
    <col min="3456" max="3456" width="103.6640625" bestFit="1" customWidth="1"/>
    <col min="3457" max="3457" width="101" bestFit="1" customWidth="1"/>
    <col min="3458" max="3458" width="115.1640625" bestFit="1" customWidth="1"/>
    <col min="3459" max="3459" width="90.83203125" bestFit="1" customWidth="1"/>
    <col min="3460" max="3460" width="96.33203125" bestFit="1" customWidth="1"/>
    <col min="3461" max="3461" width="104" bestFit="1" customWidth="1"/>
    <col min="3462" max="3462" width="103.33203125" bestFit="1" customWidth="1"/>
    <col min="3463" max="3463" width="96.5" bestFit="1" customWidth="1"/>
    <col min="3464" max="3464" width="101.1640625" bestFit="1" customWidth="1"/>
    <col min="3465" max="3465" width="100.33203125" bestFit="1" customWidth="1"/>
    <col min="3466" max="3466" width="100.1640625" bestFit="1" customWidth="1"/>
    <col min="3467" max="3467" width="107.1640625" bestFit="1" customWidth="1"/>
    <col min="3468" max="3468" width="106.83203125" bestFit="1" customWidth="1"/>
    <col min="3469" max="3469" width="82.5" bestFit="1" customWidth="1"/>
    <col min="3470" max="3470" width="93" bestFit="1" customWidth="1"/>
    <col min="3471" max="3471" width="110.5" bestFit="1" customWidth="1"/>
    <col min="3472" max="3472" width="101.83203125" bestFit="1" customWidth="1"/>
    <col min="3473" max="3473" width="100.33203125" bestFit="1" customWidth="1"/>
    <col min="3474" max="3474" width="102.83203125" bestFit="1" customWidth="1"/>
    <col min="3475" max="3475" width="104.83203125" bestFit="1" customWidth="1"/>
    <col min="3476" max="3476" width="109.6640625" bestFit="1" customWidth="1"/>
    <col min="3477" max="3477" width="102.83203125" bestFit="1" customWidth="1"/>
    <col min="3478" max="3478" width="88.6640625" bestFit="1" customWidth="1"/>
    <col min="3479" max="3479" width="100.83203125" bestFit="1" customWidth="1"/>
    <col min="3480" max="3480" width="99" bestFit="1" customWidth="1"/>
    <col min="3481" max="3481" width="93.33203125" bestFit="1" customWidth="1"/>
    <col min="3482" max="3482" width="70.1640625" bestFit="1" customWidth="1"/>
    <col min="3483" max="3483" width="101.6640625" bestFit="1" customWidth="1"/>
    <col min="3484" max="3484" width="103.1640625" bestFit="1" customWidth="1"/>
    <col min="3485" max="3485" width="98.6640625" bestFit="1" customWidth="1"/>
    <col min="3486" max="3486" width="105.6640625" bestFit="1" customWidth="1"/>
    <col min="3487" max="3487" width="98.83203125" bestFit="1" customWidth="1"/>
    <col min="3488" max="3488" width="95.83203125" bestFit="1" customWidth="1"/>
    <col min="3489" max="3489" width="39" bestFit="1" customWidth="1"/>
    <col min="3490" max="3490" width="103.5" bestFit="1" customWidth="1"/>
    <col min="3491" max="3491" width="91.6640625" bestFit="1" customWidth="1"/>
    <col min="3492" max="3492" width="93.5" bestFit="1" customWidth="1"/>
    <col min="3493" max="3493" width="98.83203125" bestFit="1" customWidth="1"/>
    <col min="3494" max="3494" width="80" bestFit="1" customWidth="1"/>
    <col min="3495" max="3495" width="76.83203125" bestFit="1" customWidth="1"/>
    <col min="3496" max="3496" width="83.1640625" bestFit="1" customWidth="1"/>
    <col min="3497" max="3497" width="93.5" bestFit="1" customWidth="1"/>
    <col min="3498" max="3498" width="77.5" bestFit="1" customWidth="1"/>
    <col min="3499" max="3499" width="64.5" bestFit="1" customWidth="1"/>
    <col min="3500" max="3500" width="98.33203125" bestFit="1" customWidth="1"/>
    <col min="3501" max="3501" width="41.6640625" bestFit="1" customWidth="1"/>
    <col min="3502" max="3502" width="74.6640625" bestFit="1" customWidth="1"/>
    <col min="3503" max="3503" width="48.1640625" bestFit="1" customWidth="1"/>
    <col min="3504" max="3504" width="63.83203125" bestFit="1" customWidth="1"/>
    <col min="3505" max="3505" width="99.33203125" bestFit="1" customWidth="1"/>
    <col min="3506" max="3506" width="105.1640625" bestFit="1" customWidth="1"/>
    <col min="3507" max="3507" width="25.1640625" bestFit="1" customWidth="1"/>
    <col min="3508" max="3508" width="84" bestFit="1" customWidth="1"/>
    <col min="3509" max="3509" width="88.33203125" bestFit="1" customWidth="1"/>
    <col min="3510" max="3510" width="94.6640625" bestFit="1" customWidth="1"/>
    <col min="3511" max="3511" width="76.33203125" bestFit="1" customWidth="1"/>
    <col min="3512" max="3512" width="97.33203125" bestFit="1" customWidth="1"/>
    <col min="3513" max="3513" width="102.1640625" bestFit="1" customWidth="1"/>
    <col min="3514" max="3514" width="102" bestFit="1" customWidth="1"/>
    <col min="3515" max="3515" width="99.83203125" bestFit="1" customWidth="1"/>
    <col min="3516" max="3516" width="102.1640625" bestFit="1" customWidth="1"/>
    <col min="3517" max="3517" width="104" bestFit="1" customWidth="1"/>
    <col min="3518" max="3518" width="57.5" bestFit="1" customWidth="1"/>
    <col min="3519" max="3519" width="102" bestFit="1" customWidth="1"/>
    <col min="3520" max="3520" width="71.33203125" bestFit="1" customWidth="1"/>
    <col min="3521" max="3521" width="103.33203125" bestFit="1" customWidth="1"/>
    <col min="3522" max="3522" width="98.33203125" bestFit="1" customWidth="1"/>
    <col min="3523" max="3523" width="100.6640625" bestFit="1" customWidth="1"/>
    <col min="3524" max="3524" width="103.5" bestFit="1" customWidth="1"/>
    <col min="3525" max="3525" width="107.1640625" bestFit="1" customWidth="1"/>
    <col min="3526" max="3526" width="91.5" bestFit="1" customWidth="1"/>
    <col min="3527" max="3527" width="93.5" bestFit="1" customWidth="1"/>
    <col min="3528" max="3528" width="97.1640625" bestFit="1" customWidth="1"/>
    <col min="3529" max="3529" width="83.1640625" bestFit="1" customWidth="1"/>
    <col min="3530" max="3530" width="95" bestFit="1" customWidth="1"/>
    <col min="3531" max="3531" width="82" bestFit="1" customWidth="1"/>
    <col min="3532" max="3532" width="105.33203125" bestFit="1" customWidth="1"/>
    <col min="3533" max="3533" width="97.6640625" bestFit="1" customWidth="1"/>
    <col min="3534" max="3534" width="78.83203125" bestFit="1" customWidth="1"/>
    <col min="3535" max="3535" width="96.1640625" bestFit="1" customWidth="1"/>
    <col min="3536" max="3536" width="90.6640625" bestFit="1" customWidth="1"/>
    <col min="3537" max="3537" width="94.1640625" bestFit="1" customWidth="1"/>
    <col min="3538" max="3538" width="75" bestFit="1" customWidth="1"/>
    <col min="3539" max="3539" width="98.5" bestFit="1" customWidth="1"/>
    <col min="3540" max="3540" width="83.5" bestFit="1" customWidth="1"/>
    <col min="3541" max="3541" width="103.83203125" bestFit="1" customWidth="1"/>
    <col min="3542" max="3542" width="94" bestFit="1" customWidth="1"/>
    <col min="3543" max="3543" width="101.33203125" bestFit="1" customWidth="1"/>
    <col min="3544" max="3544" width="101.83203125" bestFit="1" customWidth="1"/>
    <col min="3545" max="3545" width="107.33203125" bestFit="1" customWidth="1"/>
    <col min="3546" max="3546" width="98.6640625" bestFit="1" customWidth="1"/>
    <col min="3547" max="3547" width="104.83203125" bestFit="1" customWidth="1"/>
    <col min="3548" max="3548" width="103.33203125" bestFit="1" customWidth="1"/>
    <col min="3549" max="3549" width="97.5" bestFit="1" customWidth="1"/>
    <col min="3550" max="3550" width="102.5" bestFit="1" customWidth="1"/>
    <col min="3551" max="3551" width="100.1640625" bestFit="1" customWidth="1"/>
    <col min="3552" max="3552" width="92.33203125" bestFit="1" customWidth="1"/>
    <col min="3553" max="3553" width="103.5" bestFit="1" customWidth="1"/>
    <col min="3554" max="3554" width="78.5" bestFit="1" customWidth="1"/>
    <col min="3555" max="3555" width="95" bestFit="1" customWidth="1"/>
    <col min="3556" max="3556" width="97.1640625" bestFit="1" customWidth="1"/>
    <col min="3557" max="3557" width="97.83203125" bestFit="1" customWidth="1"/>
    <col min="3558" max="3558" width="91.1640625" bestFit="1" customWidth="1"/>
    <col min="3559" max="3559" width="98.6640625" bestFit="1" customWidth="1"/>
    <col min="3560" max="3560" width="101.1640625" bestFit="1" customWidth="1"/>
    <col min="3561" max="3561" width="69.5" bestFit="1" customWidth="1"/>
    <col min="3562" max="3562" width="100.83203125" bestFit="1" customWidth="1"/>
    <col min="3563" max="3563" width="99.6640625" bestFit="1" customWidth="1"/>
    <col min="3564" max="3564" width="87.1640625" bestFit="1" customWidth="1"/>
    <col min="3565" max="3565" width="110.6640625" bestFit="1" customWidth="1"/>
    <col min="3566" max="3566" width="74.6640625" bestFit="1" customWidth="1"/>
    <col min="3567" max="3567" width="95.83203125" bestFit="1" customWidth="1"/>
    <col min="3568" max="3568" width="105.5" bestFit="1" customWidth="1"/>
    <col min="3569" max="3569" width="98.33203125" bestFit="1" customWidth="1"/>
    <col min="3570" max="3570" width="39.83203125" bestFit="1" customWidth="1"/>
    <col min="3571" max="3571" width="88.83203125" bestFit="1" customWidth="1"/>
    <col min="3572" max="3572" width="95.5" bestFit="1" customWidth="1"/>
    <col min="3573" max="3573" width="107.83203125" bestFit="1" customWidth="1"/>
    <col min="3574" max="3574" width="106.1640625" bestFit="1" customWidth="1"/>
    <col min="3575" max="3575" width="58" bestFit="1" customWidth="1"/>
    <col min="3576" max="3576" width="103.6640625" bestFit="1" customWidth="1"/>
    <col min="3577" max="3577" width="96.33203125" bestFit="1" customWidth="1"/>
    <col min="3578" max="3578" width="91.83203125" bestFit="1" customWidth="1"/>
    <col min="3579" max="3579" width="105.1640625" bestFit="1" customWidth="1"/>
    <col min="3580" max="3580" width="98.6640625" bestFit="1" customWidth="1"/>
    <col min="3581" max="3581" width="102.83203125" bestFit="1" customWidth="1"/>
    <col min="3582" max="3582" width="93.6640625" bestFit="1" customWidth="1"/>
    <col min="3583" max="3583" width="97.83203125" bestFit="1" customWidth="1"/>
    <col min="3584" max="3584" width="12.33203125" bestFit="1" customWidth="1"/>
    <col min="3585" max="3585" width="95.5" bestFit="1" customWidth="1"/>
    <col min="3586" max="3586" width="93" bestFit="1" customWidth="1"/>
    <col min="3587" max="3587" width="91" bestFit="1" customWidth="1"/>
    <col min="3588" max="3588" width="104.1640625" bestFit="1" customWidth="1"/>
    <col min="3589" max="3589" width="79.83203125" bestFit="1" customWidth="1"/>
    <col min="3590" max="3590" width="102" bestFit="1" customWidth="1"/>
    <col min="3591" max="3591" width="72.1640625" bestFit="1" customWidth="1"/>
    <col min="3592" max="3592" width="98.1640625" bestFit="1" customWidth="1"/>
    <col min="3593" max="3593" width="79.6640625" bestFit="1" customWidth="1"/>
    <col min="3594" max="3594" width="96.83203125" bestFit="1" customWidth="1"/>
    <col min="3595" max="3595" width="101" bestFit="1" customWidth="1"/>
    <col min="3596" max="3596" width="101.1640625" bestFit="1" customWidth="1"/>
    <col min="3597" max="3597" width="106.6640625" bestFit="1" customWidth="1"/>
    <col min="3598" max="3598" width="109" bestFit="1" customWidth="1"/>
    <col min="3599" max="3599" width="88.33203125" bestFit="1" customWidth="1"/>
    <col min="3600" max="3600" width="83" bestFit="1" customWidth="1"/>
    <col min="3601" max="3601" width="83.33203125" bestFit="1" customWidth="1"/>
    <col min="3602" max="3602" width="87" bestFit="1" customWidth="1"/>
    <col min="3603" max="3603" width="106.1640625" bestFit="1" customWidth="1"/>
    <col min="3604" max="3604" width="103.33203125" bestFit="1" customWidth="1"/>
    <col min="3605" max="3605" width="87" bestFit="1" customWidth="1"/>
    <col min="3606" max="3606" width="102.1640625" bestFit="1" customWidth="1"/>
    <col min="3607" max="3607" width="100.6640625" bestFit="1" customWidth="1"/>
    <col min="3608" max="3608" width="74.5" bestFit="1" customWidth="1"/>
    <col min="3609" max="3609" width="105.6640625" bestFit="1" customWidth="1"/>
    <col min="3610" max="3610" width="101.33203125" bestFit="1" customWidth="1"/>
    <col min="3611" max="3611" width="92.5" bestFit="1" customWidth="1"/>
    <col min="3612" max="3612" width="107.83203125" bestFit="1" customWidth="1"/>
    <col min="3613" max="3613" width="94.6640625" bestFit="1" customWidth="1"/>
    <col min="3614" max="3614" width="101.33203125" bestFit="1" customWidth="1"/>
    <col min="3615" max="3615" width="99.33203125" bestFit="1" customWidth="1"/>
    <col min="3616" max="3616" width="99.1640625" bestFit="1" customWidth="1"/>
    <col min="3617" max="3617" width="101.83203125" bestFit="1" customWidth="1"/>
    <col min="3618" max="3618" width="76.33203125" bestFit="1" customWidth="1"/>
    <col min="3619" max="3619" width="96.5" bestFit="1" customWidth="1"/>
    <col min="3620" max="3620" width="85.1640625" bestFit="1" customWidth="1"/>
    <col min="3621" max="3621" width="100.1640625" bestFit="1" customWidth="1"/>
    <col min="3622" max="3622" width="73.6640625" bestFit="1" customWidth="1"/>
    <col min="3623" max="3623" width="70.33203125" bestFit="1" customWidth="1"/>
    <col min="3624" max="3624" width="80.5" bestFit="1" customWidth="1"/>
    <col min="3625" max="3625" width="92" bestFit="1" customWidth="1"/>
    <col min="3626" max="3626" width="26.5" bestFit="1" customWidth="1"/>
    <col min="3627" max="3627" width="94.33203125" bestFit="1" customWidth="1"/>
    <col min="3628" max="3628" width="103" bestFit="1" customWidth="1"/>
    <col min="3629" max="3629" width="107" bestFit="1" customWidth="1"/>
    <col min="3630" max="3630" width="81.83203125" bestFit="1" customWidth="1"/>
    <col min="3631" max="3631" width="103.33203125" bestFit="1" customWidth="1"/>
    <col min="3632" max="3632" width="86" bestFit="1" customWidth="1"/>
    <col min="3633" max="3633" width="107.5" bestFit="1" customWidth="1"/>
    <col min="3634" max="3634" width="104.83203125" bestFit="1" customWidth="1"/>
    <col min="3635" max="3635" width="95" bestFit="1" customWidth="1"/>
    <col min="3636" max="3636" width="77.1640625" bestFit="1" customWidth="1"/>
    <col min="3637" max="3637" width="104.83203125" bestFit="1" customWidth="1"/>
    <col min="3638" max="3638" width="94.1640625" bestFit="1" customWidth="1"/>
    <col min="3639" max="3639" width="106.33203125" bestFit="1" customWidth="1"/>
    <col min="3640" max="3640" width="101.83203125" bestFit="1" customWidth="1"/>
    <col min="3641" max="3641" width="108.83203125" bestFit="1" customWidth="1"/>
    <col min="3642" max="3642" width="90.33203125" bestFit="1" customWidth="1"/>
    <col min="3643" max="3643" width="104.6640625" bestFit="1" customWidth="1"/>
    <col min="3644" max="3644" width="99.5" bestFit="1" customWidth="1"/>
    <col min="3645" max="3645" width="107.6640625" bestFit="1" customWidth="1"/>
    <col min="3646" max="3646" width="96.6640625" bestFit="1" customWidth="1"/>
    <col min="3647" max="3647" width="88.6640625" bestFit="1" customWidth="1"/>
    <col min="3648" max="3648" width="100.6640625" bestFit="1" customWidth="1"/>
    <col min="3649" max="3649" width="95" bestFit="1" customWidth="1"/>
    <col min="3650" max="3650" width="105.6640625" bestFit="1" customWidth="1"/>
    <col min="3651" max="3651" width="54.5" bestFit="1" customWidth="1"/>
    <col min="3652" max="3652" width="52.83203125" bestFit="1" customWidth="1"/>
    <col min="3653" max="3653" width="105.5" bestFit="1" customWidth="1"/>
    <col min="3654" max="3654" width="105" bestFit="1" customWidth="1"/>
    <col min="3655" max="3655" width="103.83203125" bestFit="1" customWidth="1"/>
    <col min="3656" max="3656" width="91.1640625" bestFit="1" customWidth="1"/>
    <col min="3657" max="3657" width="79.5" bestFit="1" customWidth="1"/>
    <col min="3658" max="3658" width="102.5" bestFit="1" customWidth="1"/>
    <col min="3659" max="3659" width="61.1640625" bestFit="1" customWidth="1"/>
    <col min="3660" max="3660" width="62.33203125" bestFit="1" customWidth="1"/>
    <col min="3661" max="3661" width="112.83203125" bestFit="1" customWidth="1"/>
    <col min="3662" max="3662" width="93.1640625" bestFit="1" customWidth="1"/>
    <col min="3663" max="3663" width="105.1640625" bestFit="1" customWidth="1"/>
    <col min="3664" max="3664" width="102.6640625" bestFit="1" customWidth="1"/>
    <col min="3665" max="3665" width="103.6640625" bestFit="1" customWidth="1"/>
    <col min="3666" max="3666" width="115.1640625" bestFit="1" customWidth="1"/>
    <col min="3667" max="3667" width="95" bestFit="1" customWidth="1"/>
    <col min="3668" max="3668" width="103.5" bestFit="1" customWidth="1"/>
    <col min="3669" max="3669" width="105.83203125" bestFit="1" customWidth="1"/>
    <col min="3670" max="3670" width="103.6640625" bestFit="1" customWidth="1"/>
    <col min="3671" max="3671" width="97.33203125" bestFit="1" customWidth="1"/>
    <col min="3672" max="3672" width="25.6640625" bestFit="1" customWidth="1"/>
    <col min="3673" max="3673" width="103.1640625" bestFit="1" customWidth="1"/>
    <col min="3674" max="3674" width="98.83203125" bestFit="1" customWidth="1"/>
    <col min="3675" max="3675" width="92" bestFit="1" customWidth="1"/>
    <col min="3676" max="3676" width="96.83203125" bestFit="1" customWidth="1"/>
    <col min="3677" max="3677" width="97.1640625" bestFit="1" customWidth="1"/>
    <col min="3678" max="3678" width="97.5" bestFit="1" customWidth="1"/>
    <col min="3679" max="3679" width="102.6640625" bestFit="1" customWidth="1"/>
    <col min="3680" max="3680" width="107" bestFit="1" customWidth="1"/>
    <col min="3681" max="3681" width="103.5" bestFit="1" customWidth="1"/>
    <col min="3682" max="3682" width="55.1640625" bestFit="1" customWidth="1"/>
    <col min="3683" max="3683" width="95" bestFit="1" customWidth="1"/>
    <col min="3684" max="3684" width="59.6640625" bestFit="1" customWidth="1"/>
    <col min="3685" max="3685" width="76.1640625" bestFit="1" customWidth="1"/>
    <col min="3686" max="3686" width="100.5" bestFit="1" customWidth="1"/>
    <col min="3687" max="3687" width="106.83203125" bestFit="1" customWidth="1"/>
    <col min="3688" max="3688" width="110.1640625" bestFit="1" customWidth="1"/>
    <col min="3689" max="3689" width="99.6640625" bestFit="1" customWidth="1"/>
    <col min="3690" max="3690" width="100.83203125" bestFit="1" customWidth="1"/>
    <col min="3691" max="3691" width="22" bestFit="1" customWidth="1"/>
    <col min="3692" max="3692" width="100.83203125" bestFit="1" customWidth="1"/>
    <col min="3693" max="3693" width="99.83203125" bestFit="1" customWidth="1"/>
    <col min="3694" max="3694" width="101.33203125" bestFit="1" customWidth="1"/>
    <col min="3695" max="3695" width="101.6640625" bestFit="1" customWidth="1"/>
    <col min="3696" max="3696" width="98.6640625" bestFit="1" customWidth="1"/>
    <col min="3697" max="3697" width="99.1640625" bestFit="1" customWidth="1"/>
    <col min="3698" max="3698" width="93" bestFit="1" customWidth="1"/>
    <col min="3699" max="3699" width="87.5" bestFit="1" customWidth="1"/>
    <col min="3700" max="3700" width="91.83203125" bestFit="1" customWidth="1"/>
    <col min="3701" max="3701" width="100.6640625" bestFit="1" customWidth="1"/>
    <col min="3702" max="3702" width="101" bestFit="1" customWidth="1"/>
    <col min="3703" max="3703" width="94.1640625" bestFit="1" customWidth="1"/>
    <col min="3704" max="3704" width="102.33203125" bestFit="1" customWidth="1"/>
    <col min="3705" max="3705" width="103.1640625" bestFit="1" customWidth="1"/>
    <col min="3706" max="3706" width="105.83203125" bestFit="1" customWidth="1"/>
    <col min="3707" max="3707" width="71.33203125" bestFit="1" customWidth="1"/>
    <col min="3708" max="3708" width="105.5" bestFit="1" customWidth="1"/>
    <col min="3709" max="3709" width="105.33203125" bestFit="1" customWidth="1"/>
    <col min="3710" max="3710" width="81.6640625" bestFit="1" customWidth="1"/>
    <col min="3711" max="3711" width="79.33203125" bestFit="1" customWidth="1"/>
    <col min="3712" max="3712" width="93" bestFit="1" customWidth="1"/>
    <col min="3713" max="3713" width="53.6640625" bestFit="1" customWidth="1"/>
    <col min="3714" max="3714" width="90" bestFit="1" customWidth="1"/>
    <col min="3715" max="3715" width="110.33203125" bestFit="1" customWidth="1"/>
    <col min="3716" max="3716" width="97.5" bestFit="1" customWidth="1"/>
    <col min="3717" max="3717" width="103.6640625" bestFit="1" customWidth="1"/>
    <col min="3718" max="3718" width="79.83203125" bestFit="1" customWidth="1"/>
    <col min="3719" max="3719" width="99.6640625" bestFit="1" customWidth="1"/>
    <col min="3720" max="3720" width="74.6640625" bestFit="1" customWidth="1"/>
    <col min="3721" max="3721" width="101.83203125" bestFit="1" customWidth="1"/>
    <col min="3722" max="3722" width="96.1640625" bestFit="1" customWidth="1"/>
    <col min="3723" max="3723" width="89.33203125" bestFit="1" customWidth="1"/>
    <col min="3724" max="3724" width="103.6640625" bestFit="1" customWidth="1"/>
    <col min="3725" max="3725" width="103.33203125" bestFit="1" customWidth="1"/>
    <col min="3726" max="3726" width="95.1640625" bestFit="1" customWidth="1"/>
    <col min="3727" max="3727" width="63.83203125" bestFit="1" customWidth="1"/>
    <col min="3728" max="3728" width="82.33203125" bestFit="1" customWidth="1"/>
    <col min="3729" max="3729" width="107.33203125" bestFit="1" customWidth="1"/>
    <col min="3730" max="3730" width="102.1640625" bestFit="1" customWidth="1"/>
    <col min="3731" max="3731" width="109.5" bestFit="1" customWidth="1"/>
    <col min="3732" max="3732" width="104" bestFit="1" customWidth="1"/>
    <col min="3733" max="3733" width="96.33203125" bestFit="1" customWidth="1"/>
    <col min="3734" max="3734" width="53" bestFit="1" customWidth="1"/>
    <col min="3735" max="3735" width="57.6640625" bestFit="1" customWidth="1"/>
    <col min="3736" max="3736" width="102.83203125" bestFit="1" customWidth="1"/>
    <col min="3737" max="3737" width="100.1640625" bestFit="1" customWidth="1"/>
    <col min="3738" max="3738" width="102.83203125" bestFit="1" customWidth="1"/>
    <col min="3739" max="3740" width="104.5" bestFit="1" customWidth="1"/>
    <col min="3741" max="3741" width="93.33203125" bestFit="1" customWidth="1"/>
    <col min="3742" max="3742" width="85.6640625" bestFit="1" customWidth="1"/>
    <col min="3743" max="3743" width="96" bestFit="1" customWidth="1"/>
    <col min="3744" max="3744" width="104.1640625" bestFit="1" customWidth="1"/>
    <col min="3745" max="3745" width="97.83203125" bestFit="1" customWidth="1"/>
    <col min="3746" max="3746" width="61.6640625" bestFit="1" customWidth="1"/>
    <col min="3747" max="3747" width="111" bestFit="1" customWidth="1"/>
    <col min="3748" max="3748" width="100.33203125" bestFit="1" customWidth="1"/>
    <col min="3749" max="3749" width="103.6640625" bestFit="1" customWidth="1"/>
    <col min="3750" max="3750" width="93.83203125" bestFit="1" customWidth="1"/>
    <col min="3751" max="3751" width="102.1640625" bestFit="1" customWidth="1"/>
    <col min="3752" max="3752" width="107.1640625" bestFit="1" customWidth="1"/>
    <col min="3753" max="3753" width="104" bestFit="1" customWidth="1"/>
    <col min="3754" max="3754" width="109.6640625" bestFit="1" customWidth="1"/>
    <col min="3755" max="3755" width="91.83203125" bestFit="1" customWidth="1"/>
    <col min="3756" max="3756" width="70.6640625" bestFit="1" customWidth="1"/>
    <col min="3757" max="3757" width="61.6640625" bestFit="1" customWidth="1"/>
    <col min="3758" max="3758" width="108.5" bestFit="1" customWidth="1"/>
    <col min="3759" max="3759" width="108.1640625" bestFit="1" customWidth="1"/>
    <col min="3760" max="3760" width="91.5" bestFit="1" customWidth="1"/>
    <col min="3761" max="3761" width="104.5" bestFit="1" customWidth="1"/>
    <col min="3762" max="3762" width="103.83203125" bestFit="1" customWidth="1"/>
    <col min="3763" max="3763" width="87.5" bestFit="1" customWidth="1"/>
    <col min="3764" max="3764" width="82.5" bestFit="1" customWidth="1"/>
    <col min="3765" max="3765" width="94.33203125" bestFit="1" customWidth="1"/>
    <col min="3766" max="3766" width="84.5" bestFit="1" customWidth="1"/>
    <col min="3767" max="3767" width="94.5" bestFit="1" customWidth="1"/>
    <col min="3768" max="3768" width="91.1640625" bestFit="1" customWidth="1"/>
    <col min="3769" max="3769" width="110.33203125" bestFit="1" customWidth="1"/>
    <col min="3770" max="3770" width="102.83203125" bestFit="1" customWidth="1"/>
    <col min="3771" max="3771" width="75.33203125" bestFit="1" customWidth="1"/>
    <col min="3772" max="3772" width="100.1640625" bestFit="1" customWidth="1"/>
    <col min="3773" max="3773" width="104" bestFit="1" customWidth="1"/>
    <col min="3774" max="3774" width="96.1640625" bestFit="1" customWidth="1"/>
    <col min="3775" max="3775" width="77.5" bestFit="1" customWidth="1"/>
    <col min="3776" max="3776" width="90.83203125" bestFit="1" customWidth="1"/>
    <col min="3777" max="3777" width="103.6640625" bestFit="1" customWidth="1"/>
    <col min="3778" max="3778" width="99.83203125" bestFit="1" customWidth="1"/>
    <col min="3779" max="3779" width="70.5" bestFit="1" customWidth="1"/>
    <col min="3780" max="3780" width="95.5" bestFit="1" customWidth="1"/>
    <col min="3781" max="3781" width="52.5" bestFit="1" customWidth="1"/>
    <col min="3782" max="3782" width="104.6640625" bestFit="1" customWidth="1"/>
    <col min="3783" max="3783" width="100.1640625" bestFit="1" customWidth="1"/>
    <col min="3784" max="3784" width="100.33203125" bestFit="1" customWidth="1"/>
    <col min="3785" max="3785" width="95.83203125" bestFit="1" customWidth="1"/>
    <col min="3786" max="3786" width="98.83203125" bestFit="1" customWidth="1"/>
    <col min="3787" max="3787" width="104.6640625" bestFit="1" customWidth="1"/>
    <col min="3788" max="3788" width="100.6640625" bestFit="1" customWidth="1"/>
    <col min="3789" max="3789" width="105.6640625" bestFit="1" customWidth="1"/>
    <col min="3790" max="3790" width="76.5" bestFit="1" customWidth="1"/>
    <col min="3791" max="3791" width="100.6640625" bestFit="1" customWidth="1"/>
    <col min="3792" max="3792" width="72.33203125" bestFit="1" customWidth="1"/>
    <col min="3793" max="3793" width="114.1640625" bestFit="1" customWidth="1"/>
    <col min="3794" max="3794" width="87.5" bestFit="1" customWidth="1"/>
    <col min="3795" max="3795" width="75.6640625" bestFit="1" customWidth="1"/>
    <col min="3796" max="3796" width="92.1640625" bestFit="1" customWidth="1"/>
    <col min="3797" max="3797" width="101.33203125" bestFit="1" customWidth="1"/>
    <col min="3798" max="3798" width="73.33203125" bestFit="1" customWidth="1"/>
    <col min="3799" max="3799" width="106.5" bestFit="1" customWidth="1"/>
    <col min="3800" max="3800" width="79.1640625" bestFit="1" customWidth="1"/>
    <col min="3801" max="3801" width="68" bestFit="1" customWidth="1"/>
    <col min="3802" max="3802" width="42.83203125" bestFit="1" customWidth="1"/>
    <col min="3803" max="3803" width="94.6640625" bestFit="1" customWidth="1"/>
    <col min="3804" max="3804" width="101.83203125" bestFit="1" customWidth="1"/>
    <col min="3805" max="3805" width="88.83203125" bestFit="1" customWidth="1"/>
    <col min="3806" max="3806" width="106.1640625" bestFit="1" customWidth="1"/>
    <col min="3807" max="3807" width="95.1640625" bestFit="1" customWidth="1"/>
    <col min="3808" max="3808" width="100" bestFit="1" customWidth="1"/>
    <col min="3809" max="3809" width="101" bestFit="1" customWidth="1"/>
    <col min="3810" max="3810" width="104.6640625" bestFit="1" customWidth="1"/>
    <col min="3811" max="3811" width="72.5" bestFit="1" customWidth="1"/>
    <col min="3812" max="3812" width="72.1640625" bestFit="1" customWidth="1"/>
    <col min="3813" max="3813" width="76.83203125" bestFit="1" customWidth="1"/>
    <col min="3814" max="3814" width="94.83203125" bestFit="1" customWidth="1"/>
    <col min="3815" max="3815" width="100.5" bestFit="1" customWidth="1"/>
    <col min="3816" max="3816" width="103.5" bestFit="1" customWidth="1"/>
    <col min="3817" max="3817" width="73.83203125" bestFit="1" customWidth="1"/>
    <col min="3818" max="3818" width="107.1640625" bestFit="1" customWidth="1"/>
    <col min="3819" max="3819" width="96.5" bestFit="1" customWidth="1"/>
    <col min="3820" max="3820" width="104.83203125" bestFit="1" customWidth="1"/>
    <col min="3821" max="3821" width="104.33203125" bestFit="1" customWidth="1"/>
    <col min="3822" max="3822" width="106" bestFit="1" customWidth="1"/>
    <col min="3823" max="3823" width="100.5" bestFit="1" customWidth="1"/>
    <col min="3824" max="3824" width="95.33203125" bestFit="1" customWidth="1"/>
    <col min="3825" max="3825" width="104.33203125" bestFit="1" customWidth="1"/>
    <col min="3826" max="3826" width="96.1640625" bestFit="1" customWidth="1"/>
    <col min="3827" max="3827" width="62.83203125" bestFit="1" customWidth="1"/>
    <col min="3828" max="3828" width="100.33203125" bestFit="1" customWidth="1"/>
    <col min="3829" max="3829" width="104.1640625" bestFit="1" customWidth="1"/>
    <col min="3830" max="3830" width="97" bestFit="1" customWidth="1"/>
    <col min="3831" max="3831" width="103.33203125" bestFit="1" customWidth="1"/>
    <col min="3832" max="3832" width="90.83203125" bestFit="1" customWidth="1"/>
    <col min="3833" max="3833" width="107.6640625" bestFit="1" customWidth="1"/>
    <col min="3834" max="3834" width="101.83203125" bestFit="1" customWidth="1"/>
    <col min="3835" max="3835" width="94.1640625" bestFit="1" customWidth="1"/>
    <col min="3836" max="3836" width="87.83203125" bestFit="1" customWidth="1"/>
    <col min="3837" max="3837" width="98" bestFit="1" customWidth="1"/>
    <col min="3838" max="3838" width="107.33203125" bestFit="1" customWidth="1"/>
    <col min="3839" max="3839" width="69.5" bestFit="1" customWidth="1"/>
    <col min="3840" max="3840" width="78.83203125" bestFit="1" customWidth="1"/>
    <col min="3841" max="3841" width="75.6640625" bestFit="1" customWidth="1"/>
    <col min="3842" max="3842" width="104.33203125" bestFit="1" customWidth="1"/>
    <col min="3843" max="3843" width="100.83203125" bestFit="1" customWidth="1"/>
    <col min="3844" max="3844" width="100.33203125" bestFit="1" customWidth="1"/>
    <col min="3845" max="3845" width="92.33203125" bestFit="1" customWidth="1"/>
    <col min="3846" max="3846" width="105.83203125" bestFit="1" customWidth="1"/>
    <col min="3847" max="3847" width="72.33203125" bestFit="1" customWidth="1"/>
    <col min="3848" max="3848" width="63.5" bestFit="1" customWidth="1"/>
    <col min="3849" max="3849" width="106" bestFit="1" customWidth="1"/>
    <col min="3850" max="3850" width="101.33203125" bestFit="1" customWidth="1"/>
    <col min="3851" max="3851" width="35.1640625" bestFit="1" customWidth="1"/>
    <col min="3852" max="3852" width="100.6640625" bestFit="1" customWidth="1"/>
    <col min="3853" max="3853" width="80.6640625" bestFit="1" customWidth="1"/>
    <col min="3854" max="3854" width="91.5" bestFit="1" customWidth="1"/>
    <col min="3855" max="3855" width="75.83203125" bestFit="1" customWidth="1"/>
    <col min="3856" max="3856" width="95.5" bestFit="1" customWidth="1"/>
    <col min="3857" max="3857" width="70.6640625" bestFit="1" customWidth="1"/>
    <col min="3858" max="3858" width="103.83203125" bestFit="1" customWidth="1"/>
    <col min="3859" max="3859" width="92.33203125" bestFit="1" customWidth="1"/>
    <col min="3860" max="3860" width="84.83203125" bestFit="1" customWidth="1"/>
    <col min="3861" max="3861" width="62.5" bestFit="1" customWidth="1"/>
    <col min="3862" max="3862" width="102.5" bestFit="1" customWidth="1"/>
    <col min="3863" max="3863" width="96.6640625" bestFit="1" customWidth="1"/>
    <col min="3864" max="3864" width="103.5" bestFit="1" customWidth="1"/>
    <col min="3865" max="3865" width="98" bestFit="1" customWidth="1"/>
    <col min="3866" max="3866" width="102" bestFit="1" customWidth="1"/>
    <col min="3867" max="3867" width="102.1640625" bestFit="1" customWidth="1"/>
    <col min="3868" max="3868" width="102.6640625" bestFit="1" customWidth="1"/>
    <col min="3869" max="3869" width="70.5" bestFit="1" customWidth="1"/>
    <col min="3870" max="3870" width="100.6640625" bestFit="1" customWidth="1"/>
    <col min="3871" max="3871" width="104.6640625" bestFit="1" customWidth="1"/>
    <col min="3872" max="3872" width="101.6640625" bestFit="1" customWidth="1"/>
    <col min="3873" max="3873" width="103.1640625" bestFit="1" customWidth="1"/>
    <col min="3874" max="3874" width="110.83203125" bestFit="1" customWidth="1"/>
    <col min="3875" max="3875" width="99" bestFit="1" customWidth="1"/>
    <col min="3876" max="3876" width="101.1640625" bestFit="1" customWidth="1"/>
    <col min="3877" max="3877" width="70.6640625" bestFit="1" customWidth="1"/>
    <col min="3878" max="3878" width="94.83203125" bestFit="1" customWidth="1"/>
    <col min="3879" max="3879" width="60.83203125" bestFit="1" customWidth="1"/>
    <col min="3880" max="3880" width="53.6640625" bestFit="1" customWidth="1"/>
    <col min="3881" max="3881" width="101.5" bestFit="1" customWidth="1"/>
    <col min="3882" max="3882" width="105.5" bestFit="1" customWidth="1"/>
    <col min="3883" max="3883" width="100.33203125" bestFit="1" customWidth="1"/>
    <col min="3884" max="3884" width="93" bestFit="1" customWidth="1"/>
    <col min="3885" max="3885" width="75.1640625" bestFit="1" customWidth="1"/>
    <col min="3886" max="3886" width="67.33203125" bestFit="1" customWidth="1"/>
    <col min="3887" max="3887" width="82" bestFit="1" customWidth="1"/>
    <col min="3888" max="3888" width="106.6640625" bestFit="1" customWidth="1"/>
    <col min="3889" max="3889" width="69" bestFit="1" customWidth="1"/>
    <col min="3890" max="3890" width="102.83203125" bestFit="1" customWidth="1"/>
    <col min="3891" max="3892" width="83.33203125" bestFit="1" customWidth="1"/>
    <col min="3893" max="3893" width="109" bestFit="1" customWidth="1"/>
    <col min="3894" max="3894" width="98.83203125" bestFit="1" customWidth="1"/>
    <col min="3895" max="3895" width="96.83203125" bestFit="1" customWidth="1"/>
    <col min="3896" max="3896" width="97.6640625" bestFit="1" customWidth="1"/>
    <col min="3897" max="3897" width="73.1640625" bestFit="1" customWidth="1"/>
    <col min="3898" max="3898" width="104" bestFit="1" customWidth="1"/>
    <col min="3899" max="3899" width="97.83203125" bestFit="1" customWidth="1"/>
    <col min="3900" max="3900" width="58" bestFit="1" customWidth="1"/>
    <col min="3901" max="3901" width="72" bestFit="1" customWidth="1"/>
    <col min="3902" max="3902" width="97" bestFit="1" customWidth="1"/>
    <col min="3903" max="3903" width="94" bestFit="1" customWidth="1"/>
    <col min="3904" max="3904" width="98.5" bestFit="1" customWidth="1"/>
    <col min="3905" max="3905" width="92.6640625" bestFit="1" customWidth="1"/>
    <col min="3906" max="3906" width="99.33203125" bestFit="1" customWidth="1"/>
    <col min="3907" max="3907" width="70" bestFit="1" customWidth="1"/>
    <col min="3908" max="3908" width="74.33203125" bestFit="1" customWidth="1"/>
    <col min="3909" max="3909" width="73.33203125" bestFit="1" customWidth="1"/>
    <col min="3910" max="3910" width="56" bestFit="1" customWidth="1"/>
    <col min="3911" max="3911" width="108.1640625" bestFit="1" customWidth="1"/>
    <col min="3912" max="3912" width="92.1640625" bestFit="1" customWidth="1"/>
    <col min="3913" max="3913" width="101.33203125" bestFit="1" customWidth="1"/>
    <col min="3914" max="3914" width="85.83203125" bestFit="1" customWidth="1"/>
    <col min="3915" max="3915" width="101.83203125" bestFit="1" customWidth="1"/>
    <col min="3916" max="3916" width="103.5" bestFit="1" customWidth="1"/>
    <col min="3917" max="3917" width="105.83203125" bestFit="1" customWidth="1"/>
    <col min="3918" max="3918" width="115.5" bestFit="1" customWidth="1"/>
    <col min="3919" max="3919" width="101.5" bestFit="1" customWidth="1"/>
    <col min="3920" max="3920" width="98.6640625" bestFit="1" customWidth="1"/>
    <col min="3921" max="3921" width="70.33203125" bestFit="1" customWidth="1"/>
    <col min="3922" max="3922" width="53.83203125" bestFit="1" customWidth="1"/>
    <col min="3923" max="3923" width="94.83203125" bestFit="1" customWidth="1"/>
    <col min="3924" max="3924" width="82.83203125" bestFit="1" customWidth="1"/>
    <col min="3925" max="3925" width="100.83203125" bestFit="1" customWidth="1"/>
    <col min="3926" max="3926" width="98" bestFit="1" customWidth="1"/>
    <col min="3927" max="3927" width="93" bestFit="1" customWidth="1"/>
    <col min="3928" max="3928" width="88.6640625" bestFit="1" customWidth="1"/>
    <col min="3929" max="3929" width="93.83203125" bestFit="1" customWidth="1"/>
    <col min="3930" max="3930" width="104" bestFit="1" customWidth="1"/>
    <col min="3931" max="3931" width="100.1640625" bestFit="1" customWidth="1"/>
    <col min="3932" max="3932" width="64.33203125" bestFit="1" customWidth="1"/>
    <col min="3933" max="3933" width="81.33203125" bestFit="1" customWidth="1"/>
    <col min="3934" max="3934" width="101.1640625" bestFit="1" customWidth="1"/>
    <col min="3935" max="3935" width="90.33203125" bestFit="1" customWidth="1"/>
    <col min="3936" max="3936" width="102.5" bestFit="1" customWidth="1"/>
    <col min="3937" max="3937" width="98.5" bestFit="1" customWidth="1"/>
    <col min="3938" max="3938" width="92.33203125" bestFit="1" customWidth="1"/>
    <col min="3939" max="3939" width="98.6640625" bestFit="1" customWidth="1"/>
    <col min="3940" max="3940" width="90.33203125" bestFit="1" customWidth="1"/>
    <col min="3941" max="3941" width="100.6640625" bestFit="1" customWidth="1"/>
    <col min="3942" max="3942" width="95.5" bestFit="1" customWidth="1"/>
    <col min="3943" max="3943" width="80.1640625" bestFit="1" customWidth="1"/>
    <col min="3944" max="3944" width="107.1640625" bestFit="1" customWidth="1"/>
    <col min="3945" max="3945" width="80.1640625" bestFit="1" customWidth="1"/>
    <col min="3946" max="3946" width="92.5" bestFit="1" customWidth="1"/>
    <col min="3947" max="3947" width="102.33203125" bestFit="1" customWidth="1"/>
    <col min="3948" max="3948" width="41.5" bestFit="1" customWidth="1"/>
    <col min="3949" max="3949" width="102" bestFit="1" customWidth="1"/>
    <col min="3950" max="3950" width="83.1640625" bestFit="1" customWidth="1"/>
    <col min="3951" max="3951" width="102.5" bestFit="1" customWidth="1"/>
    <col min="3952" max="3952" width="95" bestFit="1" customWidth="1"/>
    <col min="3953" max="3953" width="102.1640625" bestFit="1" customWidth="1"/>
    <col min="3954" max="3954" width="98.1640625" bestFit="1" customWidth="1"/>
    <col min="3955" max="3955" width="101.5" bestFit="1" customWidth="1"/>
    <col min="3956" max="3956" width="105.6640625" bestFit="1" customWidth="1"/>
    <col min="3957" max="3957" width="96" bestFit="1" customWidth="1"/>
    <col min="3958" max="3958" width="79.83203125" bestFit="1" customWidth="1"/>
    <col min="3959" max="3959" width="92.33203125" bestFit="1" customWidth="1"/>
    <col min="3960" max="3960" width="103" bestFit="1" customWidth="1"/>
    <col min="3961" max="3961" width="98" bestFit="1" customWidth="1"/>
    <col min="3962" max="3962" width="101.5" bestFit="1" customWidth="1"/>
    <col min="3963" max="3963" width="114.1640625" bestFit="1" customWidth="1"/>
    <col min="3964" max="3964" width="74.5" bestFit="1" customWidth="1"/>
    <col min="3965" max="3965" width="107" bestFit="1" customWidth="1"/>
    <col min="3966" max="3966" width="96.1640625" bestFit="1" customWidth="1"/>
    <col min="3967" max="3967" width="108.33203125" bestFit="1" customWidth="1"/>
    <col min="3968" max="3968" width="93.5" bestFit="1" customWidth="1"/>
    <col min="3969" max="3969" width="46.5" bestFit="1" customWidth="1"/>
    <col min="3970" max="3970" width="59.83203125" bestFit="1" customWidth="1"/>
    <col min="3971" max="3971" width="93.83203125" bestFit="1" customWidth="1"/>
    <col min="3972" max="3972" width="107.6640625" bestFit="1" customWidth="1"/>
    <col min="3973" max="3973" width="96.83203125" bestFit="1" customWidth="1"/>
    <col min="3974" max="3974" width="107" bestFit="1" customWidth="1"/>
    <col min="3975" max="3975" width="106.1640625" bestFit="1" customWidth="1"/>
    <col min="3976" max="3976" width="104.33203125" bestFit="1" customWidth="1"/>
    <col min="3977" max="3977" width="98.5" bestFit="1" customWidth="1"/>
    <col min="3978" max="3978" width="105.6640625" bestFit="1" customWidth="1"/>
    <col min="3979" max="3979" width="101.83203125" bestFit="1" customWidth="1"/>
    <col min="3980" max="3980" width="105.83203125" bestFit="1" customWidth="1"/>
    <col min="3981" max="3981" width="77" bestFit="1" customWidth="1"/>
    <col min="3982" max="3982" width="92.1640625" bestFit="1" customWidth="1"/>
    <col min="3983" max="3983" width="115" bestFit="1" customWidth="1"/>
    <col min="3984" max="3984" width="91" bestFit="1" customWidth="1"/>
    <col min="3985" max="3985" width="93.33203125" bestFit="1" customWidth="1"/>
    <col min="3986" max="3986" width="47" bestFit="1" customWidth="1"/>
    <col min="3987" max="3987" width="46.83203125" bestFit="1" customWidth="1"/>
    <col min="3988" max="3988" width="40.6640625" bestFit="1" customWidth="1"/>
    <col min="3989" max="3989" width="96.6640625" bestFit="1" customWidth="1"/>
    <col min="3990" max="3990" width="82.1640625" bestFit="1" customWidth="1"/>
    <col min="3991" max="3991" width="94.83203125" bestFit="1" customWidth="1"/>
    <col min="3992" max="3992" width="105.33203125" bestFit="1" customWidth="1"/>
    <col min="3993" max="3993" width="104.5" bestFit="1" customWidth="1"/>
    <col min="3994" max="3994" width="75.33203125" bestFit="1" customWidth="1"/>
    <col min="3995" max="3995" width="84.6640625" bestFit="1" customWidth="1"/>
    <col min="3996" max="3996" width="97.83203125" bestFit="1" customWidth="1"/>
    <col min="3997" max="3997" width="65.6640625" bestFit="1" customWidth="1"/>
    <col min="3998" max="3998" width="98.6640625" bestFit="1" customWidth="1"/>
    <col min="3999" max="3999" width="97.6640625" bestFit="1" customWidth="1"/>
    <col min="4000" max="4000" width="78.33203125" bestFit="1" customWidth="1"/>
    <col min="4001" max="4001" width="98" bestFit="1" customWidth="1"/>
    <col min="4002" max="4002" width="92.5" bestFit="1" customWidth="1"/>
    <col min="4003" max="4003" width="104.1640625" bestFit="1" customWidth="1"/>
    <col min="4004" max="4004" width="94.33203125" bestFit="1" customWidth="1"/>
    <col min="4005" max="4005" width="101.1640625" bestFit="1" customWidth="1"/>
    <col min="4006" max="4006" width="103" bestFit="1" customWidth="1"/>
    <col min="4007" max="4007" width="102" bestFit="1" customWidth="1"/>
    <col min="4008" max="4008" width="109" bestFit="1" customWidth="1"/>
    <col min="4009" max="4009" width="91.33203125" bestFit="1" customWidth="1"/>
    <col min="4010" max="4010" width="99.6640625" bestFit="1" customWidth="1"/>
    <col min="4011" max="4011" width="73.6640625" bestFit="1" customWidth="1"/>
    <col min="4012" max="4012" width="102.83203125" bestFit="1" customWidth="1"/>
    <col min="4013" max="4013" width="113" bestFit="1" customWidth="1"/>
    <col min="4014" max="4014" width="22.5" bestFit="1" customWidth="1"/>
    <col min="4015" max="4015" width="78.1640625" bestFit="1" customWidth="1"/>
    <col min="4016" max="4016" width="80.1640625" bestFit="1" customWidth="1"/>
    <col min="4017" max="4017" width="93.33203125" bestFit="1" customWidth="1"/>
    <col min="4018" max="4018" width="99" bestFit="1" customWidth="1"/>
    <col min="4019" max="4019" width="100.1640625" bestFit="1" customWidth="1"/>
    <col min="4020" max="4020" width="53.33203125" bestFit="1" customWidth="1"/>
    <col min="4021" max="4021" width="104.33203125" bestFit="1" customWidth="1"/>
    <col min="4022" max="4022" width="85.6640625" bestFit="1" customWidth="1"/>
    <col min="4023" max="4023" width="111.1640625" bestFit="1" customWidth="1"/>
    <col min="4024" max="4025" width="106.1640625" bestFit="1" customWidth="1"/>
    <col min="4026" max="4026" width="56.83203125" bestFit="1" customWidth="1"/>
    <col min="4027" max="4027" width="101.5" bestFit="1" customWidth="1"/>
    <col min="4028" max="4028" width="82.83203125" bestFit="1" customWidth="1"/>
    <col min="4029" max="4029" width="93.33203125" bestFit="1" customWidth="1"/>
    <col min="4030" max="4030" width="100.33203125" bestFit="1" customWidth="1"/>
    <col min="4031" max="4031" width="100" bestFit="1" customWidth="1"/>
    <col min="4032" max="4032" width="96.83203125" bestFit="1" customWidth="1"/>
    <col min="4033" max="4033" width="71.83203125" bestFit="1" customWidth="1"/>
    <col min="4034" max="4034" width="76.5" bestFit="1" customWidth="1"/>
    <col min="4035" max="4035" width="98.83203125" bestFit="1" customWidth="1"/>
    <col min="4036" max="4036" width="66" bestFit="1" customWidth="1"/>
    <col min="4037" max="4037" width="103" bestFit="1" customWidth="1"/>
    <col min="4038" max="4038" width="102.83203125" bestFit="1" customWidth="1"/>
    <col min="4039" max="4039" width="89.5" bestFit="1" customWidth="1"/>
    <col min="4040" max="4040" width="106.5" bestFit="1" customWidth="1"/>
    <col min="4041" max="4041" width="80.1640625" bestFit="1" customWidth="1"/>
    <col min="4042" max="4042" width="98" bestFit="1" customWidth="1"/>
    <col min="4043" max="4043" width="81.83203125" bestFit="1" customWidth="1"/>
    <col min="4044" max="4044" width="100" bestFit="1" customWidth="1"/>
    <col min="4045" max="4045" width="87" bestFit="1" customWidth="1"/>
    <col min="4046" max="4046" width="105.1640625" bestFit="1" customWidth="1"/>
    <col min="4047" max="4047" width="101.83203125" bestFit="1" customWidth="1"/>
    <col min="4048" max="4048" width="64.6640625" bestFit="1" customWidth="1"/>
    <col min="4049" max="4049" width="75.83203125" bestFit="1" customWidth="1"/>
    <col min="4050" max="4050" width="104" bestFit="1" customWidth="1"/>
    <col min="4051" max="4051" width="84.33203125" bestFit="1" customWidth="1"/>
    <col min="4052" max="4052" width="63.6640625" bestFit="1" customWidth="1"/>
    <col min="4053" max="4053" width="95.83203125" bestFit="1" customWidth="1"/>
    <col min="4054" max="4054" width="96" bestFit="1" customWidth="1"/>
    <col min="4055" max="4055" width="40.5" bestFit="1" customWidth="1"/>
    <col min="4056" max="4056" width="52.5" bestFit="1" customWidth="1"/>
    <col min="4057" max="4057" width="100" bestFit="1" customWidth="1"/>
    <col min="4058" max="4058" width="100.6640625" bestFit="1" customWidth="1"/>
    <col min="4059" max="4059" width="101.5" bestFit="1" customWidth="1"/>
    <col min="4060" max="4060" width="47.1640625" bestFit="1" customWidth="1"/>
    <col min="4061" max="4061" width="108" bestFit="1" customWidth="1"/>
    <col min="4062" max="4062" width="102.1640625" bestFit="1" customWidth="1"/>
    <col min="4063" max="4063" width="83.33203125" bestFit="1" customWidth="1"/>
    <col min="4064" max="4064" width="93.5" bestFit="1" customWidth="1"/>
    <col min="4065" max="4065" width="76.1640625" bestFit="1" customWidth="1"/>
    <col min="4066" max="4066" width="101.5" bestFit="1" customWidth="1"/>
    <col min="4067" max="4067" width="83" bestFit="1" customWidth="1"/>
    <col min="4068" max="4068" width="92.5" bestFit="1" customWidth="1"/>
    <col min="4069" max="4069" width="84.33203125" bestFit="1" customWidth="1"/>
    <col min="4070" max="4070" width="105.1640625" bestFit="1" customWidth="1"/>
    <col min="4071" max="4071" width="52.83203125" bestFit="1" customWidth="1"/>
    <col min="4072" max="4072" width="95.6640625" bestFit="1" customWidth="1"/>
    <col min="4073" max="4073" width="101" bestFit="1" customWidth="1"/>
    <col min="4074" max="4074" width="95.1640625" bestFit="1" customWidth="1"/>
    <col min="4075" max="4075" width="102" bestFit="1" customWidth="1"/>
    <col min="4076" max="4076" width="91.83203125" bestFit="1" customWidth="1"/>
    <col min="4077" max="4077" width="93.6640625" bestFit="1" customWidth="1"/>
    <col min="4078" max="4078" width="105.83203125" bestFit="1" customWidth="1"/>
    <col min="4079" max="4079" width="97.1640625" bestFit="1" customWidth="1"/>
    <col min="4080" max="4080" width="56.33203125" bestFit="1" customWidth="1"/>
    <col min="4081" max="4081" width="103.5" bestFit="1" customWidth="1"/>
    <col min="4082" max="4082" width="44.6640625" bestFit="1" customWidth="1"/>
    <col min="4083" max="4083" width="93.83203125" bestFit="1" customWidth="1"/>
    <col min="4084" max="4084" width="84.5" bestFit="1" customWidth="1"/>
    <col min="4085" max="4085" width="102.5" bestFit="1" customWidth="1"/>
    <col min="4086" max="4086" width="95.1640625" bestFit="1" customWidth="1"/>
    <col min="4087" max="4087" width="92.33203125" bestFit="1" customWidth="1"/>
    <col min="4088" max="4088" width="115.33203125" bestFit="1" customWidth="1"/>
    <col min="4089" max="4089" width="97.83203125" bestFit="1" customWidth="1"/>
    <col min="4090" max="4090" width="85.83203125" bestFit="1" customWidth="1"/>
    <col min="4091" max="4091" width="67" bestFit="1" customWidth="1"/>
    <col min="4092" max="4092" width="106.1640625" bestFit="1" customWidth="1"/>
    <col min="4093" max="4093" width="85" bestFit="1" customWidth="1"/>
    <col min="4094" max="4094" width="81.5" bestFit="1" customWidth="1"/>
    <col min="4095" max="4095" width="101.83203125" bestFit="1" customWidth="1"/>
    <col min="4096" max="4096" width="79.1640625" bestFit="1" customWidth="1"/>
    <col min="4097" max="4097" width="110.6640625" bestFit="1" customWidth="1"/>
    <col min="4098" max="4098" width="107" bestFit="1" customWidth="1"/>
    <col min="4099" max="4099" width="97.33203125" bestFit="1" customWidth="1"/>
    <col min="4100" max="4100" width="92.83203125" bestFit="1" customWidth="1"/>
    <col min="4101" max="4101" width="91.6640625" bestFit="1" customWidth="1"/>
    <col min="4102" max="4102" width="93.83203125" bestFit="1" customWidth="1"/>
    <col min="4103" max="4103" width="105.1640625" bestFit="1" customWidth="1"/>
    <col min="4104" max="4104" width="66.5" bestFit="1" customWidth="1"/>
    <col min="4105" max="4105" width="104.33203125" bestFit="1" customWidth="1"/>
    <col min="4106" max="4106" width="91.83203125" bestFit="1" customWidth="1"/>
    <col min="4107" max="4107" width="10" customWidth="1"/>
  </cols>
  <sheetData>
    <row r="1" spans="1:6" x14ac:dyDescent="0.2">
      <c r="A1" s="10" t="s">
        <v>8223</v>
      </c>
      <c r="B1" s="13" t="s">
        <v>8322</v>
      </c>
    </row>
    <row r="2" spans="1:6" x14ac:dyDescent="0.2">
      <c r="A2" s="10" t="s">
        <v>8309</v>
      </c>
      <c r="B2" s="13" t="s">
        <v>8322</v>
      </c>
    </row>
    <row r="4" spans="1:6" x14ac:dyDescent="0.2">
      <c r="A4" s="10" t="s">
        <v>8380</v>
      </c>
      <c r="B4" s="13" t="s">
        <v>8312</v>
      </c>
      <c r="C4" s="13"/>
      <c r="D4" s="13"/>
      <c r="E4" s="13"/>
      <c r="F4" s="13"/>
    </row>
    <row r="5" spans="1:6" x14ac:dyDescent="0.2">
      <c r="A5" s="10" t="s">
        <v>8310</v>
      </c>
      <c r="B5" s="13" t="s">
        <v>8219</v>
      </c>
      <c r="C5" s="13" t="s">
        <v>8222</v>
      </c>
      <c r="D5" s="13" t="s">
        <v>8221</v>
      </c>
      <c r="E5" s="13" t="s">
        <v>8220</v>
      </c>
      <c r="F5" s="13" t="s">
        <v>8311</v>
      </c>
    </row>
    <row r="6" spans="1:6" x14ac:dyDescent="0.2">
      <c r="A6" s="10" t="s">
        <v>8347</v>
      </c>
      <c r="B6" s="14">
        <v>694</v>
      </c>
      <c r="C6" s="14">
        <v>19</v>
      </c>
      <c r="D6" s="14">
        <v>353</v>
      </c>
      <c r="E6" s="14"/>
      <c r="F6" s="14">
        <v>1066</v>
      </c>
    </row>
    <row r="7" spans="1:6" x14ac:dyDescent="0.2">
      <c r="A7" s="10" t="s">
        <v>8351</v>
      </c>
      <c r="B7" s="14">
        <v>260</v>
      </c>
      <c r="C7" s="14"/>
      <c r="D7" s="14"/>
      <c r="E7" s="14"/>
      <c r="F7" s="14">
        <v>260</v>
      </c>
    </row>
    <row r="8" spans="1:6" x14ac:dyDescent="0.2">
      <c r="A8" s="10" t="s">
        <v>8361</v>
      </c>
      <c r="B8" s="14">
        <v>20</v>
      </c>
      <c r="C8" s="14"/>
      <c r="D8" s="14">
        <v>120</v>
      </c>
      <c r="E8" s="14">
        <v>60</v>
      </c>
      <c r="F8" s="14">
        <v>200</v>
      </c>
    </row>
    <row r="9" spans="1:6" x14ac:dyDescent="0.2">
      <c r="A9" s="10" t="s">
        <v>8356</v>
      </c>
      <c r="B9" s="14">
        <v>85</v>
      </c>
      <c r="C9" s="14">
        <v>5</v>
      </c>
      <c r="D9" s="14">
        <v>80</v>
      </c>
      <c r="E9" s="14">
        <v>17</v>
      </c>
      <c r="F9" s="14">
        <v>187</v>
      </c>
    </row>
    <row r="10" spans="1:6" x14ac:dyDescent="0.2">
      <c r="A10" s="10" t="s">
        <v>8328</v>
      </c>
      <c r="B10" s="14">
        <v>180</v>
      </c>
      <c r="C10" s="14"/>
      <c r="D10" s="14"/>
      <c r="E10" s="14"/>
      <c r="F10" s="14">
        <v>180</v>
      </c>
    </row>
    <row r="11" spans="1:6" x14ac:dyDescent="0.2">
      <c r="A11" s="10" t="s">
        <v>8336</v>
      </c>
      <c r="B11" s="14">
        <v>140</v>
      </c>
      <c r="C11" s="14"/>
      <c r="D11" s="14">
        <v>20</v>
      </c>
      <c r="E11" s="14"/>
      <c r="F11" s="14">
        <v>160</v>
      </c>
    </row>
    <row r="12" spans="1:6" x14ac:dyDescent="0.2">
      <c r="A12" s="10" t="s">
        <v>8345</v>
      </c>
      <c r="B12" s="14">
        <v>103</v>
      </c>
      <c r="C12" s="14"/>
      <c r="D12" s="14">
        <v>57</v>
      </c>
      <c r="E12" s="14"/>
      <c r="F12" s="14">
        <v>160</v>
      </c>
    </row>
    <row r="13" spans="1:6" x14ac:dyDescent="0.2">
      <c r="A13" s="10" t="s">
        <v>8362</v>
      </c>
      <c r="B13" s="14"/>
      <c r="C13" s="14"/>
      <c r="D13" s="14">
        <v>60</v>
      </c>
      <c r="E13" s="14">
        <v>100</v>
      </c>
      <c r="F13" s="14">
        <v>160</v>
      </c>
    </row>
    <row r="14" spans="1:6" x14ac:dyDescent="0.2">
      <c r="A14" s="10" t="s">
        <v>8335</v>
      </c>
      <c r="B14" s="14">
        <v>140</v>
      </c>
      <c r="C14" s="14"/>
      <c r="D14" s="14"/>
      <c r="E14" s="14"/>
      <c r="F14" s="14">
        <v>140</v>
      </c>
    </row>
    <row r="15" spans="1:6" x14ac:dyDescent="0.2">
      <c r="A15" s="10" t="s">
        <v>8333</v>
      </c>
      <c r="B15" s="14"/>
      <c r="C15" s="14"/>
      <c r="D15" s="14">
        <v>120</v>
      </c>
      <c r="E15" s="14">
        <v>20</v>
      </c>
      <c r="F15" s="14">
        <v>140</v>
      </c>
    </row>
    <row r="16" spans="1:6" x14ac:dyDescent="0.2">
      <c r="A16" s="10" t="s">
        <v>8341</v>
      </c>
      <c r="B16" s="13">
        <v>60</v>
      </c>
      <c r="C16" s="13"/>
      <c r="D16" s="13">
        <v>60</v>
      </c>
      <c r="E16" s="13">
        <v>20</v>
      </c>
      <c r="F16" s="13">
        <v>140</v>
      </c>
    </row>
    <row r="17" spans="1:6" x14ac:dyDescent="0.2">
      <c r="A17" s="10" t="s">
        <v>8323</v>
      </c>
      <c r="B17" s="13"/>
      <c r="C17" s="13"/>
      <c r="D17" s="13">
        <v>100</v>
      </c>
      <c r="E17" s="13"/>
      <c r="F17" s="13">
        <v>100</v>
      </c>
    </row>
    <row r="18" spans="1:6" x14ac:dyDescent="0.2">
      <c r="A18" s="10" t="s">
        <v>8360</v>
      </c>
      <c r="B18" s="14"/>
      <c r="C18" s="14"/>
      <c r="D18" s="14">
        <v>100</v>
      </c>
      <c r="E18" s="14"/>
      <c r="F18" s="14">
        <v>100</v>
      </c>
    </row>
    <row r="19" spans="1:6" x14ac:dyDescent="0.2">
      <c r="A19" s="10" t="s">
        <v>8357</v>
      </c>
      <c r="B19" s="14">
        <v>80</v>
      </c>
      <c r="C19" s="14"/>
      <c r="D19" s="14"/>
      <c r="E19" s="14"/>
      <c r="F19" s="14">
        <v>80</v>
      </c>
    </row>
    <row r="20" spans="1:6" x14ac:dyDescent="0.2">
      <c r="A20" s="10" t="s">
        <v>8329</v>
      </c>
      <c r="B20" s="14"/>
      <c r="C20" s="14"/>
      <c r="D20" s="14">
        <v>80</v>
      </c>
      <c r="E20" s="14"/>
      <c r="F20" s="14">
        <v>80</v>
      </c>
    </row>
    <row r="21" spans="1:6" x14ac:dyDescent="0.2">
      <c r="A21" s="10" t="s">
        <v>8355</v>
      </c>
      <c r="B21" s="14">
        <v>40</v>
      </c>
      <c r="C21" s="14"/>
      <c r="D21" s="14">
        <v>2</v>
      </c>
      <c r="E21" s="14">
        <v>18</v>
      </c>
      <c r="F21" s="14">
        <v>60</v>
      </c>
    </row>
    <row r="22" spans="1:6" x14ac:dyDescent="0.2">
      <c r="A22" s="10" t="s">
        <v>8331</v>
      </c>
      <c r="B22" s="14"/>
      <c r="C22" s="14">
        <v>20</v>
      </c>
      <c r="D22" s="14">
        <v>40</v>
      </c>
      <c r="E22" s="14"/>
      <c r="F22" s="14">
        <v>60</v>
      </c>
    </row>
    <row r="23" spans="1:6" x14ac:dyDescent="0.2">
      <c r="A23" s="10" t="s">
        <v>8358</v>
      </c>
      <c r="B23" s="14">
        <v>60</v>
      </c>
      <c r="C23" s="14"/>
      <c r="D23" s="14"/>
      <c r="E23" s="14"/>
      <c r="F23" s="14">
        <v>60</v>
      </c>
    </row>
    <row r="24" spans="1:6" x14ac:dyDescent="0.2">
      <c r="A24" s="10" t="s">
        <v>8353</v>
      </c>
      <c r="B24" s="14">
        <v>60</v>
      </c>
      <c r="C24" s="14"/>
      <c r="D24" s="14"/>
      <c r="E24" s="14"/>
      <c r="F24" s="14">
        <v>60</v>
      </c>
    </row>
    <row r="25" spans="1:6" x14ac:dyDescent="0.2">
      <c r="A25" s="10" t="s">
        <v>8337</v>
      </c>
      <c r="B25" s="14"/>
      <c r="C25" s="14"/>
      <c r="D25" s="14">
        <v>60</v>
      </c>
      <c r="E25" s="14"/>
      <c r="F25" s="14">
        <v>60</v>
      </c>
    </row>
    <row r="26" spans="1:6" x14ac:dyDescent="0.2">
      <c r="A26" s="10" t="s">
        <v>8343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s="10" t="s">
        <v>8359</v>
      </c>
      <c r="B27" s="14"/>
      <c r="C27" s="14"/>
      <c r="D27" s="14">
        <v>47</v>
      </c>
      <c r="E27" s="14">
        <v>10</v>
      </c>
      <c r="F27" s="14">
        <v>57</v>
      </c>
    </row>
    <row r="28" spans="1:6" x14ac:dyDescent="0.2">
      <c r="A28" s="10" t="s">
        <v>8326</v>
      </c>
      <c r="B28" s="13"/>
      <c r="C28" s="13"/>
      <c r="D28" s="13">
        <v>40</v>
      </c>
      <c r="E28" s="13"/>
      <c r="F28" s="13">
        <v>40</v>
      </c>
    </row>
    <row r="29" spans="1:6" x14ac:dyDescent="0.2">
      <c r="A29" s="10" t="s">
        <v>8352</v>
      </c>
      <c r="B29" s="13"/>
      <c r="C29" s="13"/>
      <c r="D29" s="13"/>
      <c r="E29" s="13">
        <v>40</v>
      </c>
      <c r="F29" s="13">
        <v>40</v>
      </c>
    </row>
    <row r="30" spans="1:6" x14ac:dyDescent="0.2">
      <c r="A30" s="10" t="s">
        <v>8330</v>
      </c>
      <c r="B30" s="14">
        <v>40</v>
      </c>
      <c r="C30" s="14"/>
      <c r="D30" s="14"/>
      <c r="E30" s="14"/>
      <c r="F30" s="14">
        <v>40</v>
      </c>
    </row>
    <row r="31" spans="1:6" x14ac:dyDescent="0.2">
      <c r="A31" s="10" t="s">
        <v>8340</v>
      </c>
      <c r="B31" s="14"/>
      <c r="C31" s="14"/>
      <c r="D31" s="14">
        <v>40</v>
      </c>
      <c r="E31" s="14"/>
      <c r="F31" s="14">
        <v>40</v>
      </c>
    </row>
    <row r="32" spans="1:6" x14ac:dyDescent="0.2">
      <c r="A32" s="10" t="s">
        <v>8327</v>
      </c>
      <c r="B32" s="14">
        <v>40</v>
      </c>
      <c r="C32" s="14"/>
      <c r="D32" s="14"/>
      <c r="E32" s="14"/>
      <c r="F32" s="14">
        <v>40</v>
      </c>
    </row>
    <row r="33" spans="1:6" x14ac:dyDescent="0.2">
      <c r="A33" s="10" t="s">
        <v>8348</v>
      </c>
      <c r="B33" s="14">
        <v>40</v>
      </c>
      <c r="C33" s="14"/>
      <c r="D33" s="14"/>
      <c r="E33" s="14"/>
      <c r="F33" s="14">
        <v>40</v>
      </c>
    </row>
    <row r="34" spans="1:6" x14ac:dyDescent="0.2">
      <c r="A34" s="10" t="s">
        <v>8354</v>
      </c>
      <c r="B34" s="14">
        <v>34</v>
      </c>
      <c r="C34" s="14">
        <v>6</v>
      </c>
      <c r="D34" s="14"/>
      <c r="E34" s="14"/>
      <c r="F34" s="14">
        <v>40</v>
      </c>
    </row>
    <row r="35" spans="1:6" x14ac:dyDescent="0.2">
      <c r="A35" s="10" t="s">
        <v>8332</v>
      </c>
      <c r="B35" s="14"/>
      <c r="C35" s="14"/>
      <c r="D35" s="14">
        <v>40</v>
      </c>
      <c r="E35" s="14"/>
      <c r="F35" s="14">
        <v>40</v>
      </c>
    </row>
    <row r="36" spans="1:6" x14ac:dyDescent="0.2">
      <c r="A36" s="10" t="s">
        <v>8325</v>
      </c>
      <c r="B36" s="14"/>
      <c r="C36" s="14"/>
      <c r="D36" s="14"/>
      <c r="E36" s="14">
        <v>24</v>
      </c>
      <c r="F36" s="14">
        <v>24</v>
      </c>
    </row>
    <row r="37" spans="1:6" x14ac:dyDescent="0.2">
      <c r="A37" s="10" t="s">
        <v>8324</v>
      </c>
      <c r="B37" s="14"/>
      <c r="C37" s="14"/>
      <c r="D37" s="14"/>
      <c r="E37" s="14">
        <v>20</v>
      </c>
      <c r="F37" s="14">
        <v>20</v>
      </c>
    </row>
    <row r="38" spans="1:6" x14ac:dyDescent="0.2">
      <c r="A38" s="10" t="s">
        <v>8339</v>
      </c>
      <c r="B38" s="14">
        <v>20</v>
      </c>
      <c r="C38" s="14"/>
      <c r="D38" s="14"/>
      <c r="E38" s="14"/>
      <c r="F38" s="14">
        <v>20</v>
      </c>
    </row>
    <row r="39" spans="1:6" x14ac:dyDescent="0.2">
      <c r="A39" s="10" t="s">
        <v>8342</v>
      </c>
      <c r="B39" s="14"/>
      <c r="C39" s="14"/>
      <c r="D39" s="14">
        <v>20</v>
      </c>
      <c r="E39" s="14"/>
      <c r="F39" s="14">
        <v>20</v>
      </c>
    </row>
    <row r="40" spans="1:6" x14ac:dyDescent="0.2">
      <c r="A40" s="10" t="s">
        <v>8346</v>
      </c>
      <c r="B40" s="13"/>
      <c r="C40" s="13"/>
      <c r="D40" s="13">
        <v>20</v>
      </c>
      <c r="E40" s="13"/>
      <c r="F40" s="13">
        <v>20</v>
      </c>
    </row>
    <row r="41" spans="1:6" x14ac:dyDescent="0.2">
      <c r="A41" s="10" t="s">
        <v>8338</v>
      </c>
      <c r="B41" s="13">
        <v>9</v>
      </c>
      <c r="C41" s="13"/>
      <c r="D41" s="13">
        <v>11</v>
      </c>
      <c r="E41" s="13"/>
      <c r="F41" s="13">
        <v>20</v>
      </c>
    </row>
    <row r="42" spans="1:6" x14ac:dyDescent="0.2">
      <c r="A42" s="10" t="s">
        <v>8334</v>
      </c>
      <c r="B42" s="14"/>
      <c r="C42" s="14"/>
      <c r="D42" s="14">
        <v>20</v>
      </c>
      <c r="E42" s="14"/>
      <c r="F42" s="14">
        <v>20</v>
      </c>
    </row>
    <row r="43" spans="1:6" x14ac:dyDescent="0.2">
      <c r="A43" s="10" t="s">
        <v>8350</v>
      </c>
      <c r="B43" s="14"/>
      <c r="C43" s="14"/>
      <c r="D43" s="14">
        <v>20</v>
      </c>
      <c r="E43" s="14"/>
      <c r="F43" s="14">
        <v>20</v>
      </c>
    </row>
    <row r="44" spans="1:6" x14ac:dyDescent="0.2">
      <c r="A44" s="10" t="s">
        <v>8363</v>
      </c>
      <c r="B44" s="14"/>
      <c r="C44" s="14"/>
      <c r="D44" s="14"/>
      <c r="E44" s="14">
        <v>20</v>
      </c>
      <c r="F44" s="14">
        <v>20</v>
      </c>
    </row>
    <row r="45" spans="1:6" x14ac:dyDescent="0.2">
      <c r="A45" s="10" t="s">
        <v>8349</v>
      </c>
      <c r="B45" s="14">
        <v>20</v>
      </c>
      <c r="C45" s="14"/>
      <c r="D45" s="14"/>
      <c r="E45" s="14"/>
      <c r="F45" s="14">
        <v>20</v>
      </c>
    </row>
    <row r="46" spans="1:6" x14ac:dyDescent="0.2">
      <c r="A46" s="10" t="s">
        <v>8344</v>
      </c>
      <c r="B46" s="14"/>
      <c r="C46" s="14"/>
      <c r="D46" s="14">
        <v>20</v>
      </c>
      <c r="E46" s="14"/>
      <c r="F46" s="14">
        <v>20</v>
      </c>
    </row>
    <row r="47" spans="1:6" x14ac:dyDescent="0.2">
      <c r="A47" s="10" t="s">
        <v>8311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3" sqref="B23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7.83203125" bestFit="1" customWidth="1"/>
    <col min="4" max="4" width="5.33203125" bestFit="1" customWidth="1"/>
    <col min="5" max="5" width="10" bestFit="1" customWidth="1"/>
    <col min="6" max="6" width="10" customWidth="1"/>
    <col min="7" max="7" width="14.83203125" customWidth="1"/>
    <col min="8" max="8" width="12.1640625" bestFit="1" customWidth="1"/>
    <col min="9" max="9" width="14.83203125" customWidth="1"/>
    <col min="10" max="10" width="16.33203125" bestFit="1" customWidth="1"/>
    <col min="11" max="11" width="19.1640625" customWidth="1"/>
  </cols>
  <sheetData>
    <row r="1" spans="1:5" x14ac:dyDescent="0.2">
      <c r="A1" s="11" t="s">
        <v>8378</v>
      </c>
      <c r="B1" s="10" t="s">
        <v>8322</v>
      </c>
    </row>
    <row r="2" spans="1:5" x14ac:dyDescent="0.2">
      <c r="A2" s="11" t="s">
        <v>8309</v>
      </c>
      <c r="B2" s="10" t="s">
        <v>8322</v>
      </c>
    </row>
    <row r="4" spans="1:5" x14ac:dyDescent="0.2">
      <c r="A4" s="11" t="s">
        <v>8380</v>
      </c>
      <c r="B4" s="11" t="s">
        <v>8312</v>
      </c>
      <c r="C4" s="10"/>
      <c r="D4" s="10"/>
      <c r="E4" s="10"/>
    </row>
    <row r="5" spans="1:5" x14ac:dyDescent="0.2">
      <c r="A5" s="11" t="s">
        <v>8310</v>
      </c>
      <c r="B5" s="13" t="s">
        <v>8219</v>
      </c>
      <c r="C5" s="13" t="s">
        <v>8220</v>
      </c>
      <c r="D5" s="13" t="s">
        <v>8221</v>
      </c>
      <c r="E5" s="13" t="s">
        <v>8311</v>
      </c>
    </row>
    <row r="6" spans="1:5" x14ac:dyDescent="0.2">
      <c r="A6" s="17" t="s">
        <v>8377</v>
      </c>
      <c r="B6" s="14">
        <v>183</v>
      </c>
      <c r="C6" s="14">
        <v>34</v>
      </c>
      <c r="D6" s="14">
        <v>149</v>
      </c>
      <c r="E6" s="14">
        <v>366</v>
      </c>
    </row>
    <row r="7" spans="1:5" x14ac:dyDescent="0.2">
      <c r="A7" s="17" t="s">
        <v>8376</v>
      </c>
      <c r="B7" s="14">
        <v>202</v>
      </c>
      <c r="C7" s="14">
        <v>27</v>
      </c>
      <c r="D7" s="14">
        <v>105</v>
      </c>
      <c r="E7" s="14">
        <v>334</v>
      </c>
    </row>
    <row r="8" spans="1:5" x14ac:dyDescent="0.2">
      <c r="A8" s="17" t="s">
        <v>8375</v>
      </c>
      <c r="B8" s="14">
        <v>179</v>
      </c>
      <c r="C8" s="14">
        <v>28</v>
      </c>
      <c r="D8" s="14">
        <v>108</v>
      </c>
      <c r="E8" s="14">
        <v>315</v>
      </c>
    </row>
    <row r="9" spans="1:5" x14ac:dyDescent="0.2">
      <c r="A9" s="17" t="s">
        <v>8374</v>
      </c>
      <c r="B9" s="14">
        <v>193</v>
      </c>
      <c r="C9" s="14">
        <v>27</v>
      </c>
      <c r="D9" s="14">
        <v>103</v>
      </c>
      <c r="E9" s="14">
        <v>323</v>
      </c>
    </row>
    <row r="10" spans="1:5" x14ac:dyDescent="0.2">
      <c r="A10" s="17" t="s">
        <v>8373</v>
      </c>
      <c r="B10" s="14">
        <v>233</v>
      </c>
      <c r="C10" s="14">
        <v>26</v>
      </c>
      <c r="D10" s="14">
        <v>126</v>
      </c>
      <c r="E10" s="14">
        <v>385</v>
      </c>
    </row>
    <row r="11" spans="1:5" x14ac:dyDescent="0.2">
      <c r="A11" s="17" t="s">
        <v>8372</v>
      </c>
      <c r="B11" s="14">
        <v>213</v>
      </c>
      <c r="C11" s="14">
        <v>27</v>
      </c>
      <c r="D11" s="14">
        <v>148</v>
      </c>
      <c r="E11" s="14">
        <v>388</v>
      </c>
    </row>
    <row r="12" spans="1:5" x14ac:dyDescent="0.2">
      <c r="A12" s="17" t="s">
        <v>8371</v>
      </c>
      <c r="B12" s="14">
        <v>192</v>
      </c>
      <c r="C12" s="14">
        <v>44</v>
      </c>
      <c r="D12" s="14">
        <v>148</v>
      </c>
      <c r="E12" s="14">
        <v>384</v>
      </c>
    </row>
    <row r="13" spans="1:5" x14ac:dyDescent="0.2">
      <c r="A13" s="17" t="s">
        <v>8370</v>
      </c>
      <c r="B13" s="14">
        <v>167</v>
      </c>
      <c r="C13" s="14">
        <v>32</v>
      </c>
      <c r="D13" s="14">
        <v>134</v>
      </c>
      <c r="E13" s="14">
        <v>333</v>
      </c>
    </row>
    <row r="14" spans="1:5" x14ac:dyDescent="0.2">
      <c r="A14" s="17" t="s">
        <v>8369</v>
      </c>
      <c r="B14" s="14">
        <v>148</v>
      </c>
      <c r="C14" s="14">
        <v>24</v>
      </c>
      <c r="D14" s="14">
        <v>127</v>
      </c>
      <c r="E14" s="14">
        <v>299</v>
      </c>
    </row>
    <row r="15" spans="1:5" x14ac:dyDescent="0.2">
      <c r="A15" s="17" t="s">
        <v>8368</v>
      </c>
      <c r="B15" s="14">
        <v>184</v>
      </c>
      <c r="C15" s="14">
        <v>20</v>
      </c>
      <c r="D15" s="14">
        <v>150</v>
      </c>
      <c r="E15" s="14">
        <v>354</v>
      </c>
    </row>
    <row r="16" spans="1:5" x14ac:dyDescent="0.2">
      <c r="A16" s="17" t="s">
        <v>8367</v>
      </c>
      <c r="B16" s="14">
        <v>180</v>
      </c>
      <c r="C16" s="14">
        <v>37</v>
      </c>
      <c r="D16" s="14">
        <v>113</v>
      </c>
      <c r="E16" s="14">
        <v>330</v>
      </c>
    </row>
    <row r="17" spans="1:5" x14ac:dyDescent="0.2">
      <c r="A17" s="17" t="s">
        <v>8366</v>
      </c>
      <c r="B17" s="14">
        <v>111</v>
      </c>
      <c r="C17" s="14">
        <v>23</v>
      </c>
      <c r="D17" s="14">
        <v>119</v>
      </c>
      <c r="E17" s="14">
        <v>253</v>
      </c>
    </row>
    <row r="18" spans="1:5" x14ac:dyDescent="0.2">
      <c r="A18" s="17" t="s">
        <v>8311</v>
      </c>
      <c r="B18" s="14">
        <v>2185</v>
      </c>
      <c r="C18" s="14">
        <v>349</v>
      </c>
      <c r="D18" s="14">
        <v>1530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abSelected="1" zoomScale="103" workbookViewId="0">
      <selection activeCell="K9" sqref="K9"/>
    </sheetView>
  </sheetViews>
  <sheetFormatPr baseColWidth="10" defaultRowHeight="15" x14ac:dyDescent="0.2"/>
  <cols>
    <col min="1" max="1" width="24.33203125" bestFit="1" customWidth="1"/>
    <col min="2" max="2" width="5.1640625" bestFit="1" customWidth="1"/>
    <col min="3" max="3" width="15" bestFit="1" customWidth="1"/>
    <col min="4" max="4" width="12" bestFit="1" customWidth="1"/>
    <col min="5" max="5" width="14.5" bestFit="1" customWidth="1"/>
    <col min="6" max="6" width="11.33203125" bestFit="1" customWidth="1"/>
    <col min="7" max="7" width="16.83203125" bestFit="1" customWidth="1"/>
    <col min="8" max="8" width="13.6640625" bestFit="1" customWidth="1"/>
    <col min="9" max="9" width="16.6640625" bestFit="1" customWidth="1"/>
  </cols>
  <sheetData>
    <row r="1" spans="1:9" x14ac:dyDescent="0.2">
      <c r="A1" s="18" t="s">
        <v>8401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  <c r="I1" s="18" t="s">
        <v>8388</v>
      </c>
    </row>
    <row r="2" spans="1:9" x14ac:dyDescent="0.2">
      <c r="A2" s="18" t="s">
        <v>8389</v>
      </c>
      <c r="B2" s="19">
        <f>COUNTIF(GOALS,"&lt;1000")</f>
        <v>461</v>
      </c>
      <c r="C2" s="19">
        <f>COUNTIFS(GOALS,"&lt;1000",STATE,"successful")</f>
        <v>322</v>
      </c>
      <c r="D2" s="19">
        <f>COUNTIFS(GOALS,"&lt;1000",STATE,"failed")</f>
        <v>113</v>
      </c>
      <c r="E2" s="19">
        <f>COUNTIFS(GOALS,"&lt;1000",STATE,"canceled")</f>
        <v>18</v>
      </c>
      <c r="F2" s="19">
        <f>SUM(C2:E2)</f>
        <v>453</v>
      </c>
      <c r="G2" s="20">
        <f>C2/$F2</f>
        <v>0.71081677704194257</v>
      </c>
      <c r="H2" s="20">
        <f>D2/$F2</f>
        <v>0.24944812362030905</v>
      </c>
      <c r="I2" s="20">
        <f>E2/$F2</f>
        <v>3.9735099337748346E-2</v>
      </c>
    </row>
    <row r="3" spans="1:9" x14ac:dyDescent="0.2">
      <c r="A3" s="18" t="s">
        <v>8390</v>
      </c>
      <c r="B3" s="19">
        <f>COUNTIF(GOALS,"&lt;5000")-B2</f>
        <v>1425</v>
      </c>
      <c r="C3" s="19">
        <f>COUNTIFS(GOALS,"&lt;5000",STATE,"successful")-C2</f>
        <v>932</v>
      </c>
      <c r="D3" s="19">
        <f>COUNTIFS(GOALS,"&lt;5000",STATE,"failed")-D2</f>
        <v>420</v>
      </c>
      <c r="E3" s="19">
        <f>COUNTIFS(GOALS,"&lt;5000",STATE,"canceled")-E2</f>
        <v>60</v>
      </c>
      <c r="F3" s="19">
        <f t="shared" ref="F3:F13" si="0">SUM(C3:E3)</f>
        <v>1412</v>
      </c>
      <c r="G3" s="20">
        <f t="shared" ref="G3:G13" si="1">C3/$F3</f>
        <v>0.66005665722379603</v>
      </c>
      <c r="H3" s="20">
        <f t="shared" ref="H3:H13" si="2">D3/$F3</f>
        <v>0.29745042492917845</v>
      </c>
      <c r="I3" s="20">
        <f t="shared" ref="I3:I13" si="3">E3/$F3</f>
        <v>4.2492917847025496E-2</v>
      </c>
    </row>
    <row r="4" spans="1:9" x14ac:dyDescent="0.2">
      <c r="A4" s="18" t="s">
        <v>8391</v>
      </c>
      <c r="B4" s="19">
        <f>COUNTIF(GOALS,"&lt;10000")-SUM(B2:B3)</f>
        <v>722</v>
      </c>
      <c r="C4" s="19">
        <f>COUNTIFS(GOALS,"&lt;10000",STATE,"successful")-SUM(C2:C3)</f>
        <v>381</v>
      </c>
      <c r="D4" s="19">
        <f>COUNTIFS(GOALS,"&lt;10000",STATE,"failed")-SUM(D2:D3)</f>
        <v>283</v>
      </c>
      <c r="E4" s="19">
        <f>COUNTIFS(GOALS,"&lt;10000",STATE,"canceled")-SUM(E2:E3)</f>
        <v>52</v>
      </c>
      <c r="F4" s="19">
        <f t="shared" si="0"/>
        <v>716</v>
      </c>
      <c r="G4" s="20">
        <f t="shared" si="1"/>
        <v>0.53212290502793291</v>
      </c>
      <c r="H4" s="20">
        <f t="shared" si="2"/>
        <v>0.39525139664804471</v>
      </c>
      <c r="I4" s="20">
        <f t="shared" si="3"/>
        <v>7.2625698324022353E-2</v>
      </c>
    </row>
    <row r="5" spans="1:9" x14ac:dyDescent="0.2">
      <c r="A5" s="18" t="s">
        <v>8392</v>
      </c>
      <c r="B5" s="19">
        <f>COUNTIF(GOALS,"&lt;15000")-SUM(B2:B4)</f>
        <v>361</v>
      </c>
      <c r="C5" s="19">
        <f>COUNTIFS(GOALS,"&lt;15000",STATE,"successful")-SUM(C2:C4)</f>
        <v>168</v>
      </c>
      <c r="D5" s="19">
        <f>COUNTIFS(GOALS,"&lt;15000",STATE,"failed")-SUM(D2:D4)</f>
        <v>144</v>
      </c>
      <c r="E5" s="19">
        <f>COUNTIFS(GOALS,"&lt;15000",STATE,"canceled")-SUM(E2:E4)</f>
        <v>40</v>
      </c>
      <c r="F5" s="19">
        <f t="shared" si="0"/>
        <v>352</v>
      </c>
      <c r="G5" s="20">
        <f t="shared" si="1"/>
        <v>0.47727272727272729</v>
      </c>
      <c r="H5" s="20">
        <f t="shared" si="2"/>
        <v>0.40909090909090912</v>
      </c>
      <c r="I5" s="20">
        <f t="shared" si="3"/>
        <v>0.11363636363636363</v>
      </c>
    </row>
    <row r="6" spans="1:9" x14ac:dyDescent="0.2">
      <c r="A6" s="18" t="s">
        <v>8393</v>
      </c>
      <c r="B6" s="19">
        <f>COUNTIF(GOALS,"&lt;20000")-SUM(B2:B5)</f>
        <v>205</v>
      </c>
      <c r="C6" s="19">
        <f>COUNTIFS(GOALS,"&lt;20000",STATE,"successful")-SUM(C2:C5)</f>
        <v>94</v>
      </c>
      <c r="D6" s="19">
        <f>COUNTIFS(GOALS,"&lt;20000",STATE,"failed")-SUM(D2:D5)</f>
        <v>90</v>
      </c>
      <c r="E6" s="19">
        <f>COUNTIFS(GOALS,"&lt;20000",STATE,"canceled")-SUM(E2:E5)</f>
        <v>17</v>
      </c>
      <c r="F6" s="19">
        <f t="shared" si="0"/>
        <v>201</v>
      </c>
      <c r="G6" s="20">
        <f t="shared" si="1"/>
        <v>0.46766169154228854</v>
      </c>
      <c r="H6" s="20">
        <f t="shared" si="2"/>
        <v>0.44776119402985076</v>
      </c>
      <c r="I6" s="20">
        <f t="shared" si="3"/>
        <v>8.45771144278607E-2</v>
      </c>
    </row>
    <row r="7" spans="1:9" x14ac:dyDescent="0.2">
      <c r="A7" s="18" t="s">
        <v>8394</v>
      </c>
      <c r="B7" s="19">
        <f>COUNTIF(GOALS,"&lt;25000")-SUM(B2:B6)</f>
        <v>149</v>
      </c>
      <c r="C7" s="19">
        <f>COUNTIFS(GOALS,"&lt;25000",STATE,"successful")-SUM(C2:C6)</f>
        <v>62</v>
      </c>
      <c r="D7" s="19">
        <f>COUNTIFS(GOALS,"&lt;25000",STATE,"failed")-SUM(D2:D6)</f>
        <v>72</v>
      </c>
      <c r="E7" s="19">
        <f>COUNTIFS(GOALS,"&lt;25000",STATE,"canceled")-SUM(E2:E6)</f>
        <v>14</v>
      </c>
      <c r="F7" s="19">
        <f t="shared" si="0"/>
        <v>148</v>
      </c>
      <c r="G7" s="20">
        <f t="shared" si="1"/>
        <v>0.41891891891891891</v>
      </c>
      <c r="H7" s="20">
        <f t="shared" si="2"/>
        <v>0.48648648648648651</v>
      </c>
      <c r="I7" s="20">
        <f t="shared" si="3"/>
        <v>9.45945945945946E-2</v>
      </c>
    </row>
    <row r="8" spans="1:9" x14ac:dyDescent="0.2">
      <c r="A8" s="18" t="s">
        <v>8395</v>
      </c>
      <c r="B8" s="19">
        <f>COUNTIF(GOALS,"&lt;30000")-SUM(B2:B7)</f>
        <v>138</v>
      </c>
      <c r="C8" s="19">
        <f>COUNTIFS(GOALS,"&lt;30000",STATE,"successful")-SUM(C2:C7)</f>
        <v>55</v>
      </c>
      <c r="D8" s="19">
        <f>COUNTIFS(GOALS,"&lt;30000",STATE,"failed")-SUM(D2:D7)</f>
        <v>64</v>
      </c>
      <c r="E8" s="19">
        <f>COUNTIFS(GOALS,"&lt;30000",STATE,"canceled")-SUM(E2:E7)</f>
        <v>18</v>
      </c>
      <c r="F8" s="19">
        <f t="shared" si="0"/>
        <v>137</v>
      </c>
      <c r="G8" s="20">
        <f t="shared" si="1"/>
        <v>0.40145985401459855</v>
      </c>
      <c r="H8" s="20">
        <f t="shared" si="2"/>
        <v>0.46715328467153283</v>
      </c>
      <c r="I8" s="20">
        <f t="shared" si="3"/>
        <v>0.13138686131386862</v>
      </c>
    </row>
    <row r="9" spans="1:9" x14ac:dyDescent="0.2">
      <c r="A9" s="18" t="s">
        <v>8396</v>
      </c>
      <c r="B9" s="19">
        <f>COUNTIF(GOALS,"&lt;35000")-SUM(B2:B8)</f>
        <v>84</v>
      </c>
      <c r="C9" s="19">
        <f>COUNTIFS(GOALS,"&lt;35000",STATE,"successful")-SUM(C2:C8)</f>
        <v>32</v>
      </c>
      <c r="D9" s="19">
        <f>COUNTIFS(GOALS,"&lt;35000",STATE,"failed")-SUM(D2:D8)</f>
        <v>37</v>
      </c>
      <c r="E9" s="19">
        <f>COUNTIFS(GOALS,"&lt;35000",STATE,"canceled")-SUM(E2:E8)</f>
        <v>13</v>
      </c>
      <c r="F9" s="19">
        <f t="shared" si="0"/>
        <v>82</v>
      </c>
      <c r="G9" s="20">
        <f t="shared" si="1"/>
        <v>0.3902439024390244</v>
      </c>
      <c r="H9" s="20">
        <f t="shared" si="2"/>
        <v>0.45121951219512196</v>
      </c>
      <c r="I9" s="20">
        <f t="shared" si="3"/>
        <v>0.15853658536585366</v>
      </c>
    </row>
    <row r="10" spans="1:9" x14ac:dyDescent="0.2">
      <c r="A10" s="18" t="s">
        <v>8397</v>
      </c>
      <c r="B10" s="19">
        <f>COUNTIF(GOALS,"&lt;40000")-SUM(B2:B9)</f>
        <v>55</v>
      </c>
      <c r="C10" s="19">
        <f>COUNTIFS(GOALS,"&lt;40000",STATE,"successful")-SUM(C2:C9)</f>
        <v>26</v>
      </c>
      <c r="D10" s="19">
        <f>COUNTIFS(GOALS,"&lt;40000",STATE,"failed")-SUM(D2:D9)</f>
        <v>22</v>
      </c>
      <c r="E10" s="19">
        <f>COUNTIFS(GOALS,"&lt;40000",STATE,"canceled")-SUM(E2:E9)</f>
        <v>7</v>
      </c>
      <c r="F10" s="19">
        <f t="shared" si="0"/>
        <v>55</v>
      </c>
      <c r="G10" s="20">
        <f t="shared" si="1"/>
        <v>0.47272727272727272</v>
      </c>
      <c r="H10" s="20">
        <f>D10/$F10</f>
        <v>0.4</v>
      </c>
      <c r="I10" s="20">
        <f t="shared" si="3"/>
        <v>0.12727272727272726</v>
      </c>
    </row>
    <row r="11" spans="1:9" x14ac:dyDescent="0.2">
      <c r="A11" s="18" t="s">
        <v>8398</v>
      </c>
      <c r="B11" s="19">
        <f>COUNTIF(GOALS,"&lt;45000")-SUM(B2:B10)</f>
        <v>44</v>
      </c>
      <c r="C11" s="19">
        <f>COUNTIFS(GOALS,"&lt;45000",STATE,"successful")-SUM(C2:C10)</f>
        <v>21</v>
      </c>
      <c r="D11" s="19">
        <f>COUNTIFS(GOALS,"&lt;45000",STATE,"failed")-SUM(D2:D10)</f>
        <v>16</v>
      </c>
      <c r="E11" s="19">
        <f>COUNTIFS(GOALS,"&lt;45000",STATE,"canceled")-SUM(E2:E10)</f>
        <v>6</v>
      </c>
      <c r="F11" s="19">
        <f t="shared" si="0"/>
        <v>43</v>
      </c>
      <c r="G11" s="20">
        <f t="shared" si="1"/>
        <v>0.48837209302325579</v>
      </c>
      <c r="H11" s="20">
        <f t="shared" si="2"/>
        <v>0.37209302325581395</v>
      </c>
      <c r="I11" s="20">
        <f t="shared" si="3"/>
        <v>0.13953488372093023</v>
      </c>
    </row>
    <row r="12" spans="1:9" x14ac:dyDescent="0.2">
      <c r="A12" s="18" t="s">
        <v>8399</v>
      </c>
      <c r="B12" s="19">
        <f>COUNTIF(GOALS,"&lt;50000")-SUM(B2:B11)</f>
        <v>21</v>
      </c>
      <c r="C12" s="19">
        <f>COUNTIFS(GOALS,"&lt;50000",STATE,"successful")-SUM(C2:C11)</f>
        <v>6</v>
      </c>
      <c r="D12" s="19">
        <f>COUNTIFS(GOALS,"&lt;50000",STATE,"failed")-SUM(D2:D11)</f>
        <v>11</v>
      </c>
      <c r="E12" s="19">
        <f>COUNTIFS(GOALS,"&lt;50000",STATE,"canceled")-SUM(E2:E11)</f>
        <v>4</v>
      </c>
      <c r="F12" s="19">
        <f t="shared" si="0"/>
        <v>21</v>
      </c>
      <c r="G12" s="20">
        <f t="shared" si="1"/>
        <v>0.2857142857142857</v>
      </c>
      <c r="H12" s="20">
        <f t="shared" si="2"/>
        <v>0.52380952380952384</v>
      </c>
      <c r="I12" s="20">
        <f t="shared" si="3"/>
        <v>0.19047619047619047</v>
      </c>
    </row>
    <row r="13" spans="1:9" x14ac:dyDescent="0.2">
      <c r="A13" s="18" t="s">
        <v>8400</v>
      </c>
      <c r="B13" s="19">
        <f>COUNTIF(GOALS,"&gt;=50000")</f>
        <v>449</v>
      </c>
      <c r="C13" s="19">
        <f>COUNTIFS(GOALS,"&gt;=50000",STATE,"successful")</f>
        <v>86</v>
      </c>
      <c r="D13" s="19">
        <f>COUNTIFS(GOALS,"&gt;=50000",STATE,"failed")</f>
        <v>258</v>
      </c>
      <c r="E13" s="19">
        <f>COUNTIFS(GOALS,"&gt;=50000",STATE,"canceled")</f>
        <v>100</v>
      </c>
      <c r="F13" s="19">
        <f t="shared" si="0"/>
        <v>444</v>
      </c>
      <c r="G13" s="20">
        <f>C13/$F13</f>
        <v>0.19369369369369369</v>
      </c>
      <c r="H13" s="20">
        <f t="shared" si="2"/>
        <v>0.58108108108108103</v>
      </c>
      <c r="I13" s="20">
        <f t="shared" si="3"/>
        <v>0.22522522522522523</v>
      </c>
    </row>
    <row r="14" spans="1:9" x14ac:dyDescent="0.2">
      <c r="A14" s="18"/>
      <c r="B14" s="18"/>
      <c r="C14" s="18"/>
      <c r="D14" s="18"/>
      <c r="E14" s="18"/>
      <c r="F14" s="18"/>
      <c r="G14" s="18"/>
      <c r="H14" s="18"/>
      <c r="I14" s="18"/>
    </row>
    <row r="15" spans="1:9" x14ac:dyDescent="0.2">
      <c r="A15" s="18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  <ignoredErrors>
    <ignoredError sqref="B9 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Table_Category</vt:lpstr>
      <vt:lpstr>Pivot Table_Sub-Category</vt:lpstr>
      <vt:lpstr>Pivot Table_Launch 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2019-05-22T02:29:02Z</dcterms:modified>
</cp:coreProperties>
</file>