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k\OneDrive\Desktop\"/>
    </mc:Choice>
  </mc:AlternateContent>
  <bookViews>
    <workbookView xWindow="0" yWindow="0" windowWidth="16815" windowHeight="7620"/>
  </bookViews>
  <sheets>
    <sheet name="bs" sheetId="1" r:id="rId1"/>
    <sheet name="p and L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S141" i="1" l="1"/>
  <c r="S140" i="1"/>
  <c r="S138" i="1"/>
  <c r="S137" i="1"/>
  <c r="S136" i="1"/>
  <c r="O148" i="1"/>
  <c r="O146" i="1"/>
  <c r="N147" i="1"/>
  <c r="O138" i="1"/>
  <c r="O136" i="1"/>
  <c r="N138" i="1"/>
  <c r="K145" i="1"/>
  <c r="K139" i="1"/>
  <c r="I144" i="1"/>
  <c r="I141" i="1"/>
  <c r="E143" i="1"/>
  <c r="S139" i="1"/>
  <c r="K129" i="1"/>
  <c r="L129" i="1"/>
  <c r="M129" i="1"/>
  <c r="N129" i="1"/>
  <c r="O129" i="1"/>
  <c r="J129" i="1"/>
  <c r="K127" i="1"/>
  <c r="L127" i="1"/>
  <c r="M127" i="1"/>
  <c r="N127" i="1"/>
  <c r="O127" i="1"/>
  <c r="J127" i="1"/>
  <c r="K126" i="1"/>
  <c r="L126" i="1"/>
  <c r="M126" i="1"/>
  <c r="N126" i="1"/>
  <c r="O126" i="1"/>
  <c r="J126" i="1"/>
  <c r="K124" i="1"/>
  <c r="L124" i="1"/>
  <c r="M124" i="1"/>
  <c r="N124" i="1"/>
  <c r="O124" i="1"/>
  <c r="J124" i="1"/>
  <c r="K123" i="1"/>
  <c r="L123" i="1"/>
  <c r="M123" i="1"/>
  <c r="N123" i="1"/>
  <c r="O123" i="1"/>
  <c r="J123" i="1"/>
  <c r="K122" i="1"/>
  <c r="L122" i="1"/>
  <c r="M122" i="1"/>
  <c r="N122" i="1"/>
  <c r="O122" i="1"/>
  <c r="J122" i="1"/>
  <c r="K121" i="1"/>
  <c r="L121" i="1"/>
  <c r="M121" i="1"/>
  <c r="N121" i="1"/>
  <c r="O121" i="1"/>
  <c r="J121" i="1"/>
  <c r="K120" i="1"/>
  <c r="L120" i="1"/>
  <c r="M120" i="1"/>
  <c r="N120" i="1"/>
  <c r="O120" i="1"/>
  <c r="J120" i="1"/>
  <c r="K119" i="1"/>
  <c r="L119" i="1"/>
  <c r="M119" i="1"/>
  <c r="N119" i="1"/>
  <c r="O119" i="1"/>
  <c r="J119" i="1"/>
  <c r="K118" i="1"/>
  <c r="L118" i="1"/>
  <c r="M118" i="1"/>
  <c r="N118" i="1"/>
  <c r="O118" i="1"/>
  <c r="J118" i="1"/>
  <c r="K117" i="1"/>
  <c r="L117" i="1"/>
  <c r="M117" i="1"/>
  <c r="N117" i="1"/>
  <c r="O117" i="1"/>
  <c r="J117" i="1"/>
  <c r="K110" i="1"/>
  <c r="L110" i="1"/>
  <c r="M110" i="1"/>
  <c r="N110" i="1"/>
  <c r="O110" i="1"/>
  <c r="J110" i="1"/>
  <c r="K109" i="1"/>
  <c r="L109" i="1"/>
  <c r="M109" i="1"/>
  <c r="N109" i="1"/>
  <c r="O109" i="1"/>
  <c r="J109" i="1"/>
  <c r="K108" i="1"/>
  <c r="L108" i="1"/>
  <c r="M108" i="1"/>
  <c r="N108" i="1"/>
  <c r="O108" i="1"/>
  <c r="J108" i="1"/>
  <c r="K107" i="1"/>
  <c r="L107" i="1"/>
  <c r="M107" i="1"/>
  <c r="N107" i="1"/>
  <c r="O107" i="1"/>
  <c r="J107" i="1"/>
  <c r="K106" i="1"/>
  <c r="L106" i="1"/>
  <c r="M106" i="1"/>
  <c r="N106" i="1"/>
  <c r="O106" i="1"/>
  <c r="J106" i="1"/>
  <c r="K104" i="1"/>
  <c r="L104" i="1"/>
  <c r="M104" i="1"/>
  <c r="N104" i="1"/>
  <c r="O104" i="1"/>
  <c r="J104" i="1"/>
  <c r="K103" i="1"/>
  <c r="L103" i="1"/>
  <c r="M103" i="1"/>
  <c r="N103" i="1"/>
  <c r="O103" i="1"/>
  <c r="J103" i="1"/>
  <c r="K102" i="1"/>
  <c r="L102" i="1"/>
  <c r="M102" i="1"/>
  <c r="N102" i="1"/>
  <c r="O102" i="1"/>
  <c r="J102" i="1"/>
  <c r="K101" i="1"/>
  <c r="L101" i="1"/>
  <c r="M101" i="1"/>
  <c r="N101" i="1"/>
  <c r="O101" i="1"/>
  <c r="J101" i="1"/>
  <c r="K96" i="1"/>
  <c r="L96" i="1"/>
  <c r="M96" i="1"/>
  <c r="N96" i="1"/>
  <c r="O96" i="1"/>
  <c r="J96" i="1"/>
  <c r="K95" i="1"/>
  <c r="L95" i="1"/>
  <c r="M95" i="1"/>
  <c r="N95" i="1"/>
  <c r="O95" i="1"/>
  <c r="J95" i="1"/>
  <c r="K94" i="1"/>
  <c r="L94" i="1"/>
  <c r="M94" i="1"/>
  <c r="N94" i="1"/>
  <c r="O94" i="1"/>
  <c r="J94" i="1"/>
  <c r="J93" i="1"/>
  <c r="K93" i="1"/>
  <c r="L93" i="1"/>
  <c r="M93" i="1"/>
  <c r="N93" i="1"/>
  <c r="O93" i="1"/>
  <c r="N92" i="1"/>
  <c r="M92" i="1"/>
  <c r="L92" i="1"/>
  <c r="K92" i="1"/>
  <c r="J92" i="1"/>
  <c r="N91" i="1"/>
  <c r="M91" i="1"/>
  <c r="L91" i="1"/>
  <c r="K91" i="1"/>
  <c r="J91" i="1"/>
  <c r="K82" i="1"/>
  <c r="L82" i="1"/>
  <c r="M82" i="1"/>
  <c r="N82" i="1"/>
  <c r="O82" i="1"/>
  <c r="J82" i="1"/>
  <c r="K81" i="1"/>
  <c r="L81" i="1"/>
  <c r="M81" i="1"/>
  <c r="N81" i="1"/>
  <c r="O81" i="1"/>
  <c r="J81" i="1"/>
  <c r="K80" i="1"/>
  <c r="L80" i="1"/>
  <c r="M80" i="1"/>
  <c r="N80" i="1"/>
  <c r="O80" i="1"/>
  <c r="J80" i="1"/>
  <c r="K79" i="1"/>
  <c r="L79" i="1"/>
  <c r="M79" i="1"/>
  <c r="N79" i="1"/>
  <c r="O79" i="1"/>
  <c r="J79" i="1"/>
  <c r="K77" i="1"/>
  <c r="L77" i="1"/>
  <c r="M77" i="1"/>
  <c r="N77" i="1"/>
  <c r="O77" i="1"/>
  <c r="J77" i="1"/>
  <c r="K76" i="1"/>
  <c r="L76" i="1"/>
  <c r="M76" i="1"/>
  <c r="N76" i="1"/>
  <c r="O76" i="1"/>
  <c r="J76" i="1"/>
  <c r="K75" i="1"/>
  <c r="L75" i="1"/>
  <c r="M75" i="1"/>
  <c r="N75" i="1"/>
  <c r="O75" i="1"/>
  <c r="J75" i="1"/>
  <c r="K74" i="1"/>
  <c r="L74" i="1"/>
  <c r="M74" i="1"/>
  <c r="N74" i="1"/>
  <c r="O74" i="1"/>
  <c r="J74" i="1"/>
  <c r="K73" i="1"/>
  <c r="L73" i="1"/>
  <c r="M73" i="1"/>
  <c r="N73" i="1"/>
  <c r="O73" i="1"/>
  <c r="J73" i="1"/>
  <c r="K72" i="1"/>
  <c r="L72" i="1"/>
  <c r="M72" i="1"/>
  <c r="N72" i="1"/>
  <c r="O72" i="1"/>
  <c r="J72" i="1"/>
  <c r="K71" i="1"/>
  <c r="L71" i="1"/>
  <c r="M71" i="1"/>
  <c r="N71" i="1"/>
  <c r="O71" i="1"/>
  <c r="J71" i="1"/>
  <c r="K62" i="1"/>
  <c r="L62" i="1"/>
  <c r="M62" i="1"/>
  <c r="N62" i="1"/>
  <c r="O62" i="1"/>
  <c r="J62" i="1"/>
  <c r="K61" i="1"/>
  <c r="L61" i="1"/>
  <c r="M61" i="1"/>
  <c r="N61" i="1"/>
  <c r="O61" i="1"/>
  <c r="J61" i="1"/>
  <c r="K60" i="1"/>
  <c r="L60" i="1"/>
  <c r="M60" i="1"/>
  <c r="N60" i="1"/>
  <c r="O60" i="1"/>
  <c r="J60" i="1"/>
  <c r="K59" i="1"/>
  <c r="L59" i="1"/>
  <c r="M59" i="1"/>
  <c r="N59" i="1"/>
  <c r="O59" i="1"/>
  <c r="J59" i="1"/>
  <c r="K57" i="1"/>
  <c r="L57" i="1"/>
  <c r="M57" i="1"/>
  <c r="N57" i="1"/>
  <c r="O57" i="1"/>
  <c r="J57" i="1"/>
  <c r="K56" i="1"/>
  <c r="L56" i="1"/>
  <c r="M56" i="1"/>
  <c r="N56" i="1"/>
  <c r="O56" i="1"/>
  <c r="J56" i="1"/>
  <c r="K55" i="1"/>
  <c r="L55" i="1"/>
  <c r="M55" i="1"/>
  <c r="N55" i="1"/>
  <c r="O55" i="1"/>
  <c r="J55" i="1"/>
  <c r="K54" i="1"/>
  <c r="L54" i="1"/>
  <c r="M54" i="1"/>
  <c r="N54" i="1"/>
  <c r="O54" i="1"/>
  <c r="J54" i="1"/>
  <c r="K48" i="1"/>
  <c r="L48" i="1"/>
  <c r="M48" i="1"/>
  <c r="N48" i="1"/>
  <c r="O48" i="1"/>
  <c r="J48" i="1"/>
  <c r="K47" i="1"/>
  <c r="L47" i="1"/>
  <c r="M47" i="1"/>
  <c r="N47" i="1"/>
  <c r="O47" i="1"/>
  <c r="J47" i="1"/>
  <c r="K46" i="1"/>
  <c r="L46" i="1"/>
  <c r="M46" i="1"/>
  <c r="N46" i="1"/>
  <c r="O46" i="1"/>
  <c r="J46" i="1"/>
  <c r="K45" i="1"/>
  <c r="L45" i="1"/>
  <c r="M45" i="1"/>
  <c r="N45" i="1"/>
  <c r="O45" i="1"/>
  <c r="J45" i="1"/>
  <c r="K44" i="1"/>
  <c r="L44" i="1"/>
  <c r="M44" i="1"/>
  <c r="N44" i="1"/>
  <c r="O44" i="1"/>
  <c r="J44" i="1"/>
  <c r="K36" i="1"/>
  <c r="L36" i="1"/>
  <c r="M36" i="1"/>
  <c r="N36" i="1"/>
  <c r="J36" i="1"/>
  <c r="K35" i="1"/>
  <c r="L35" i="1"/>
  <c r="M35" i="1"/>
  <c r="N35" i="1"/>
  <c r="J35" i="1"/>
  <c r="K34" i="1"/>
  <c r="L34" i="1"/>
  <c r="M34" i="1"/>
  <c r="N34" i="1"/>
  <c r="J34" i="1"/>
  <c r="K33" i="1"/>
  <c r="L33" i="1"/>
  <c r="M33" i="1"/>
  <c r="N33" i="1"/>
  <c r="J33" i="1"/>
  <c r="K32" i="1"/>
  <c r="L32" i="1"/>
  <c r="M32" i="1"/>
  <c r="N32" i="1"/>
  <c r="J32" i="1"/>
  <c r="K27" i="1"/>
  <c r="L27" i="1"/>
  <c r="M27" i="1"/>
  <c r="N27" i="1"/>
  <c r="J27" i="1"/>
  <c r="K26" i="1"/>
  <c r="L26" i="1"/>
  <c r="M26" i="1"/>
  <c r="N26" i="1"/>
  <c r="J26" i="1"/>
  <c r="J17" i="1"/>
  <c r="K25" i="1"/>
  <c r="L25" i="1"/>
  <c r="M25" i="1"/>
  <c r="N25" i="1"/>
  <c r="J25" i="1"/>
  <c r="K24" i="1"/>
  <c r="L24" i="1"/>
  <c r="M24" i="1"/>
  <c r="N24" i="1"/>
  <c r="J24" i="1"/>
  <c r="K18" i="1"/>
  <c r="L18" i="1"/>
  <c r="M18" i="1"/>
  <c r="N18" i="1"/>
  <c r="J18" i="1"/>
  <c r="K17" i="1"/>
  <c r="L17" i="1"/>
  <c r="M17" i="1"/>
  <c r="N17" i="1"/>
  <c r="K16" i="1"/>
  <c r="L16" i="1"/>
  <c r="M16" i="1"/>
  <c r="N16" i="1"/>
  <c r="J16" i="1"/>
  <c r="K11" i="1"/>
  <c r="L11" i="1"/>
  <c r="M11" i="1"/>
  <c r="N11" i="1"/>
  <c r="J11" i="1"/>
  <c r="K10" i="1"/>
  <c r="L10" i="1"/>
  <c r="M10" i="1"/>
  <c r="N10" i="1"/>
  <c r="J10" i="1"/>
  <c r="K9" i="1"/>
  <c r="L9" i="1"/>
  <c r="M9" i="1"/>
  <c r="N9" i="1"/>
  <c r="J9" i="1"/>
  <c r="K8" i="1"/>
  <c r="L8" i="1"/>
  <c r="M8" i="1"/>
  <c r="N8" i="1"/>
  <c r="J8" i="1"/>
</calcChain>
</file>

<file path=xl/sharedStrings.xml><?xml version="1.0" encoding="utf-8"?>
<sst xmlns="http://schemas.openxmlformats.org/spreadsheetml/2006/main" count="300" uniqueCount="210">
  <si>
    <t>Year</t>
  </si>
  <si>
    <t>Mar 18 </t>
  </si>
  <si>
    <t>Mar 17 </t>
  </si>
  <si>
    <t>Mar 16 </t>
  </si>
  <si>
    <t>Mar 15 </t>
  </si>
  <si>
    <t>Mar 14 </t>
  </si>
  <si>
    <t>Mar 13 </t>
  </si>
  <si>
    <r>
      <t> </t>
    </r>
    <r>
      <rPr>
        <b/>
        <sz val="8"/>
        <color rgb="FF000000"/>
        <rFont val="Verdana"/>
        <family val="2"/>
      </rPr>
      <t>  SOURCES OF FUNDS :</t>
    </r>
  </si>
  <si>
    <t> Share Capital +</t>
  </si>
  <si>
    <t> Reserves Total +</t>
  </si>
  <si>
    <t>   Equity Share Warrants</t>
  </si>
  <si>
    <t>   Equity Application Money</t>
  </si>
  <si>
    <r>
      <t> </t>
    </r>
    <r>
      <rPr>
        <b/>
        <sz val="8"/>
        <color rgb="FF000000"/>
        <rFont val="Verdana"/>
        <family val="2"/>
      </rPr>
      <t>  Total Shareholders Funds</t>
    </r>
  </si>
  <si>
    <t>   Minority Interest</t>
  </si>
  <si>
    <t> Secured Loans +</t>
  </si>
  <si>
    <t> Unsecured Loans +</t>
  </si>
  <si>
    <r>
      <t> </t>
    </r>
    <r>
      <rPr>
        <b/>
        <sz val="8"/>
        <color rgb="FF000000"/>
        <rFont val="Verdana"/>
        <family val="2"/>
      </rPr>
      <t>  Total Debt</t>
    </r>
  </si>
  <si>
    <t>   Policy Holders Fund</t>
  </si>
  <si>
    <t> Other Liabilities+</t>
  </si>
  <si>
    <r>
      <t> </t>
    </r>
    <r>
      <rPr>
        <b/>
        <sz val="8"/>
        <color rgb="FF000000"/>
        <rFont val="Verdana"/>
        <family val="2"/>
      </rPr>
      <t>  Total Liabilities</t>
    </r>
  </si>
  <si>
    <r>
      <t> </t>
    </r>
    <r>
      <rPr>
        <b/>
        <sz val="8"/>
        <color rgb="FF000000"/>
        <rFont val="Verdana"/>
        <family val="2"/>
      </rPr>
      <t>  APPLICATION OF FUNDS :</t>
    </r>
  </si>
  <si>
    <t> Gross Block +</t>
  </si>
  <si>
    <t> Less: Accumulated Depreciation+</t>
  </si>
  <si>
    <t>   Less: Impairment of Assets</t>
  </si>
  <si>
    <t> Net Block+</t>
  </si>
  <si>
    <t>   Lease Adjustment</t>
  </si>
  <si>
    <t> Capital Work in Progress+</t>
  </si>
  <si>
    <t>   Producing Properties</t>
  </si>
  <si>
    <t> Investments +</t>
  </si>
  <si>
    <t>   Current Assets, Loans &amp; Advances</t>
  </si>
  <si>
    <t> Inventories +</t>
  </si>
  <si>
    <t> Sundry Debtors +</t>
  </si>
  <si>
    <t> Cash and Bank+</t>
  </si>
  <si>
    <t> Loans and Advances +</t>
  </si>
  <si>
    <t>   Total Current Assets</t>
  </si>
  <si>
    <t>   Less : Current Liabilities and Provisions</t>
  </si>
  <si>
    <t> Current Liabilities +</t>
  </si>
  <si>
    <t> Provisions +</t>
  </si>
  <si>
    <t>   Total Current Liabilities</t>
  </si>
  <si>
    <t>   Net Current Assets</t>
  </si>
  <si>
    <t> Miscellaneous Expenses not written off +</t>
  </si>
  <si>
    <t>   Deferred Tax Assets</t>
  </si>
  <si>
    <t>   Deferred Tax Liability</t>
  </si>
  <si>
    <t>   Net Deferred Tax</t>
  </si>
  <si>
    <t> Other Assets+</t>
  </si>
  <si>
    <r>
      <t> </t>
    </r>
    <r>
      <rPr>
        <b/>
        <sz val="8"/>
        <color rgb="FF000000"/>
        <rFont val="Verdana"/>
        <family val="2"/>
      </rPr>
      <t>  Total Assets</t>
    </r>
  </si>
  <si>
    <t> Contingent Liabilities+</t>
  </si>
  <si>
    <t>RATIO ANALYSIS</t>
  </si>
  <si>
    <t>Company : CIPLA LTD</t>
  </si>
  <si>
    <t>Industry : Pharmaceuticals</t>
  </si>
  <si>
    <r>
      <t xml:space="preserve">                                                                                            </t>
    </r>
    <r>
      <rPr>
        <b/>
        <sz val="10"/>
        <rFont val="Calibri"/>
        <family val="2"/>
        <scheme val="minor"/>
      </rPr>
      <t>Balance Sheet (Rs in Crs.)</t>
    </r>
  </si>
  <si>
    <t xml:space="preserve"> Unsecured Loans </t>
  </si>
  <si>
    <t> Other Liabilities</t>
  </si>
  <si>
    <r>
      <t> </t>
    </r>
    <r>
      <rPr>
        <b/>
        <sz val="11"/>
        <color theme="1"/>
        <rFont val="Calibri"/>
        <family val="2"/>
        <scheme val="minor"/>
      </rPr>
      <t>  Total Liabilities</t>
    </r>
  </si>
  <si>
    <t xml:space="preserve"> Industry : Pharmaceuticals</t>
  </si>
  <si>
    <t>Company : Cipla Ltd</t>
  </si>
  <si>
    <r>
      <t xml:space="preserve">                                                                                            </t>
    </r>
    <r>
      <rPr>
        <b/>
        <sz val="10"/>
        <rFont val="Calibri"/>
        <family val="2"/>
        <scheme val="minor"/>
      </rPr>
      <t xml:space="preserve">  Profit &amp; Loss (Rs in Crs.)</t>
    </r>
  </si>
  <si>
    <t>LIQUIDITY RATIOS</t>
  </si>
  <si>
    <t>TYPES</t>
  </si>
  <si>
    <t>2017-2018</t>
  </si>
  <si>
    <t>2016-2017</t>
  </si>
  <si>
    <t>2015-2016</t>
  </si>
  <si>
    <t>2014-2015 </t>
  </si>
  <si>
    <t>2013-2014</t>
  </si>
  <si>
    <t>Net Working Capital</t>
  </si>
  <si>
    <t>Current Ratio</t>
  </si>
  <si>
    <t>Quick Ratio</t>
  </si>
  <si>
    <t>Cash Ratio</t>
  </si>
  <si>
    <t>CAPITAL STRUCTURE RATIOS</t>
  </si>
  <si>
    <t>Debt Equity Ratio</t>
  </si>
  <si>
    <t>Proprietary Ratio</t>
  </si>
  <si>
    <t>Interest Coverage Ratio</t>
  </si>
  <si>
    <t>PROFITABILITY RATIOS</t>
  </si>
  <si>
    <t xml:space="preserve">Gross Profit Margin </t>
  </si>
  <si>
    <t xml:space="preserve">Net Profit Margin </t>
  </si>
  <si>
    <t xml:space="preserve">Return on Investment </t>
  </si>
  <si>
    <t xml:space="preserve">Return on Equity </t>
  </si>
  <si>
    <t>Mar 18 (12) </t>
  </si>
  <si>
    <t>Mar 17 (12) </t>
  </si>
  <si>
    <t>Mar 16 (12) </t>
  </si>
  <si>
    <t>Mar 15 (12) </t>
  </si>
  <si>
    <t>Mar 14 (12) </t>
  </si>
  <si>
    <t>Mar 13 (12) </t>
  </si>
  <si>
    <r>
      <t> </t>
    </r>
    <r>
      <rPr>
        <b/>
        <sz val="8"/>
        <color rgb="FF000000"/>
        <rFont val="Verdana"/>
        <family val="2"/>
      </rPr>
      <t>  INCOME :</t>
    </r>
  </si>
  <si>
    <t> Sales Turnover +</t>
  </si>
  <si>
    <t>   Excise Duty</t>
  </si>
  <si>
    <t>   Net Sales</t>
  </si>
  <si>
    <t> Other Income +</t>
  </si>
  <si>
    <t> Stock Adjustments +</t>
  </si>
  <si>
    <r>
      <t> </t>
    </r>
    <r>
      <rPr>
        <b/>
        <sz val="8"/>
        <color rgb="FF000000"/>
        <rFont val="Verdana"/>
        <family val="2"/>
      </rPr>
      <t>  Total Income</t>
    </r>
  </si>
  <si>
    <r>
      <t> </t>
    </r>
    <r>
      <rPr>
        <b/>
        <sz val="8"/>
        <color rgb="FF000000"/>
        <rFont val="Verdana"/>
        <family val="2"/>
      </rPr>
      <t>  EXPENDITURE :</t>
    </r>
  </si>
  <si>
    <t> Raw Materials +</t>
  </si>
  <si>
    <t> Power &amp; Fuel Cost+</t>
  </si>
  <si>
    <t> Employee Cost +</t>
  </si>
  <si>
    <t> Other Manufacturing Expenses +</t>
  </si>
  <si>
    <t> Selling and Administration Expenses +</t>
  </si>
  <si>
    <t> Miscellaneous Expenses +</t>
  </si>
  <si>
    <t> Less: Pre-operative Expenses Capitalised+</t>
  </si>
  <si>
    <t>   Total Expenditure</t>
  </si>
  <si>
    <t>   Operating Profit</t>
  </si>
  <si>
    <t> Interest +</t>
  </si>
  <si>
    <t>   Gross Profit</t>
  </si>
  <si>
    <t> Depreciation+</t>
  </si>
  <si>
    <t>   Minority Interest (before tax)</t>
  </si>
  <si>
    <t>   Profit Before Tax</t>
  </si>
  <si>
    <t> Tax+</t>
  </si>
  <si>
    <t> Fringe Benefit Tax+</t>
  </si>
  <si>
    <t> Deferred Tax+</t>
  </si>
  <si>
    <t>   Net Profit</t>
  </si>
  <si>
    <t>   Minority Interest (after tax)</t>
  </si>
  <si>
    <t>   Profit/Loss of Associate Company</t>
  </si>
  <si>
    <t>   Net Profit after Minority Interest &amp; P/L Asso.Co.</t>
  </si>
  <si>
    <t> Extraordinary Items +</t>
  </si>
  <si>
    <t>   Adjusted Net Profit</t>
  </si>
  <si>
    <t> Adjst. below Net Profit +</t>
  </si>
  <si>
    <t>   P &amp; L Balance brought forward</t>
  </si>
  <si>
    <t>   Statutory Appropriations</t>
  </si>
  <si>
    <t> Appropriations +</t>
  </si>
  <si>
    <t>   P &amp; L Balance carried down</t>
  </si>
  <si>
    <t>   Dividend</t>
  </si>
  <si>
    <t>   Preference Dividend</t>
  </si>
  <si>
    <t>   Equity Dividend (%)</t>
  </si>
  <si>
    <t>   Dividend Per Share(Rs)</t>
  </si>
  <si>
    <t>   EPS before Minority Interest (Unit Curr.)</t>
  </si>
  <si>
    <t>   EPS before Minority Interest (Adj) (Unit Curr.)</t>
  </si>
  <si>
    <t>   EPS after Minority Interest (Unit Curr.)</t>
  </si>
  <si>
    <t>   EPS after Minority Interest (Adj) (Unit Curr.)</t>
  </si>
  <si>
    <t>   Book Value (Unit Curr.)</t>
  </si>
  <si>
    <t>   Book Value (Adj) (Unit Curr.)</t>
  </si>
  <si>
    <t>ACTIVITY RATIOS</t>
  </si>
  <si>
    <t>Inventory Turnover Ratio</t>
  </si>
  <si>
    <t>Debtor Turnover Ratio</t>
  </si>
  <si>
    <t>Creditor Turnover Ratio</t>
  </si>
  <si>
    <t>Fixed Asset Turnover Ratio</t>
  </si>
  <si>
    <t>Total Asset Turnover Ratio</t>
  </si>
  <si>
    <t>Break up of Current Liabilities</t>
  </si>
  <si>
    <t>   Year</t>
  </si>
  <si>
    <t> Sundry Creditors</t>
  </si>
  <si>
    <t>  Creditors for Goods</t>
  </si>
  <si>
    <t>  Creditors for Capital Goods</t>
  </si>
  <si>
    <t>  Creditors for Finance</t>
  </si>
  <si>
    <t>  Creditors for Others</t>
  </si>
  <si>
    <t> Acceptances</t>
  </si>
  <si>
    <t> Application Money</t>
  </si>
  <si>
    <t> Warrants Application Money</t>
  </si>
  <si>
    <t> Bank Overdraft / Short term credit</t>
  </si>
  <si>
    <t> Advances from Customers / Credit balances</t>
  </si>
  <si>
    <t> Due to Subsidiary / Group Companies</t>
  </si>
  <si>
    <t> Trade and Other deposits</t>
  </si>
  <si>
    <t> Unclaimed Dividend</t>
  </si>
  <si>
    <t> Interest Accrued But Not Due</t>
  </si>
  <si>
    <t> Current portion of Other Long Term Liabilities</t>
  </si>
  <si>
    <t> Liability for Capital Goods</t>
  </si>
  <si>
    <t>COMPREHENSIVE RATIOS</t>
  </si>
  <si>
    <t>COMMON SIZE BALANCE SHEET</t>
  </si>
  <si>
    <t>Particulars</t>
  </si>
  <si>
    <t>2012-2013</t>
  </si>
  <si>
    <r>
      <t> </t>
    </r>
    <r>
      <rPr>
        <b/>
        <sz val="11"/>
        <color theme="1"/>
        <rFont val="Calibri"/>
        <family val="2"/>
        <scheme val="minor"/>
      </rPr>
      <t>  SOURCES OF FUNDS :</t>
    </r>
  </si>
  <si>
    <t xml:space="preserve"> Share Capital </t>
  </si>
  <si>
    <t xml:space="preserve"> Reserves Total </t>
  </si>
  <si>
    <t xml:space="preserve"> Secured Loans </t>
  </si>
  <si>
    <r>
      <t> </t>
    </r>
    <r>
      <rPr>
        <b/>
        <sz val="11"/>
        <color theme="1"/>
        <rFont val="Calibri"/>
        <family val="2"/>
        <scheme val="minor"/>
      </rPr>
      <t>  APPLICATION OF FUNDS :</t>
    </r>
  </si>
  <si>
    <t> Net Block</t>
  </si>
  <si>
    <t>  Capital Work in Progress</t>
  </si>
  <si>
    <t> Investments</t>
  </si>
  <si>
    <t> Miscellaneous Expenses not written off</t>
  </si>
  <si>
    <t> Other Assets</t>
  </si>
  <si>
    <r>
      <t> </t>
    </r>
    <r>
      <rPr>
        <b/>
        <sz val="11"/>
        <color theme="1"/>
        <rFont val="Calibri"/>
        <family val="2"/>
        <scheme val="minor"/>
      </rPr>
      <t>  Total Assets</t>
    </r>
  </si>
  <si>
    <t>COMMON SIZE PROFIT &amp; LOSS ACCOUNT</t>
  </si>
  <si>
    <t>   Total Income</t>
  </si>
  <si>
    <t>Operating Profit</t>
  </si>
  <si>
    <t xml:space="preserve"> Interest </t>
  </si>
  <si>
    <t>   PBIT</t>
  </si>
  <si>
    <t> Depreciation</t>
  </si>
  <si>
    <t> Tax</t>
  </si>
  <si>
    <t> Fringe Benefit tax</t>
  </si>
  <si>
    <t> Deferred Tax</t>
  </si>
  <si>
    <t>   Reported Net PAT</t>
  </si>
  <si>
    <t xml:space="preserve"> Extraordinary Items </t>
  </si>
  <si>
    <t>   Adjusted PAT</t>
  </si>
  <si>
    <t>COMMON BASE BALANCE SHEET</t>
  </si>
  <si>
    <t>COMMON BASE PROFIT &amp; LOSS ACCOUNT</t>
  </si>
  <si>
    <t>Du-Point Analysis</t>
  </si>
  <si>
    <t>Sales</t>
  </si>
  <si>
    <t>COGS</t>
  </si>
  <si>
    <t>NPM=(PAT/SALES)</t>
  </si>
  <si>
    <t>NP</t>
  </si>
  <si>
    <t>Total Cost</t>
  </si>
  <si>
    <t>S&amp;A EXP</t>
  </si>
  <si>
    <t>INEREST</t>
  </si>
  <si>
    <t>Tax</t>
  </si>
  <si>
    <t>ROI= (PAT/Average TOTAL ASSETS)</t>
  </si>
  <si>
    <t>Revenue ( Sales)</t>
  </si>
  <si>
    <t>Oth inc.</t>
  </si>
  <si>
    <t>ROE= (PAT/ AVERAGE NET WORTH)</t>
  </si>
  <si>
    <t>PAT</t>
  </si>
  <si>
    <t>Revenue (Sales)</t>
  </si>
  <si>
    <t>LEVERAGE= (TA / AVERAGE NW)</t>
  </si>
  <si>
    <t>TATO=(SALES/AVG TA)</t>
  </si>
  <si>
    <t>Average NON-CA</t>
  </si>
  <si>
    <t>Avg. TA</t>
  </si>
  <si>
    <t>Average CA</t>
  </si>
  <si>
    <t>INTERPRETATION</t>
  </si>
  <si>
    <t>The company has a healthy current ratio for the last 5 years meaning they are able to meet current obligation and greater is the safety of funds of short term creditors.</t>
  </si>
  <si>
    <t>The ideal ratio is 1:1. The company in all the five years have a healthy ratio meaning the firm is in a good liquidity postion.</t>
  </si>
  <si>
    <t>The company has a satisfactory ratio of over 1 in the 5 years meaning they are able to cover the current liabilities with ease.</t>
  </si>
  <si>
    <t>The Debt to equity of the company shows that initially the firm had more of debt than quity in first 2 years and then the company had more quity for the next 3 periods.</t>
  </si>
  <si>
    <t>The Net working capital is increasing year by year meaning the company can easily earn its short term obligations..</t>
  </si>
  <si>
    <t>Proprietary ratio of the company reveals that its long term debts in the total capital of the company has been decreasing and its ratio has decreased from 0.64 to 0.55.</t>
  </si>
  <si>
    <t>The Interest Coverage ratio of the compnay has increased from 16.45 to 27.195 meaning the firm is able to meet the interest expenses with much ease as compared to 5 years 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</si>
</sst>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1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</cellStyleXfs>
  <cellXfs count="191">
    <xf numFmtId="0" fontId="0" fillId="0" borderId="0" xfId="0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 wrapText="1"/>
    </xf>
    <xf numFmtId="0" fontId="1" fillId="4" borderId="0" xfId="0" applyFont="1" applyFill="1"/>
    <xf numFmtId="0" fontId="1" fillId="2" borderId="0" xfId="0" applyFont="1" applyFill="1" applyAlignment="1">
      <alignment wrapText="1"/>
    </xf>
    <xf numFmtId="0" fontId="3" fillId="4" borderId="0" xfId="1" applyFill="1" applyAlignment="1" applyProtection="1"/>
    <xf numFmtId="0" fontId="1" fillId="2" borderId="0" xfId="0" applyFont="1" applyFill="1" applyAlignment="1">
      <alignment horizontal="right" wrapText="1"/>
    </xf>
    <xf numFmtId="4" fontId="1" fillId="2" borderId="0" xfId="0" applyNumberFormat="1" applyFon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6" fillId="5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left" wrapText="1"/>
    </xf>
    <xf numFmtId="0" fontId="9" fillId="7" borderId="0" xfId="0" applyFont="1" applyFill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4" borderId="1" xfId="1" applyFill="1" applyBorder="1" applyAlignment="1" applyProtection="1"/>
    <xf numFmtId="0" fontId="1" fillId="2" borderId="1" xfId="0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6" fillId="9" borderId="1" xfId="0" applyFont="1" applyFill="1" applyBorder="1" applyAlignment="1">
      <alignment horizontal="center" wrapText="1"/>
    </xf>
    <xf numFmtId="0" fontId="0" fillId="2" borderId="2" xfId="1" applyFont="1" applyFill="1" applyBorder="1" applyAlignment="1" applyProtection="1"/>
    <xf numFmtId="10" fontId="0" fillId="0" borderId="1" xfId="2" applyNumberFormat="1" applyFont="1" applyBorder="1" applyAlignment="1">
      <alignment horizontal="center" vertical="center"/>
    </xf>
    <xf numFmtId="10" fontId="0" fillId="0" borderId="3" xfId="2" applyNumberFormat="1" applyFont="1" applyBorder="1" applyAlignment="1">
      <alignment horizontal="center" vertical="center"/>
    </xf>
    <xf numFmtId="0" fontId="0" fillId="2" borderId="4" xfId="0" applyFill="1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8" borderId="1" xfId="0" applyFill="1" applyBorder="1"/>
    <xf numFmtId="0" fontId="2" fillId="8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right" wrapText="1"/>
    </xf>
    <xf numFmtId="4" fontId="1" fillId="8" borderId="1" xfId="0" applyNumberFormat="1" applyFont="1" applyFill="1" applyBorder="1" applyAlignment="1">
      <alignment horizontal="right" wrapText="1"/>
    </xf>
    <xf numFmtId="0" fontId="1" fillId="8" borderId="7" xfId="0" applyFont="1" applyFill="1" applyBorder="1" applyAlignment="1">
      <alignment horizontal="right" wrapText="1"/>
    </xf>
    <xf numFmtId="4" fontId="1" fillId="8" borderId="7" xfId="0" applyNumberFormat="1" applyFont="1" applyFill="1" applyBorder="1" applyAlignment="1">
      <alignment horizontal="right" wrapText="1"/>
    </xf>
    <xf numFmtId="4" fontId="2" fillId="8" borderId="7" xfId="0" applyNumberFormat="1" applyFont="1" applyFill="1" applyBorder="1" applyAlignment="1">
      <alignment horizontal="right" wrapText="1"/>
    </xf>
    <xf numFmtId="0" fontId="0" fillId="0" borderId="9" xfId="0" applyBorder="1"/>
    <xf numFmtId="0" fontId="1" fillId="8" borderId="10" xfId="0" applyFont="1" applyFill="1" applyBorder="1" applyAlignment="1">
      <alignment wrapText="1"/>
    </xf>
    <xf numFmtId="0" fontId="0" fillId="0" borderId="10" xfId="0" applyBorder="1"/>
    <xf numFmtId="0" fontId="1" fillId="8" borderId="11" xfId="0" applyFont="1" applyFill="1" applyBorder="1" applyAlignment="1">
      <alignment horizontal="right" wrapText="1"/>
    </xf>
    <xf numFmtId="0" fontId="0" fillId="0" borderId="11" xfId="0" applyBorder="1"/>
    <xf numFmtId="0" fontId="10" fillId="10" borderId="12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2" fillId="8" borderId="7" xfId="0" applyFont="1" applyFill="1" applyBorder="1" applyAlignment="1">
      <alignment horizontal="right" wrapText="1"/>
    </xf>
    <xf numFmtId="0" fontId="1" fillId="8" borderId="7" xfId="0" applyFont="1" applyFill="1" applyBorder="1" applyAlignment="1">
      <alignment wrapText="1"/>
    </xf>
    <xf numFmtId="0" fontId="1" fillId="8" borderId="10" xfId="0" applyFont="1" applyFill="1" applyBorder="1" applyAlignment="1">
      <alignment horizontal="right" wrapText="1"/>
    </xf>
    <xf numFmtId="4" fontId="1" fillId="8" borderId="11" xfId="0" applyNumberFormat="1" applyFont="1" applyFill="1" applyBorder="1" applyAlignment="1">
      <alignment horizontal="right" wrapText="1"/>
    </xf>
    <xf numFmtId="0" fontId="10" fillId="10" borderId="15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164" fontId="0" fillId="0" borderId="1" xfId="2" applyNumberFormat="1" applyFont="1" applyBorder="1"/>
    <xf numFmtId="164" fontId="0" fillId="0" borderId="3" xfId="2" applyNumberFormat="1" applyFont="1" applyBorder="1"/>
    <xf numFmtId="164" fontId="0" fillId="0" borderId="5" xfId="2" applyNumberFormat="1" applyFont="1" applyBorder="1"/>
    <xf numFmtId="164" fontId="0" fillId="0" borderId="6" xfId="2" applyNumberFormat="1" applyFont="1" applyBorder="1"/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/>
    </xf>
    <xf numFmtId="4" fontId="1" fillId="8" borderId="1" xfId="0" applyNumberFormat="1" applyFont="1" applyFill="1" applyBorder="1" applyAlignment="1">
      <alignment horizontal="right" vertical="center" wrapText="1"/>
    </xf>
    <xf numFmtId="0" fontId="1" fillId="8" borderId="1" xfId="0" applyFont="1" applyFill="1" applyBorder="1" applyAlignment="1">
      <alignment horizontal="right" vertical="center" wrapText="1"/>
    </xf>
    <xf numFmtId="4" fontId="1" fillId="8" borderId="10" xfId="0" applyNumberFormat="1" applyFont="1" applyFill="1" applyBorder="1" applyAlignment="1">
      <alignment horizontal="right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2" fillId="12" borderId="18" xfId="0" applyFont="1" applyFill="1" applyBorder="1" applyAlignment="1">
      <alignment horizontal="center" vertical="center"/>
    </xf>
    <xf numFmtId="0" fontId="12" fillId="12" borderId="19" xfId="0" applyFont="1" applyFill="1" applyBorder="1" applyAlignment="1">
      <alignment horizontal="center" vertical="center"/>
    </xf>
    <xf numFmtId="0" fontId="12" fillId="12" borderId="2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21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2" xfId="0" applyFont="1" applyFill="1" applyBorder="1" applyAlignment="1">
      <alignment horizontal="left" vertical="top"/>
    </xf>
    <xf numFmtId="10" fontId="0" fillId="0" borderId="1" xfId="2" applyNumberFormat="1" applyFont="1" applyBorder="1" applyAlignment="1">
      <alignment horizontal="center"/>
    </xf>
    <xf numFmtId="0" fontId="0" fillId="2" borderId="2" xfId="1" applyFont="1" applyFill="1" applyBorder="1" applyAlignment="1" applyProtection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8" borderId="7" xfId="0" applyFill="1" applyBorder="1"/>
    <xf numFmtId="0" fontId="2" fillId="8" borderId="7" xfId="0" applyFont="1" applyFill="1" applyBorder="1" applyAlignment="1">
      <alignment horizontal="center" wrapText="1"/>
    </xf>
    <xf numFmtId="10" fontId="0" fillId="0" borderId="9" xfId="2" applyNumberFormat="1" applyFont="1" applyBorder="1" applyAlignment="1">
      <alignment horizontal="center"/>
    </xf>
    <xf numFmtId="0" fontId="12" fillId="11" borderId="18" xfId="0" applyFont="1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10" fontId="0" fillId="0" borderId="3" xfId="2" applyNumberFormat="1" applyFont="1" applyBorder="1" applyAlignment="1">
      <alignment horizontal="center"/>
    </xf>
    <xf numFmtId="0" fontId="0" fillId="2" borderId="2" xfId="0" applyFont="1" applyFill="1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10" fontId="0" fillId="2" borderId="1" xfId="2" applyNumberFormat="1" applyFont="1" applyFill="1" applyBorder="1" applyAlignment="1">
      <alignment horizontal="center" vertical="center" wrapText="1"/>
    </xf>
    <xf numFmtId="10" fontId="0" fillId="2" borderId="3" xfId="2" applyNumberFormat="1" applyFont="1" applyFill="1" applyBorder="1" applyAlignment="1">
      <alignment horizontal="center" vertical="center" wrapText="1"/>
    </xf>
    <xf numFmtId="0" fontId="5" fillId="2" borderId="2" xfId="1" applyFont="1" applyFill="1" applyBorder="1" applyAlignment="1" applyProtection="1"/>
    <xf numFmtId="10" fontId="5" fillId="2" borderId="1" xfId="2" applyNumberFormat="1" applyFont="1" applyFill="1" applyBorder="1" applyAlignment="1">
      <alignment horizontal="center" vertical="center" wrapText="1"/>
    </xf>
    <xf numFmtId="10" fontId="5" fillId="2" borderId="3" xfId="2" applyNumberFormat="1" applyFont="1" applyFill="1" applyBorder="1" applyAlignment="1">
      <alignment horizontal="center" vertical="center" wrapText="1"/>
    </xf>
    <xf numFmtId="0" fontId="5" fillId="2" borderId="2" xfId="0" applyFont="1" applyFill="1" applyBorder="1"/>
    <xf numFmtId="0" fontId="5" fillId="2" borderId="4" xfId="0" applyFont="1" applyFill="1" applyBorder="1"/>
    <xf numFmtId="10" fontId="5" fillId="2" borderId="5" xfId="2" applyNumberFormat="1" applyFont="1" applyFill="1" applyBorder="1" applyAlignment="1">
      <alignment horizontal="center" vertical="center" wrapText="1"/>
    </xf>
    <xf numFmtId="10" fontId="5" fillId="2" borderId="6" xfId="2" applyNumberFormat="1" applyFont="1" applyFill="1" applyBorder="1" applyAlignment="1">
      <alignment horizontal="center" vertical="center" wrapText="1"/>
    </xf>
    <xf numFmtId="10" fontId="0" fillId="2" borderId="9" xfId="2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0" fontId="0" fillId="0" borderId="1" xfId="2" applyNumberFormat="1" applyFont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5" fillId="0" borderId="1" xfId="0" applyFont="1" applyBorder="1"/>
    <xf numFmtId="10" fontId="0" fillId="0" borderId="5" xfId="2" applyNumberFormat="1" applyFont="1" applyBorder="1"/>
    <xf numFmtId="0" fontId="2" fillId="8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right" vertical="center" wrapText="1"/>
    </xf>
    <xf numFmtId="0" fontId="0" fillId="8" borderId="9" xfId="0" applyFill="1" applyBorder="1"/>
    <xf numFmtId="0" fontId="1" fillId="8" borderId="1" xfId="0" applyFon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8" borderId="1" xfId="0" applyFont="1" applyFill="1" applyBorder="1" applyAlignment="1">
      <alignment horizontal="center" vertical="center"/>
    </xf>
    <xf numFmtId="0" fontId="0" fillId="2" borderId="28" xfId="1" applyFont="1" applyFill="1" applyBorder="1" applyAlignment="1" applyProtection="1"/>
    <xf numFmtId="10" fontId="0" fillId="2" borderId="10" xfId="2" applyNumberFormat="1" applyFont="1" applyFill="1" applyBorder="1" applyAlignment="1">
      <alignment horizontal="center" vertical="center" wrapText="1"/>
    </xf>
    <xf numFmtId="10" fontId="0" fillId="2" borderId="29" xfId="2" applyNumberFormat="1" applyFont="1" applyFill="1" applyBorder="1" applyAlignment="1">
      <alignment horizontal="center" vertical="center" wrapText="1"/>
    </xf>
    <xf numFmtId="0" fontId="0" fillId="2" borderId="15" xfId="0" applyFont="1" applyFill="1" applyBorder="1"/>
    <xf numFmtId="10" fontId="0" fillId="2" borderId="16" xfId="2" applyNumberFormat="1" applyFont="1" applyFill="1" applyBorder="1" applyAlignment="1">
      <alignment horizontal="center" vertical="center" wrapText="1"/>
    </xf>
    <xf numFmtId="10" fontId="0" fillId="2" borderId="17" xfId="2" applyNumberFormat="1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/>
    </xf>
    <xf numFmtId="10" fontId="0" fillId="0" borderId="3" xfId="2" applyNumberFormat="1" applyFont="1" applyBorder="1"/>
    <xf numFmtId="10" fontId="0" fillId="0" borderId="6" xfId="2" applyNumberFormat="1" applyFont="1" applyBorder="1"/>
    <xf numFmtId="0" fontId="12" fillId="12" borderId="15" xfId="0" applyFont="1" applyFill="1" applyBorder="1" applyAlignment="1">
      <alignment horizontal="center" vertical="center"/>
    </xf>
    <xf numFmtId="0" fontId="12" fillId="12" borderId="16" xfId="0" applyFont="1" applyFill="1" applyBorder="1" applyAlignment="1">
      <alignment horizontal="center" vertical="center"/>
    </xf>
    <xf numFmtId="0" fontId="12" fillId="12" borderId="17" xfId="0" applyFont="1" applyFill="1" applyBorder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15" xfId="0" applyBorder="1"/>
    <xf numFmtId="0" fontId="0" fillId="0" borderId="17" xfId="0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Border="1" applyAlignment="1">
      <alignment horizontal="center"/>
    </xf>
    <xf numFmtId="10" fontId="4" fillId="0" borderId="1" xfId="2" applyNumberFormat="1" applyFont="1" applyBorder="1" applyAlignment="1">
      <alignment horizontal="center"/>
    </xf>
    <xf numFmtId="10" fontId="5" fillId="0" borderId="1" xfId="2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0" fontId="4" fillId="0" borderId="1" xfId="2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3" fillId="14" borderId="0" xfId="0" applyFont="1" applyFill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6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4" xfId="0" applyBorder="1" applyAlignment="1"/>
    <xf numFmtId="0" fontId="0" fillId="0" borderId="5" xfId="0" applyBorder="1" applyAlignme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pitaline.com/Company/BalSheet.aspx?id=CBSC" TargetMode="External"/><Relationship Id="rId18" Type="http://schemas.openxmlformats.org/officeDocument/2006/relationships/hyperlink" Target="https://www.capitaline.com/Company/BalSheet.aspx?id=CBSC" TargetMode="External"/><Relationship Id="rId26" Type="http://schemas.openxmlformats.org/officeDocument/2006/relationships/hyperlink" Target="https://capitaline.com/Company/BalSheet.aspx?id=CPLC" TargetMode="External"/><Relationship Id="rId21" Type="http://schemas.openxmlformats.org/officeDocument/2006/relationships/hyperlink" Target="https://capitaline.com/Company/BalSheet.aspx?id=CPLC" TargetMode="External"/><Relationship Id="rId34" Type="http://schemas.openxmlformats.org/officeDocument/2006/relationships/hyperlink" Target="https://capitaline.com/Company/BalSheet.aspx?id=CPLC" TargetMode="External"/><Relationship Id="rId7" Type="http://schemas.openxmlformats.org/officeDocument/2006/relationships/hyperlink" Target="https://www.capitaline.com/Company/BalSheet.aspx?id=CBSC" TargetMode="External"/><Relationship Id="rId12" Type="http://schemas.openxmlformats.org/officeDocument/2006/relationships/hyperlink" Target="https://www.capitaline.com/Company/BalSheet.aspx?id=CBSC" TargetMode="External"/><Relationship Id="rId17" Type="http://schemas.openxmlformats.org/officeDocument/2006/relationships/hyperlink" Target="https://www.capitaline.com/Company/BalSheet.aspx?id=CBSC" TargetMode="External"/><Relationship Id="rId25" Type="http://schemas.openxmlformats.org/officeDocument/2006/relationships/hyperlink" Target="https://capitaline.com/Company/BalSheet.aspx?id=CPLC" TargetMode="External"/><Relationship Id="rId33" Type="http://schemas.openxmlformats.org/officeDocument/2006/relationships/hyperlink" Target="https://capitaline.com/Company/BalSheet.aspx?id=CPLC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capitaline.com/Company/BalSheet.aspx?id=CBSC" TargetMode="External"/><Relationship Id="rId16" Type="http://schemas.openxmlformats.org/officeDocument/2006/relationships/hyperlink" Target="https://www.capitaline.com/Company/BalSheet.aspx?id=CBSC" TargetMode="External"/><Relationship Id="rId20" Type="http://schemas.openxmlformats.org/officeDocument/2006/relationships/hyperlink" Target="https://capitaline.com/Company/BalSheet.aspx?id=CPLC" TargetMode="External"/><Relationship Id="rId29" Type="http://schemas.openxmlformats.org/officeDocument/2006/relationships/hyperlink" Target="https://capitaline.com/Company/BalSheet.aspx?id=CPLC" TargetMode="External"/><Relationship Id="rId1" Type="http://schemas.openxmlformats.org/officeDocument/2006/relationships/hyperlink" Target="https://www.capitaline.com/Company/BalSheet.aspx?id=CBSC" TargetMode="External"/><Relationship Id="rId6" Type="http://schemas.openxmlformats.org/officeDocument/2006/relationships/hyperlink" Target="https://www.capitaline.com/Company/BalSheet.aspx?id=CBSC" TargetMode="External"/><Relationship Id="rId11" Type="http://schemas.openxmlformats.org/officeDocument/2006/relationships/hyperlink" Target="https://www.capitaline.com/Company/BalSheet.aspx?id=CBSC" TargetMode="External"/><Relationship Id="rId24" Type="http://schemas.openxmlformats.org/officeDocument/2006/relationships/hyperlink" Target="https://capitaline.com/Company/BalSheet.aspx?id=CPLC" TargetMode="External"/><Relationship Id="rId32" Type="http://schemas.openxmlformats.org/officeDocument/2006/relationships/hyperlink" Target="https://capitaline.com/Company/BalSheet.aspx?id=CPLC" TargetMode="External"/><Relationship Id="rId37" Type="http://schemas.openxmlformats.org/officeDocument/2006/relationships/hyperlink" Target="https://capitaline.com/Company/BalSheet.aspx?id=CPLC" TargetMode="External"/><Relationship Id="rId5" Type="http://schemas.openxmlformats.org/officeDocument/2006/relationships/hyperlink" Target="https://www.capitaline.com/Company/BalSheet.aspx?id=CBSC" TargetMode="External"/><Relationship Id="rId15" Type="http://schemas.openxmlformats.org/officeDocument/2006/relationships/hyperlink" Target="https://www.capitaline.com/Company/BalSheet.aspx?id=CBSC" TargetMode="External"/><Relationship Id="rId23" Type="http://schemas.openxmlformats.org/officeDocument/2006/relationships/hyperlink" Target="https://capitaline.com/Company/BalSheet.aspx?id=CPLC" TargetMode="External"/><Relationship Id="rId28" Type="http://schemas.openxmlformats.org/officeDocument/2006/relationships/hyperlink" Target="https://capitaline.com/Company/BalSheet.aspx?id=CPLC" TargetMode="External"/><Relationship Id="rId36" Type="http://schemas.openxmlformats.org/officeDocument/2006/relationships/hyperlink" Target="https://capitaline.com/Company/BalSheet.aspx?id=CPLC" TargetMode="External"/><Relationship Id="rId10" Type="http://schemas.openxmlformats.org/officeDocument/2006/relationships/hyperlink" Target="https://www.capitaline.com/Company/BalSheet.aspx?id=CBSC" TargetMode="External"/><Relationship Id="rId19" Type="http://schemas.openxmlformats.org/officeDocument/2006/relationships/hyperlink" Target="https://www.capitaline.com/Company/BalSheet.aspx?id=CBSC" TargetMode="External"/><Relationship Id="rId31" Type="http://schemas.openxmlformats.org/officeDocument/2006/relationships/hyperlink" Target="https://capitaline.com/Company/BalSheet.aspx?id=CPLC" TargetMode="External"/><Relationship Id="rId4" Type="http://schemas.openxmlformats.org/officeDocument/2006/relationships/hyperlink" Target="https://www.capitaline.com/Company/BalSheet.aspx?id=CBSC" TargetMode="External"/><Relationship Id="rId9" Type="http://schemas.openxmlformats.org/officeDocument/2006/relationships/hyperlink" Target="https://www.capitaline.com/Company/BalSheet.aspx?id=CBSC" TargetMode="External"/><Relationship Id="rId14" Type="http://schemas.openxmlformats.org/officeDocument/2006/relationships/hyperlink" Target="https://www.capitaline.com/Company/BalSheet.aspx?id=CBSC" TargetMode="External"/><Relationship Id="rId22" Type="http://schemas.openxmlformats.org/officeDocument/2006/relationships/hyperlink" Target="https://capitaline.com/Company/BalSheet.aspx?id=CPLC" TargetMode="External"/><Relationship Id="rId27" Type="http://schemas.openxmlformats.org/officeDocument/2006/relationships/hyperlink" Target="https://capitaline.com/Company/BalSheet.aspx?id=CPLC" TargetMode="External"/><Relationship Id="rId30" Type="http://schemas.openxmlformats.org/officeDocument/2006/relationships/hyperlink" Target="https://capitaline.com/Company/BalSheet.aspx?id=CPLC" TargetMode="External"/><Relationship Id="rId35" Type="http://schemas.openxmlformats.org/officeDocument/2006/relationships/hyperlink" Target="https://capitaline.com/Company/BalSheet.aspx?id=CPLC" TargetMode="External"/><Relationship Id="rId8" Type="http://schemas.openxmlformats.org/officeDocument/2006/relationships/hyperlink" Target="https://www.capitaline.com/Company/BalSheet.aspx?id=CBSC" TargetMode="External"/><Relationship Id="rId3" Type="http://schemas.openxmlformats.org/officeDocument/2006/relationships/hyperlink" Target="https://www.capitaline.com/Company/BalSheet.aspx?id=CB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abSelected="1" topLeftCell="E56" workbookViewId="0">
      <selection activeCell="O77" sqref="O77"/>
    </sheetView>
  </sheetViews>
  <sheetFormatPr defaultRowHeight="15" x14ac:dyDescent="0.25"/>
  <cols>
    <col min="1" max="1" width="38.7109375" style="13" bestFit="1" customWidth="1"/>
    <col min="2" max="7" width="10.140625" style="13" bestFit="1" customWidth="1"/>
    <col min="8" max="8" width="9" style="33" bestFit="1" customWidth="1"/>
    <col min="9" max="9" width="37.140625" style="33" bestFit="1" customWidth="1"/>
    <col min="10" max="11" width="12" style="33" bestFit="1" customWidth="1"/>
    <col min="12" max="14" width="12" style="13" bestFit="1" customWidth="1"/>
    <col min="15" max="15" width="9.85546875" style="13" bestFit="1" customWidth="1"/>
    <col min="16" max="16384" width="9.140625" style="13"/>
  </cols>
  <sheetData>
    <row r="1" spans="1:32" ht="15" customHeight="1" x14ac:dyDescent="0.25">
      <c r="A1" s="10" t="s">
        <v>48</v>
      </c>
      <c r="B1" s="10"/>
      <c r="C1" s="10"/>
      <c r="D1" s="10"/>
      <c r="E1" s="10"/>
      <c r="F1" s="10"/>
      <c r="G1" s="10"/>
      <c r="J1" s="12" t="s">
        <v>47</v>
      </c>
      <c r="K1" s="12"/>
      <c r="L1" s="12"/>
      <c r="M1" s="12"/>
    </row>
    <row r="2" spans="1:32" ht="15" customHeight="1" x14ac:dyDescent="0.25">
      <c r="A2" s="10" t="s">
        <v>54</v>
      </c>
      <c r="B2" s="10"/>
      <c r="C2" s="10"/>
      <c r="D2" s="10"/>
      <c r="E2" s="10"/>
      <c r="F2" s="10"/>
      <c r="G2" s="10"/>
      <c r="J2" s="12"/>
      <c r="K2" s="12"/>
      <c r="L2" s="12"/>
      <c r="M2" s="12"/>
    </row>
    <row r="3" spans="1:32" x14ac:dyDescent="0.25">
      <c r="A3" s="11" t="s">
        <v>50</v>
      </c>
      <c r="B3" s="11"/>
      <c r="C3" s="11"/>
      <c r="D3" s="11"/>
      <c r="E3" s="11"/>
      <c r="F3" s="11"/>
      <c r="G3" s="11"/>
    </row>
    <row r="4" spans="1:32" x14ac:dyDescent="0.25">
      <c r="A4" s="14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34"/>
      <c r="I4" s="34"/>
      <c r="J4" s="34"/>
      <c r="K4" s="34"/>
    </row>
    <row r="5" spans="1:32" ht="15.75" thickBot="1" x14ac:dyDescent="0.3">
      <c r="A5" s="16" t="s">
        <v>7</v>
      </c>
      <c r="B5" s="17"/>
      <c r="C5" s="17"/>
      <c r="D5" s="17"/>
      <c r="E5" s="17"/>
      <c r="F5" s="17"/>
      <c r="G5" s="17"/>
      <c r="H5" s="35"/>
      <c r="I5" s="42"/>
      <c r="J5" s="42"/>
      <c r="K5" s="42"/>
      <c r="L5" s="43"/>
      <c r="M5" s="43"/>
      <c r="N5" s="43"/>
    </row>
    <row r="6" spans="1:32" ht="15" customHeight="1" x14ac:dyDescent="0.25">
      <c r="A6" s="18" t="s">
        <v>8</v>
      </c>
      <c r="B6" s="19">
        <v>161.02000000000001</v>
      </c>
      <c r="C6" s="19">
        <v>160.9</v>
      </c>
      <c r="D6" s="19">
        <v>160.68</v>
      </c>
      <c r="E6" s="19">
        <v>160.59</v>
      </c>
      <c r="F6" s="19">
        <v>160.58000000000001</v>
      </c>
      <c r="G6" s="19">
        <v>160.58000000000001</v>
      </c>
      <c r="H6" s="38"/>
      <c r="I6" s="46" t="s">
        <v>57</v>
      </c>
      <c r="J6" s="47"/>
      <c r="K6" s="47"/>
      <c r="L6" s="47"/>
      <c r="M6" s="47"/>
      <c r="N6" s="48"/>
      <c r="O6" s="41"/>
      <c r="P6" s="173" t="s">
        <v>202</v>
      </c>
      <c r="Q6" s="173"/>
      <c r="R6" s="173"/>
      <c r="S6" s="173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5">
      <c r="A7" s="18" t="s">
        <v>9</v>
      </c>
      <c r="B7" s="20">
        <v>14068.17</v>
      </c>
      <c r="C7" s="20">
        <v>12382.76</v>
      </c>
      <c r="D7" s="20">
        <v>11355.54</v>
      </c>
      <c r="E7" s="20">
        <v>10628.65</v>
      </c>
      <c r="F7" s="20">
        <v>9889.77</v>
      </c>
      <c r="G7" s="20">
        <v>8858.1</v>
      </c>
      <c r="H7" s="39"/>
      <c r="I7" s="49" t="s">
        <v>58</v>
      </c>
      <c r="J7" s="31" t="s">
        <v>59</v>
      </c>
      <c r="K7" s="31" t="s">
        <v>60</v>
      </c>
      <c r="L7" s="31" t="s">
        <v>61</v>
      </c>
      <c r="M7" s="31" t="s">
        <v>62</v>
      </c>
      <c r="N7" s="50" t="s">
        <v>63</v>
      </c>
      <c r="O7" s="41"/>
      <c r="P7" s="173"/>
      <c r="Q7" s="173"/>
      <c r="R7" s="173"/>
      <c r="S7" s="173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5">
      <c r="A8" s="16" t="s">
        <v>10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38"/>
      <c r="I8" s="51" t="s">
        <v>64</v>
      </c>
      <c r="J8" s="56">
        <f>B32-B36</f>
        <v>6315.6099999999988</v>
      </c>
      <c r="K8" s="56">
        <f t="shared" ref="K8:N8" si="0">C32-C36</f>
        <v>4991.7800000000007</v>
      </c>
      <c r="L8" s="56">
        <f t="shared" si="0"/>
        <v>5462.8799999999992</v>
      </c>
      <c r="M8" s="56">
        <f t="shared" si="0"/>
        <v>4714.1900000000005</v>
      </c>
      <c r="N8" s="57">
        <f t="shared" si="0"/>
        <v>3707</v>
      </c>
      <c r="O8" s="4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A9" s="16" t="s">
        <v>11</v>
      </c>
      <c r="B9" s="19">
        <v>0</v>
      </c>
      <c r="C9" s="19">
        <v>0</v>
      </c>
      <c r="D9" s="19">
        <v>0</v>
      </c>
      <c r="E9" s="19">
        <v>12.25</v>
      </c>
      <c r="F9" s="19">
        <v>0</v>
      </c>
      <c r="G9" s="19">
        <v>0</v>
      </c>
      <c r="H9" s="38"/>
      <c r="I9" s="51" t="s">
        <v>65</v>
      </c>
      <c r="J9" s="32">
        <f>B32/B36</f>
        <v>2.8595669379438675</v>
      </c>
      <c r="K9" s="32">
        <f t="shared" ref="K9:N9" si="1">C32/C36</f>
        <v>2.7175130745939993</v>
      </c>
      <c r="L9" s="32">
        <f t="shared" si="1"/>
        <v>2.9538127546038817</v>
      </c>
      <c r="M9" s="32">
        <f t="shared" si="1"/>
        <v>2.8954717982533738</v>
      </c>
      <c r="N9" s="52">
        <f t="shared" si="1"/>
        <v>3.2693047002216047</v>
      </c>
      <c r="O9" s="41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ht="15.75" thickBot="1" x14ac:dyDescent="0.3">
      <c r="A10" s="16" t="s">
        <v>12</v>
      </c>
      <c r="B10" s="21">
        <v>14229.19</v>
      </c>
      <c r="C10" s="21">
        <v>12543.66</v>
      </c>
      <c r="D10" s="21">
        <v>11516.22</v>
      </c>
      <c r="E10" s="21">
        <v>10801.49</v>
      </c>
      <c r="F10" s="21">
        <v>10050.35</v>
      </c>
      <c r="G10" s="21">
        <v>9018.68</v>
      </c>
      <c r="H10" s="40"/>
      <c r="I10" s="51" t="s">
        <v>66</v>
      </c>
      <c r="J10" s="32">
        <f>(B32-B73)/B36</f>
        <v>2.8595669379438675</v>
      </c>
      <c r="K10" s="32">
        <f t="shared" ref="K10:N10" si="2">(C32-C73)/C36</f>
        <v>2.7175130745939993</v>
      </c>
      <c r="L10" s="32">
        <f t="shared" si="2"/>
        <v>2.9538127546038817</v>
      </c>
      <c r="M10" s="32">
        <f t="shared" si="2"/>
        <v>2.8954717982533738</v>
      </c>
      <c r="N10" s="52">
        <f t="shared" si="2"/>
        <v>3.2693047002216047</v>
      </c>
      <c r="O10" s="41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ht="15.75" thickBot="1" x14ac:dyDescent="0.3">
      <c r="A11" s="16" t="s">
        <v>13</v>
      </c>
      <c r="B11" s="19">
        <v>352.44</v>
      </c>
      <c r="C11" s="19">
        <v>438.23</v>
      </c>
      <c r="D11" s="19">
        <v>350.09</v>
      </c>
      <c r="E11" s="19">
        <v>180.48</v>
      </c>
      <c r="F11" s="19">
        <v>49.58</v>
      </c>
      <c r="G11" s="19">
        <v>0</v>
      </c>
      <c r="H11" s="38"/>
      <c r="I11" s="53" t="s">
        <v>67</v>
      </c>
      <c r="J11" s="54">
        <f>B30/B36</f>
        <v>0.28431401415666552</v>
      </c>
      <c r="K11" s="54">
        <f t="shared" ref="K11:N11" si="3">C30/C36</f>
        <v>0.21477085053674649</v>
      </c>
      <c r="L11" s="54">
        <f t="shared" si="3"/>
        <v>0.31165839893276487</v>
      </c>
      <c r="M11" s="54">
        <f t="shared" si="3"/>
        <v>0.22687649774032198</v>
      </c>
      <c r="N11" s="55">
        <f t="shared" si="3"/>
        <v>0.10759454926111389</v>
      </c>
      <c r="O11" s="41"/>
      <c r="P11" s="174" t="s">
        <v>207</v>
      </c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6"/>
      <c r="AD11" s="176"/>
      <c r="AE11" s="158"/>
      <c r="AF11"/>
    </row>
    <row r="12" spans="1:32" x14ac:dyDescent="0.25">
      <c r="A12" s="18" t="s">
        <v>14</v>
      </c>
      <c r="B12" s="19">
        <v>0</v>
      </c>
      <c r="C12" s="19">
        <v>0</v>
      </c>
      <c r="D12" s="19">
        <v>217.3</v>
      </c>
      <c r="E12" s="19">
        <v>287.76</v>
      </c>
      <c r="F12" s="19">
        <v>351</v>
      </c>
      <c r="G12" s="19">
        <v>9.49</v>
      </c>
      <c r="H12" s="36"/>
      <c r="I12" s="44"/>
      <c r="J12" s="44"/>
      <c r="K12" s="44"/>
      <c r="L12" s="45"/>
      <c r="M12" s="45"/>
      <c r="N12" s="45"/>
      <c r="P12" s="177" t="s">
        <v>203</v>
      </c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9"/>
      <c r="AF12" s="180"/>
    </row>
    <row r="13" spans="1:32" ht="15.75" thickBot="1" x14ac:dyDescent="0.3">
      <c r="A13" s="18" t="s">
        <v>15</v>
      </c>
      <c r="B13" s="20">
        <v>4098.05</v>
      </c>
      <c r="C13" s="20">
        <v>4112.66</v>
      </c>
      <c r="D13" s="20">
        <v>4984.62</v>
      </c>
      <c r="E13" s="20">
        <v>1415.57</v>
      </c>
      <c r="F13" s="19">
        <v>896.91</v>
      </c>
      <c r="G13" s="19">
        <v>957.58</v>
      </c>
      <c r="H13" s="36"/>
      <c r="I13" s="60"/>
      <c r="J13" s="60"/>
      <c r="K13" s="60"/>
      <c r="L13" s="43"/>
      <c r="M13" s="43"/>
      <c r="N13" s="43"/>
      <c r="P13" s="177" t="s">
        <v>204</v>
      </c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9"/>
      <c r="AF13"/>
    </row>
    <row r="14" spans="1:32" ht="16.5" thickBot="1" x14ac:dyDescent="0.3">
      <c r="A14" s="16" t="s">
        <v>16</v>
      </c>
      <c r="B14" s="21">
        <v>4098.05</v>
      </c>
      <c r="C14" s="21">
        <v>4112.66</v>
      </c>
      <c r="D14" s="21">
        <v>5201.92</v>
      </c>
      <c r="E14" s="21">
        <v>1703.33</v>
      </c>
      <c r="F14" s="21">
        <v>1247.9100000000001</v>
      </c>
      <c r="G14" s="22">
        <v>967.07</v>
      </c>
      <c r="H14" s="58"/>
      <c r="I14" s="62" t="s">
        <v>68</v>
      </c>
      <c r="J14" s="63"/>
      <c r="K14" s="63"/>
      <c r="L14" s="63"/>
      <c r="M14" s="63"/>
      <c r="N14" s="64"/>
      <c r="O14" s="41"/>
      <c r="P14" s="181" t="s">
        <v>205</v>
      </c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76"/>
      <c r="AD14" s="76"/>
      <c r="AE14" s="77"/>
      <c r="AF14"/>
    </row>
    <row r="15" spans="1:32" x14ac:dyDescent="0.25">
      <c r="A15" s="16" t="s">
        <v>17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38"/>
      <c r="I15" s="49" t="s">
        <v>58</v>
      </c>
      <c r="J15" s="31" t="s">
        <v>59</v>
      </c>
      <c r="K15" s="31" t="s">
        <v>60</v>
      </c>
      <c r="L15" s="31" t="s">
        <v>61</v>
      </c>
      <c r="M15" s="31" t="s">
        <v>62</v>
      </c>
      <c r="N15" s="50" t="s">
        <v>63</v>
      </c>
      <c r="O15" s="41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x14ac:dyDescent="0.25">
      <c r="A16" s="18" t="s">
        <v>18</v>
      </c>
      <c r="B16" s="19">
        <v>281.27999999999997</v>
      </c>
      <c r="C16" s="19">
        <v>279.23</v>
      </c>
      <c r="D16" s="19">
        <v>288.20999999999998</v>
      </c>
      <c r="E16" s="19">
        <v>213.41</v>
      </c>
      <c r="F16" s="19">
        <v>110.01</v>
      </c>
      <c r="G16" s="19">
        <v>80.37</v>
      </c>
      <c r="H16" s="38"/>
      <c r="I16" s="51" t="s">
        <v>69</v>
      </c>
      <c r="J16" s="32">
        <f>B12/B10</f>
        <v>0</v>
      </c>
      <c r="K16" s="32">
        <f t="shared" ref="K16:N16" si="4">C12/C10</f>
        <v>0</v>
      </c>
      <c r="L16" s="32">
        <f t="shared" si="4"/>
        <v>1.8869038625521223E-2</v>
      </c>
      <c r="M16" s="32">
        <f t="shared" si="4"/>
        <v>2.6640769005016902E-2</v>
      </c>
      <c r="N16" s="52">
        <f t="shared" si="4"/>
        <v>3.4924156870158748E-2</v>
      </c>
      <c r="O16" s="41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x14ac:dyDescent="0.25">
      <c r="A17" s="16" t="s">
        <v>19</v>
      </c>
      <c r="B17" s="21">
        <v>18960.96</v>
      </c>
      <c r="C17" s="21">
        <v>17373.78</v>
      </c>
      <c r="D17" s="21">
        <v>17356.439999999999</v>
      </c>
      <c r="E17" s="21">
        <v>12898.71</v>
      </c>
      <c r="F17" s="21">
        <v>11457.85</v>
      </c>
      <c r="G17" s="21">
        <v>10066.120000000001</v>
      </c>
      <c r="H17" s="40"/>
      <c r="I17" s="51" t="s">
        <v>70</v>
      </c>
      <c r="J17" s="32">
        <f>B10/(B19+B24+B26+B32+C42)</f>
        <v>0.55112999700598919</v>
      </c>
      <c r="K17" s="32">
        <f t="shared" ref="K17:N17" si="5">C10/(C19+C24+C26+C32+D42)</f>
        <v>0.55721194573255317</v>
      </c>
      <c r="L17" s="32">
        <f t="shared" si="5"/>
        <v>0.53156118883539727</v>
      </c>
      <c r="M17" s="32">
        <f t="shared" si="5"/>
        <v>0.58715110097388412</v>
      </c>
      <c r="N17" s="52">
        <f t="shared" si="5"/>
        <v>0.64270576739593643</v>
      </c>
      <c r="O17" s="41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ht="15.75" thickBot="1" x14ac:dyDescent="0.3">
      <c r="A18" s="16" t="s">
        <v>20</v>
      </c>
      <c r="B18" s="17"/>
      <c r="C18" s="17"/>
      <c r="D18" s="17"/>
      <c r="E18" s="17"/>
      <c r="F18" s="17"/>
      <c r="G18" s="17"/>
      <c r="H18" s="59"/>
      <c r="I18" s="53" t="s">
        <v>71</v>
      </c>
      <c r="J18" s="54">
        <f>B66/B67</f>
        <v>27.195220169832794</v>
      </c>
      <c r="K18" s="54">
        <f t="shared" ref="K18:N18" si="6">C66/C67</f>
        <v>16.968753921445604</v>
      </c>
      <c r="L18" s="54">
        <f t="shared" si="6"/>
        <v>13.008178870444757</v>
      </c>
      <c r="M18" s="54">
        <f t="shared" si="6"/>
        <v>13.828807415770397</v>
      </c>
      <c r="N18" s="54">
        <f t="shared" si="6"/>
        <v>16.456840949636337</v>
      </c>
      <c r="O18" s="41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x14ac:dyDescent="0.25">
      <c r="A19" s="18" t="s">
        <v>21</v>
      </c>
      <c r="B19" s="20">
        <v>13043.36</v>
      </c>
      <c r="C19" s="20">
        <v>11354.58</v>
      </c>
      <c r="D19" s="20">
        <v>10167.620000000001</v>
      </c>
      <c r="E19" s="20">
        <v>9561.5499999999993</v>
      </c>
      <c r="F19" s="20">
        <v>8676.27</v>
      </c>
      <c r="G19" s="20">
        <v>5317.52</v>
      </c>
      <c r="H19" s="37"/>
      <c r="I19" s="61"/>
      <c r="J19" s="61"/>
      <c r="K19" s="61"/>
      <c r="L19" s="45"/>
      <c r="M19" s="45"/>
      <c r="N19" s="45"/>
      <c r="P19" s="183" t="s">
        <v>206</v>
      </c>
      <c r="Q19" s="184"/>
      <c r="R19" s="184"/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5"/>
    </row>
    <row r="20" spans="1:32" x14ac:dyDescent="0.25">
      <c r="A20" s="18" t="s">
        <v>22</v>
      </c>
      <c r="B20" s="20">
        <v>3093.19</v>
      </c>
      <c r="C20" s="20">
        <v>1862.6</v>
      </c>
      <c r="D20" s="19">
        <v>799.3</v>
      </c>
      <c r="E20" s="20">
        <v>2731.91</v>
      </c>
      <c r="F20" s="20">
        <v>2179.8000000000002</v>
      </c>
      <c r="G20" s="20">
        <v>1707.55</v>
      </c>
      <c r="H20" s="37"/>
      <c r="I20" s="37"/>
      <c r="J20" s="36"/>
      <c r="K20" s="36"/>
      <c r="P20" s="186" t="s">
        <v>208</v>
      </c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8"/>
    </row>
    <row r="21" spans="1:32" ht="15.75" thickBot="1" x14ac:dyDescent="0.3">
      <c r="A21" s="16" t="s">
        <v>23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36"/>
      <c r="I21" s="60"/>
      <c r="J21" s="60"/>
      <c r="K21" s="60"/>
      <c r="L21" s="43"/>
      <c r="M21" s="43"/>
      <c r="N21" s="43"/>
      <c r="P21" s="189" t="s">
        <v>209</v>
      </c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77"/>
    </row>
    <row r="22" spans="1:32" ht="15.75" x14ac:dyDescent="0.25">
      <c r="A22" s="18" t="s">
        <v>24</v>
      </c>
      <c r="B22" s="20">
        <v>9950.17</v>
      </c>
      <c r="C22" s="20">
        <v>9491.98</v>
      </c>
      <c r="D22" s="20">
        <v>9368.32</v>
      </c>
      <c r="E22" s="20">
        <v>6829.64</v>
      </c>
      <c r="F22" s="20">
        <v>6496.47</v>
      </c>
      <c r="G22" s="20">
        <v>3609.97</v>
      </c>
      <c r="H22" s="39"/>
      <c r="I22" s="46" t="s">
        <v>72</v>
      </c>
      <c r="J22" s="47"/>
      <c r="K22" s="47"/>
      <c r="L22" s="47"/>
      <c r="M22" s="47"/>
      <c r="N22" s="48"/>
      <c r="O22" s="41"/>
    </row>
    <row r="23" spans="1:32" x14ac:dyDescent="0.25">
      <c r="A23" s="16" t="s">
        <v>25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38"/>
      <c r="I23" s="49" t="s">
        <v>58</v>
      </c>
      <c r="J23" s="31" t="s">
        <v>59</v>
      </c>
      <c r="K23" s="31" t="s">
        <v>60</v>
      </c>
      <c r="L23" s="31" t="s">
        <v>61</v>
      </c>
      <c r="M23" s="31" t="s">
        <v>62</v>
      </c>
      <c r="N23" s="50" t="s">
        <v>63</v>
      </c>
      <c r="O23" s="41"/>
    </row>
    <row r="24" spans="1:32" x14ac:dyDescent="0.25">
      <c r="A24" s="18" t="s">
        <v>26</v>
      </c>
      <c r="B24" s="19">
        <v>981.33</v>
      </c>
      <c r="C24" s="20">
        <v>1682.98</v>
      </c>
      <c r="D24" s="20">
        <v>2060.87</v>
      </c>
      <c r="E24" s="19">
        <v>580.9</v>
      </c>
      <c r="F24" s="19">
        <v>441.84</v>
      </c>
      <c r="G24" s="19">
        <v>377.79</v>
      </c>
      <c r="H24" s="38"/>
      <c r="I24" s="51" t="s">
        <v>73</v>
      </c>
      <c r="J24" s="65">
        <f>B68/B53</f>
        <v>0.19743581791945083</v>
      </c>
      <c r="K24" s="65">
        <f t="shared" ref="K24:N24" si="7">C68/C53</f>
        <v>0.17681316688770338</v>
      </c>
      <c r="L24" s="65">
        <f t="shared" si="7"/>
        <v>0.17992980471497669</v>
      </c>
      <c r="M24" s="65">
        <f t="shared" si="7"/>
        <v>0.19029319268358036</v>
      </c>
      <c r="N24" s="66">
        <f t="shared" si="7"/>
        <v>0.2214286486608692</v>
      </c>
      <c r="O24" s="41"/>
    </row>
    <row r="25" spans="1:32" x14ac:dyDescent="0.25">
      <c r="A25" s="16" t="s">
        <v>27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38"/>
      <c r="I25" s="51" t="s">
        <v>74</v>
      </c>
      <c r="J25" s="65">
        <f>B80/B53</f>
        <v>8.8835824913514438E-2</v>
      </c>
      <c r="K25" s="65">
        <f>C77/C54</f>
        <v>-3.0565394201757839E-2</v>
      </c>
      <c r="L25" s="65">
        <f>D77/D54</f>
        <v>-5.7730176264348489E-2</v>
      </c>
      <c r="M25" s="65">
        <f>E77/E54</f>
        <v>-0.15282392026578073</v>
      </c>
      <c r="N25" s="66">
        <f>F77/F54</f>
        <v>-4.642574518596676E-2</v>
      </c>
      <c r="O25" s="41"/>
    </row>
    <row r="26" spans="1:32" x14ac:dyDescent="0.25">
      <c r="A26" s="18" t="s">
        <v>28</v>
      </c>
      <c r="B26" s="20">
        <v>1258.8399999999999</v>
      </c>
      <c r="C26" s="19">
        <v>973.01</v>
      </c>
      <c r="D26" s="19">
        <v>758.69</v>
      </c>
      <c r="E26" s="19">
        <v>639.78</v>
      </c>
      <c r="F26" s="19">
        <v>708.57</v>
      </c>
      <c r="G26" s="20">
        <v>2532.44</v>
      </c>
      <c r="H26" s="39"/>
      <c r="I26" s="51" t="s">
        <v>75</v>
      </c>
      <c r="J26" s="65">
        <f>B66/(B19+B24+B26+B32+C42)*0.7</f>
        <v>8.4225707359263102E-2</v>
      </c>
      <c r="K26" s="65">
        <f t="shared" ref="K26:N26" si="8">C66/(C19+C24+C26+C32+D42)*0.7</f>
        <v>8.4096507247194419E-2</v>
      </c>
      <c r="L26" s="65">
        <f t="shared" si="8"/>
        <v>8.6846281312168525E-2</v>
      </c>
      <c r="M26" s="65">
        <f t="shared" si="8"/>
        <v>8.8553818021312819E-2</v>
      </c>
      <c r="N26" s="66">
        <f t="shared" si="8"/>
        <v>0.10736291339569599</v>
      </c>
      <c r="O26" s="41"/>
    </row>
    <row r="27" spans="1:32" ht="15.75" thickBot="1" x14ac:dyDescent="0.3">
      <c r="A27" s="16" t="s">
        <v>29</v>
      </c>
      <c r="B27" s="17"/>
      <c r="C27" s="17"/>
      <c r="D27" s="17"/>
      <c r="E27" s="17"/>
      <c r="F27" s="17"/>
      <c r="G27" s="17"/>
      <c r="H27" s="59"/>
      <c r="I27" s="53" t="s">
        <v>76</v>
      </c>
      <c r="J27" s="67">
        <f>B80/B10</f>
        <v>9.4620284078011457E-2</v>
      </c>
      <c r="K27" s="67">
        <f t="shared" ref="K27:N27" si="9">C80/C10</f>
        <v>7.2607994795777314E-2</v>
      </c>
      <c r="L27" s="67">
        <f t="shared" si="9"/>
        <v>0.11394711111805784</v>
      </c>
      <c r="M27" s="67">
        <f t="shared" si="9"/>
        <v>0.10593168164762455</v>
      </c>
      <c r="N27" s="68">
        <f t="shared" si="9"/>
        <v>0.13859716328287075</v>
      </c>
      <c r="O27" s="41"/>
    </row>
    <row r="28" spans="1:32" x14ac:dyDescent="0.25">
      <c r="A28" s="18" t="s">
        <v>30</v>
      </c>
      <c r="B28" s="20">
        <v>4044.7</v>
      </c>
      <c r="C28" s="20">
        <v>3485.28</v>
      </c>
      <c r="D28" s="20">
        <v>3808.05</v>
      </c>
      <c r="E28" s="20">
        <v>3780.62</v>
      </c>
      <c r="F28" s="20">
        <v>2895.26</v>
      </c>
      <c r="G28" s="20">
        <v>2387.0700000000002</v>
      </c>
      <c r="H28" s="37"/>
      <c r="I28" s="61"/>
      <c r="J28" s="61"/>
      <c r="K28" s="61"/>
      <c r="L28" s="45"/>
      <c r="M28" s="45"/>
      <c r="N28" s="45"/>
    </row>
    <row r="29" spans="1:32" ht="15.75" thickBot="1" x14ac:dyDescent="0.3">
      <c r="A29" s="18" t="s">
        <v>31</v>
      </c>
      <c r="B29" s="20">
        <v>3102.45</v>
      </c>
      <c r="C29" s="20">
        <v>2563.0500000000002</v>
      </c>
      <c r="D29" s="20">
        <v>2356.27</v>
      </c>
      <c r="E29" s="20">
        <v>1997.72</v>
      </c>
      <c r="F29" s="20">
        <v>1638.89</v>
      </c>
      <c r="G29" s="20">
        <v>1668.84</v>
      </c>
      <c r="H29" s="37"/>
      <c r="I29" s="74"/>
      <c r="J29" s="74"/>
      <c r="K29" s="74"/>
      <c r="L29" s="43"/>
      <c r="M29" s="43"/>
      <c r="N29" s="43"/>
    </row>
    <row r="30" spans="1:32" ht="15.75" x14ac:dyDescent="0.25">
      <c r="A30" s="18" t="s">
        <v>32</v>
      </c>
      <c r="B30" s="19">
        <v>965.61</v>
      </c>
      <c r="C30" s="19">
        <v>624.21</v>
      </c>
      <c r="D30" s="19">
        <v>871.4</v>
      </c>
      <c r="E30" s="19">
        <v>564.26</v>
      </c>
      <c r="F30" s="19">
        <v>175.76</v>
      </c>
      <c r="G30" s="19">
        <v>143.01</v>
      </c>
      <c r="H30" s="38"/>
      <c r="I30" s="62" t="s">
        <v>129</v>
      </c>
      <c r="J30" s="63"/>
      <c r="K30" s="63"/>
      <c r="L30" s="63"/>
      <c r="M30" s="63"/>
      <c r="N30" s="64"/>
      <c r="O30" s="41"/>
    </row>
    <row r="31" spans="1:32" x14ac:dyDescent="0.25">
      <c r="A31" s="18" t="s">
        <v>33</v>
      </c>
      <c r="B31" s="20">
        <v>1599.13</v>
      </c>
      <c r="C31" s="20">
        <v>1225.6400000000001</v>
      </c>
      <c r="D31" s="20">
        <v>1223.17</v>
      </c>
      <c r="E31" s="19">
        <v>858.67</v>
      </c>
      <c r="F31" s="19">
        <v>630.63</v>
      </c>
      <c r="G31" s="19">
        <v>468.31</v>
      </c>
      <c r="H31" s="38"/>
      <c r="I31" s="49" t="s">
        <v>58</v>
      </c>
      <c r="J31" s="31" t="s">
        <v>59</v>
      </c>
      <c r="K31" s="31" t="s">
        <v>60</v>
      </c>
      <c r="L31" s="31" t="s">
        <v>61</v>
      </c>
      <c r="M31" s="31" t="s">
        <v>62</v>
      </c>
      <c r="N31" s="50" t="s">
        <v>63</v>
      </c>
      <c r="O31" s="41"/>
    </row>
    <row r="32" spans="1:32" x14ac:dyDescent="0.25">
      <c r="A32" s="16" t="s">
        <v>34</v>
      </c>
      <c r="B32" s="20">
        <v>9711.89</v>
      </c>
      <c r="C32" s="20">
        <v>7898.18</v>
      </c>
      <c r="D32" s="20">
        <v>8258.89</v>
      </c>
      <c r="E32" s="20">
        <v>7201.27</v>
      </c>
      <c r="F32" s="20">
        <v>5340.54</v>
      </c>
      <c r="G32" s="20">
        <v>4667.2299999999996</v>
      </c>
      <c r="H32" s="39"/>
      <c r="I32" s="51" t="s">
        <v>130</v>
      </c>
      <c r="J32" s="13">
        <f>B65/(B28+C28)*2</f>
        <v>3.3571908557526053</v>
      </c>
      <c r="K32" s="13">
        <f t="shared" ref="K32:N32" si="10">C65/(C28+D28)*2</f>
        <v>3.2379009313989635</v>
      </c>
      <c r="L32" s="13">
        <f t="shared" si="10"/>
        <v>2.9641241482367793</v>
      </c>
      <c r="M32" s="13">
        <f t="shared" si="10"/>
        <v>2.8544431595534969</v>
      </c>
      <c r="N32" s="75">
        <f t="shared" si="10"/>
        <v>3.068566333417261</v>
      </c>
      <c r="O32" s="41"/>
    </row>
    <row r="33" spans="1:16" x14ac:dyDescent="0.25">
      <c r="A33" s="16" t="s">
        <v>35</v>
      </c>
      <c r="B33" s="17"/>
      <c r="C33" s="17"/>
      <c r="D33" s="17"/>
      <c r="E33" s="17"/>
      <c r="F33" s="17"/>
      <c r="G33" s="17"/>
      <c r="H33" s="59"/>
      <c r="I33" s="51" t="s">
        <v>131</v>
      </c>
      <c r="J33" s="13">
        <f>B53/(B29+C29)*2</f>
        <v>5.3501756243932572</v>
      </c>
      <c r="K33" s="13">
        <f t="shared" ref="K33:N33" si="11">C53/(C29+D29)*2</f>
        <v>5.8521462315929851</v>
      </c>
      <c r="L33" s="13">
        <f t="shared" si="11"/>
        <v>6.334465628079073</v>
      </c>
      <c r="M33" s="13">
        <f t="shared" si="11"/>
        <v>6.239569269182013</v>
      </c>
      <c r="N33" s="75">
        <f t="shared" si="11"/>
        <v>6.1512819970191037</v>
      </c>
      <c r="O33" s="41"/>
    </row>
    <row r="34" spans="1:16" x14ac:dyDescent="0.25">
      <c r="A34" s="18" t="s">
        <v>36</v>
      </c>
      <c r="B34" s="20">
        <v>2766.09</v>
      </c>
      <c r="C34" s="20">
        <v>2480.02</v>
      </c>
      <c r="D34" s="20">
        <v>2471.59</v>
      </c>
      <c r="E34" s="20">
        <v>2105.04</v>
      </c>
      <c r="F34" s="20">
        <v>1368.63</v>
      </c>
      <c r="G34" s="20">
        <v>1079.1099999999999</v>
      </c>
      <c r="H34" s="39"/>
      <c r="I34" s="51" t="s">
        <v>132</v>
      </c>
      <c r="J34" s="13">
        <f>B58/(B100+C100)*2</f>
        <v>2.8775191281229069</v>
      </c>
      <c r="K34" s="13">
        <f>C58/(C100+D100)*2</f>
        <v>3.1939925827538285</v>
      </c>
      <c r="L34" s="13">
        <f>D58/(D100+E100)*2</f>
        <v>3.301754236146921</v>
      </c>
      <c r="M34" s="13">
        <f>E58/(E100+F100)*2</f>
        <v>3.5552488678912391</v>
      </c>
      <c r="N34" s="75">
        <f>F58/(F100+G100)*2</f>
        <v>4.1255766944736827</v>
      </c>
      <c r="O34" s="41"/>
    </row>
    <row r="35" spans="1:16" x14ac:dyDescent="0.25">
      <c r="A35" s="18" t="s">
        <v>37</v>
      </c>
      <c r="B35" s="19">
        <v>630.19000000000005</v>
      </c>
      <c r="C35" s="19">
        <v>426.38</v>
      </c>
      <c r="D35" s="19">
        <v>324.42</v>
      </c>
      <c r="E35" s="19">
        <v>382.04</v>
      </c>
      <c r="F35" s="19">
        <v>264.91000000000003</v>
      </c>
      <c r="G35" s="19">
        <v>232</v>
      </c>
      <c r="H35" s="38"/>
      <c r="I35" s="51" t="s">
        <v>133</v>
      </c>
      <c r="J35" s="13">
        <f>B53/(B19+B24+B26+C24+C26+C19)*2</f>
        <v>1.0347278120850274</v>
      </c>
      <c r="K35" s="13">
        <f t="shared" ref="K35:N35" si="12">C53/(C19+C24+C26+D24+D26+D19)*2</f>
        <v>1.0663325647507664</v>
      </c>
      <c r="L35" s="13">
        <f t="shared" si="12"/>
        <v>1.160323289471636</v>
      </c>
      <c r="M35" s="13">
        <f t="shared" si="12"/>
        <v>1.1010228100370181</v>
      </c>
      <c r="N35" s="75">
        <f t="shared" si="12"/>
        <v>1.1269688381189547</v>
      </c>
      <c r="O35" s="41"/>
    </row>
    <row r="36" spans="1:16" ht="15.75" thickBot="1" x14ac:dyDescent="0.3">
      <c r="A36" s="16" t="s">
        <v>38</v>
      </c>
      <c r="B36" s="20">
        <v>3396.28</v>
      </c>
      <c r="C36" s="20">
        <v>2906.4</v>
      </c>
      <c r="D36" s="20">
        <v>2796.01</v>
      </c>
      <c r="E36" s="20">
        <v>2487.08</v>
      </c>
      <c r="F36" s="20">
        <v>1633.54</v>
      </c>
      <c r="G36" s="20">
        <v>1311.11</v>
      </c>
      <c r="H36" s="39"/>
      <c r="I36" s="53" t="s">
        <v>134</v>
      </c>
      <c r="J36" s="76">
        <f>B53/(B19+B24+B26+B32+B42+C42+C32+C26+C24+C19)*2</f>
        <v>0.62500827360017375</v>
      </c>
      <c r="K36" s="76">
        <f t="shared" ref="K36:N36" si="13">C53/(C19+C24+C26+C32+C42+D42+D32+D26+D24+D19)*2</f>
        <v>0.64576866075239914</v>
      </c>
      <c r="L36" s="76">
        <f t="shared" si="13"/>
        <v>0.68520329372201316</v>
      </c>
      <c r="M36" s="76">
        <f t="shared" si="13"/>
        <v>0.66772270072028261</v>
      </c>
      <c r="N36" s="77">
        <f t="shared" si="13"/>
        <v>0.70293462053488132</v>
      </c>
      <c r="O36" s="41"/>
    </row>
    <row r="37" spans="1:16" x14ac:dyDescent="0.25">
      <c r="A37" s="16" t="s">
        <v>39</v>
      </c>
      <c r="B37" s="20">
        <v>6315.61</v>
      </c>
      <c r="C37" s="20">
        <v>4991.78</v>
      </c>
      <c r="D37" s="20">
        <v>5462.88</v>
      </c>
      <c r="E37" s="20">
        <v>4714.1899999999996</v>
      </c>
      <c r="F37" s="20">
        <v>3707</v>
      </c>
      <c r="G37" s="20">
        <v>3356.12</v>
      </c>
      <c r="H37" s="37"/>
      <c r="I37" s="61"/>
      <c r="J37" s="61"/>
      <c r="K37" s="61"/>
      <c r="L37" s="45"/>
      <c r="M37" s="45"/>
      <c r="N37" s="45"/>
    </row>
    <row r="38" spans="1:16" x14ac:dyDescent="0.25">
      <c r="A38" s="18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36"/>
      <c r="I38" s="36"/>
      <c r="J38" s="36"/>
      <c r="K38" s="36"/>
    </row>
    <row r="39" spans="1:16" ht="15.75" thickBot="1" x14ac:dyDescent="0.3">
      <c r="A39" s="16" t="s">
        <v>41</v>
      </c>
      <c r="B39" s="19">
        <v>187.65</v>
      </c>
      <c r="C39" s="19">
        <v>168.13</v>
      </c>
      <c r="D39" s="19">
        <v>601.82000000000005</v>
      </c>
      <c r="E39" s="19">
        <v>102.69</v>
      </c>
      <c r="F39" s="19">
        <v>101.56</v>
      </c>
      <c r="G39" s="19">
        <v>1.51</v>
      </c>
      <c r="H39" s="36"/>
      <c r="I39" s="60"/>
      <c r="J39" s="60"/>
      <c r="K39" s="60"/>
      <c r="L39" s="43"/>
      <c r="M39" s="43"/>
      <c r="N39" s="43"/>
      <c r="O39" s="43"/>
    </row>
    <row r="40" spans="1:16" ht="16.5" thickBot="1" x14ac:dyDescent="0.3">
      <c r="A40" s="16" t="s">
        <v>42</v>
      </c>
      <c r="B40" s="19">
        <v>503.31</v>
      </c>
      <c r="C40" s="19">
        <v>756.89</v>
      </c>
      <c r="D40" s="20">
        <v>1498.86</v>
      </c>
      <c r="E40" s="19">
        <v>387.32</v>
      </c>
      <c r="F40" s="19">
        <v>410.53</v>
      </c>
      <c r="G40" s="19">
        <v>282.05</v>
      </c>
      <c r="H40" s="38"/>
      <c r="I40" s="104" t="s">
        <v>153</v>
      </c>
      <c r="J40" s="105"/>
      <c r="K40" s="105"/>
      <c r="L40" s="105"/>
      <c r="M40" s="105"/>
      <c r="N40" s="105"/>
      <c r="O40" s="106"/>
      <c r="P40" s="41"/>
    </row>
    <row r="41" spans="1:16" ht="15.75" x14ac:dyDescent="0.25">
      <c r="A41" s="16" t="s">
        <v>43</v>
      </c>
      <c r="B41" s="19">
        <v>-315.66000000000003</v>
      </c>
      <c r="C41" s="19">
        <v>-588.76</v>
      </c>
      <c r="D41" s="19">
        <v>-897.04</v>
      </c>
      <c r="E41" s="19">
        <v>-284.63</v>
      </c>
      <c r="F41" s="19">
        <v>-308.97000000000003</v>
      </c>
      <c r="G41" s="19">
        <v>-280.54000000000002</v>
      </c>
      <c r="H41" s="38"/>
      <c r="I41" s="78" t="s">
        <v>154</v>
      </c>
      <c r="J41" s="79"/>
      <c r="K41" s="79"/>
      <c r="L41" s="79"/>
      <c r="M41" s="79"/>
      <c r="N41" s="79"/>
      <c r="O41" s="80"/>
      <c r="P41" s="41"/>
    </row>
    <row r="42" spans="1:16" x14ac:dyDescent="0.25">
      <c r="A42" s="18" t="s">
        <v>44</v>
      </c>
      <c r="B42" s="19">
        <v>770.67</v>
      </c>
      <c r="C42" s="19">
        <v>822.79</v>
      </c>
      <c r="D42" s="19">
        <v>602.72</v>
      </c>
      <c r="E42" s="19">
        <v>418.83</v>
      </c>
      <c r="F42" s="19">
        <v>412.94</v>
      </c>
      <c r="G42" s="19">
        <v>470.34</v>
      </c>
      <c r="H42" s="38"/>
      <c r="I42" s="81" t="s">
        <v>155</v>
      </c>
      <c r="J42" s="31" t="s">
        <v>59</v>
      </c>
      <c r="K42" s="31" t="s">
        <v>60</v>
      </c>
      <c r="L42" s="31" t="s">
        <v>61</v>
      </c>
      <c r="M42" s="31" t="s">
        <v>62</v>
      </c>
      <c r="N42" s="31" t="s">
        <v>63</v>
      </c>
      <c r="O42" s="50" t="s">
        <v>156</v>
      </c>
      <c r="P42" s="41"/>
    </row>
    <row r="43" spans="1:16" x14ac:dyDescent="0.25">
      <c r="A43" s="16" t="s">
        <v>45</v>
      </c>
      <c r="B43" s="21">
        <v>18960.96</v>
      </c>
      <c r="C43" s="21">
        <v>17373.78</v>
      </c>
      <c r="D43" s="21">
        <v>17356.439999999999</v>
      </c>
      <c r="E43" s="21">
        <v>12898.71</v>
      </c>
      <c r="F43" s="21">
        <v>11457.85</v>
      </c>
      <c r="G43" s="21">
        <v>10066.120000000001</v>
      </c>
      <c r="H43" s="40"/>
      <c r="I43" s="82" t="s">
        <v>157</v>
      </c>
      <c r="J43" s="83"/>
      <c r="K43" s="83"/>
      <c r="L43" s="83"/>
      <c r="M43" s="83"/>
      <c r="N43" s="83"/>
      <c r="O43" s="84"/>
      <c r="P43" s="41"/>
    </row>
    <row r="44" spans="1:16" x14ac:dyDescent="0.25">
      <c r="A44" s="18" t="s">
        <v>46</v>
      </c>
      <c r="B44" s="19">
        <v>774.01</v>
      </c>
      <c r="C44" s="19">
        <v>870.21</v>
      </c>
      <c r="D44" s="19">
        <v>483</v>
      </c>
      <c r="E44" s="19">
        <v>425.86</v>
      </c>
      <c r="F44" s="19">
        <v>362.65</v>
      </c>
      <c r="G44" s="20">
        <v>3002.41</v>
      </c>
      <c r="H44" s="38"/>
      <c r="I44" s="24" t="s">
        <v>158</v>
      </c>
      <c r="J44" s="25">
        <f>B6/B17</f>
        <v>8.4921860496514952E-3</v>
      </c>
      <c r="K44" s="25">
        <f t="shared" ref="K44:O44" si="14">C6/C17</f>
        <v>9.2610819292059648E-3</v>
      </c>
      <c r="L44" s="25">
        <f t="shared" si="14"/>
        <v>9.2576588286538038E-3</v>
      </c>
      <c r="M44" s="25">
        <f t="shared" si="14"/>
        <v>1.245008221752408E-2</v>
      </c>
      <c r="N44" s="25">
        <f t="shared" si="14"/>
        <v>1.4014845717128433E-2</v>
      </c>
      <c r="O44" s="26">
        <f t="shared" si="14"/>
        <v>1.5952521925031691E-2</v>
      </c>
      <c r="P44" s="41"/>
    </row>
    <row r="45" spans="1:16" x14ac:dyDescent="0.25">
      <c r="H45" s="101"/>
      <c r="I45" s="24" t="s">
        <v>159</v>
      </c>
      <c r="J45" s="25">
        <f>B7/B17</f>
        <v>0.74195452129006134</v>
      </c>
      <c r="K45" s="25">
        <f t="shared" ref="K45:O45" si="15">C7/C17</f>
        <v>0.71272687923986611</v>
      </c>
      <c r="L45" s="25">
        <f t="shared" si="15"/>
        <v>0.65425513526967527</v>
      </c>
      <c r="M45" s="25">
        <f t="shared" si="15"/>
        <v>0.82400875746489377</v>
      </c>
      <c r="N45" s="25">
        <f t="shared" si="15"/>
        <v>0.86314360896677822</v>
      </c>
      <c r="O45" s="26">
        <f t="shared" si="15"/>
        <v>0.87999149622694739</v>
      </c>
      <c r="P45" s="41"/>
    </row>
    <row r="46" spans="1:16" x14ac:dyDescent="0.25">
      <c r="A46" s="23" t="s">
        <v>55</v>
      </c>
      <c r="B46" s="23"/>
      <c r="C46" s="23"/>
      <c r="D46" s="23"/>
      <c r="E46" s="23"/>
      <c r="F46" s="23"/>
      <c r="G46" s="23"/>
      <c r="H46" s="101"/>
      <c r="I46" s="24" t="s">
        <v>160</v>
      </c>
      <c r="J46" s="25">
        <f>B12/B17</f>
        <v>0</v>
      </c>
      <c r="K46" s="25">
        <f t="shared" ref="K46:O46" si="16">C12/C17</f>
        <v>0</v>
      </c>
      <c r="L46" s="25">
        <f t="shared" si="16"/>
        <v>1.251984854036888E-2</v>
      </c>
      <c r="M46" s="25">
        <f t="shared" si="16"/>
        <v>2.2309207664952542E-2</v>
      </c>
      <c r="N46" s="25">
        <f t="shared" si="16"/>
        <v>3.0634019471366791E-2</v>
      </c>
      <c r="O46" s="26">
        <f t="shared" si="16"/>
        <v>9.4276642837558061E-4</v>
      </c>
      <c r="P46" s="41"/>
    </row>
    <row r="47" spans="1:16" x14ac:dyDescent="0.25">
      <c r="A47" s="23" t="s">
        <v>49</v>
      </c>
      <c r="B47" s="23"/>
      <c r="C47" s="23"/>
      <c r="D47" s="23"/>
      <c r="E47" s="23"/>
      <c r="F47" s="23"/>
      <c r="G47" s="23"/>
      <c r="H47" s="101"/>
      <c r="I47" s="24" t="s">
        <v>51</v>
      </c>
      <c r="J47" s="25">
        <f>B13/B17</f>
        <v>0.21613093429868532</v>
      </c>
      <c r="K47" s="25">
        <f t="shared" ref="K47:O47" si="17">C13/C17</f>
        <v>0.2367164773584102</v>
      </c>
      <c r="L47" s="25">
        <f t="shared" si="17"/>
        <v>0.28719138256462734</v>
      </c>
      <c r="M47" s="25">
        <f t="shared" si="17"/>
        <v>0.10974508303543533</v>
      </c>
      <c r="N47" s="25">
        <f t="shared" si="17"/>
        <v>7.8279083772260935E-2</v>
      </c>
      <c r="O47" s="26">
        <f t="shared" si="17"/>
        <v>9.5129007005678445E-2</v>
      </c>
      <c r="P47" s="41"/>
    </row>
    <row r="48" spans="1:16" x14ac:dyDescent="0.25">
      <c r="A48" s="11" t="s">
        <v>56</v>
      </c>
      <c r="B48" s="11"/>
      <c r="C48" s="11"/>
      <c r="D48" s="11"/>
      <c r="E48" s="11"/>
      <c r="F48" s="11"/>
      <c r="G48" s="11"/>
      <c r="H48" s="101"/>
      <c r="I48" s="24" t="s">
        <v>52</v>
      </c>
      <c r="J48" s="25">
        <f>B16/B17</f>
        <v>1.4834691914333452E-2</v>
      </c>
      <c r="K48" s="25">
        <f t="shared" ref="K48:O48" si="18">C16/C17</f>
        <v>1.6071919870057065E-2</v>
      </c>
      <c r="L48" s="25">
        <f t="shared" si="18"/>
        <v>1.6605363772755243E-2</v>
      </c>
      <c r="M48" s="25">
        <f t="shared" si="18"/>
        <v>1.6545065359249104E-2</v>
      </c>
      <c r="N48" s="25">
        <f t="shared" si="18"/>
        <v>9.6012777266241047E-3</v>
      </c>
      <c r="O48" s="26">
        <f t="shared" si="18"/>
        <v>7.9842084139668517E-3</v>
      </c>
      <c r="P48" s="41"/>
    </row>
    <row r="49" spans="1:17" ht="23.25" thickBot="1" x14ac:dyDescent="0.3">
      <c r="A49" s="14" t="s">
        <v>0</v>
      </c>
      <c r="B49" s="15" t="s">
        <v>77</v>
      </c>
      <c r="C49" s="15" t="s">
        <v>78</v>
      </c>
      <c r="D49" s="15" t="s">
        <v>79</v>
      </c>
      <c r="E49" s="15" t="s">
        <v>80</v>
      </c>
      <c r="F49" s="15" t="s">
        <v>81</v>
      </c>
      <c r="G49" s="15" t="s">
        <v>82</v>
      </c>
      <c r="H49" s="102"/>
      <c r="I49" s="27" t="s">
        <v>53</v>
      </c>
      <c r="J49" s="28">
        <v>100</v>
      </c>
      <c r="K49" s="28">
        <v>100</v>
      </c>
      <c r="L49" s="28">
        <v>100</v>
      </c>
      <c r="M49" s="28">
        <v>100</v>
      </c>
      <c r="N49" s="28">
        <v>100</v>
      </c>
      <c r="O49" s="29">
        <v>100</v>
      </c>
      <c r="P49" s="41"/>
    </row>
    <row r="50" spans="1:17" ht="15" customHeight="1" x14ac:dyDescent="0.25">
      <c r="A50" s="16" t="s">
        <v>83</v>
      </c>
      <c r="B50" s="17"/>
      <c r="C50" s="17"/>
      <c r="D50" s="17"/>
      <c r="E50" s="17"/>
      <c r="F50" s="17"/>
      <c r="G50" s="17"/>
      <c r="H50" s="59"/>
      <c r="I50" s="85"/>
      <c r="J50" s="86"/>
      <c r="K50" s="86"/>
      <c r="L50" s="86"/>
      <c r="M50" s="86"/>
      <c r="N50" s="86"/>
      <c r="O50" s="87"/>
      <c r="P50" s="41"/>
    </row>
    <row r="51" spans="1:17" x14ac:dyDescent="0.25">
      <c r="A51" s="18" t="s">
        <v>84</v>
      </c>
      <c r="B51" s="20">
        <v>15219.25</v>
      </c>
      <c r="C51" s="20">
        <v>14630.24</v>
      </c>
      <c r="D51" s="20">
        <v>13790.1</v>
      </c>
      <c r="E51" s="20">
        <v>11454.47</v>
      </c>
      <c r="F51" s="20">
        <v>10290.530000000001</v>
      </c>
      <c r="G51" s="20">
        <v>8388.02</v>
      </c>
      <c r="H51" s="38"/>
      <c r="I51" s="88"/>
      <c r="J51" s="89"/>
      <c r="K51" s="89"/>
      <c r="L51" s="89"/>
      <c r="M51" s="89"/>
      <c r="N51" s="89"/>
      <c r="O51" s="90"/>
      <c r="P51" s="41"/>
    </row>
    <row r="52" spans="1:17" ht="15.75" thickBot="1" x14ac:dyDescent="0.3">
      <c r="A52" s="16" t="s">
        <v>85</v>
      </c>
      <c r="B52" s="19">
        <v>63.54</v>
      </c>
      <c r="C52" s="19">
        <v>235.95</v>
      </c>
      <c r="D52" s="19">
        <v>0</v>
      </c>
      <c r="E52" s="19">
        <v>109.03</v>
      </c>
      <c r="F52" s="19">
        <v>117.14</v>
      </c>
      <c r="G52" s="19">
        <v>108.69</v>
      </c>
      <c r="H52" s="39"/>
      <c r="I52" s="91"/>
      <c r="J52" s="92"/>
      <c r="K52" s="92"/>
      <c r="L52" s="92"/>
      <c r="M52" s="92"/>
      <c r="N52" s="92"/>
      <c r="O52" s="93"/>
      <c r="P52" s="41"/>
    </row>
    <row r="53" spans="1:17" x14ac:dyDescent="0.25">
      <c r="A53" s="16" t="s">
        <v>86</v>
      </c>
      <c r="B53" s="20">
        <v>15155.71</v>
      </c>
      <c r="C53" s="20">
        <v>14394.29</v>
      </c>
      <c r="D53" s="20">
        <v>13790.1</v>
      </c>
      <c r="E53" s="20">
        <v>11345.44</v>
      </c>
      <c r="F53" s="20">
        <v>10173.39</v>
      </c>
      <c r="G53" s="20">
        <v>8279.33</v>
      </c>
      <c r="H53" s="38"/>
      <c r="I53" s="94" t="s">
        <v>161</v>
      </c>
      <c r="J53" s="95"/>
      <c r="K53" s="95"/>
      <c r="L53" s="95"/>
      <c r="M53" s="95"/>
      <c r="N53" s="95"/>
      <c r="O53" s="96"/>
      <c r="P53" s="41"/>
    </row>
    <row r="54" spans="1:17" x14ac:dyDescent="0.25">
      <c r="A54" s="18" t="s">
        <v>87</v>
      </c>
      <c r="B54" s="19">
        <v>357.65</v>
      </c>
      <c r="C54" s="19">
        <v>228.69</v>
      </c>
      <c r="D54" s="19">
        <v>208.21</v>
      </c>
      <c r="E54" s="19">
        <v>165.55</v>
      </c>
      <c r="F54" s="19">
        <v>265.37</v>
      </c>
      <c r="G54" s="19">
        <v>261.91000000000003</v>
      </c>
      <c r="H54" s="38"/>
      <c r="I54" s="97" t="s">
        <v>162</v>
      </c>
      <c r="J54" s="98">
        <f>B22/B43</f>
        <v>0.52477142507552366</v>
      </c>
      <c r="K54" s="98">
        <f t="shared" ref="K54:O54" si="19">C22/C43</f>
        <v>0.54633936886503687</v>
      </c>
      <c r="L54" s="98">
        <f t="shared" si="19"/>
        <v>0.53976045778973114</v>
      </c>
      <c r="M54" s="98">
        <f t="shared" si="19"/>
        <v>0.52948240560490167</v>
      </c>
      <c r="N54" s="98">
        <f t="shared" si="19"/>
        <v>0.56698857115427415</v>
      </c>
      <c r="O54" s="107">
        <f t="shared" si="19"/>
        <v>0.35862576643234928</v>
      </c>
      <c r="P54" s="41"/>
    </row>
    <row r="55" spans="1:17" x14ac:dyDescent="0.25">
      <c r="A55" s="18" t="s">
        <v>88</v>
      </c>
      <c r="B55" s="19">
        <v>232.94</v>
      </c>
      <c r="C55" s="19">
        <v>-110.96</v>
      </c>
      <c r="D55" s="19">
        <v>-63.55</v>
      </c>
      <c r="E55" s="19">
        <v>344.22</v>
      </c>
      <c r="F55" s="19">
        <v>64.25</v>
      </c>
      <c r="G55" s="19">
        <v>290.60000000000002</v>
      </c>
      <c r="H55" s="40"/>
      <c r="I55" s="99" t="s">
        <v>163</v>
      </c>
      <c r="J55" s="98">
        <f>B24/B43</f>
        <v>5.1755290871348288E-2</v>
      </c>
      <c r="K55" s="98">
        <f t="shared" ref="K55:O55" si="20">C24/C43</f>
        <v>9.6868960007551616E-2</v>
      </c>
      <c r="L55" s="98">
        <f t="shared" si="20"/>
        <v>0.11873805918725269</v>
      </c>
      <c r="M55" s="98">
        <f t="shared" si="20"/>
        <v>4.5035511303068293E-2</v>
      </c>
      <c r="N55" s="98">
        <f t="shared" si="20"/>
        <v>3.8562208442247017E-2</v>
      </c>
      <c r="O55" s="107">
        <f t="shared" si="20"/>
        <v>3.7530846045944213E-2</v>
      </c>
      <c r="P55" s="41"/>
    </row>
    <row r="56" spans="1:17" x14ac:dyDescent="0.25">
      <c r="A56" s="16" t="s">
        <v>89</v>
      </c>
      <c r="B56" s="21">
        <v>15746.3</v>
      </c>
      <c r="C56" s="21">
        <v>14512.02</v>
      </c>
      <c r="D56" s="21">
        <v>13934.76</v>
      </c>
      <c r="E56" s="21">
        <v>11855.21</v>
      </c>
      <c r="F56" s="21">
        <v>10503.01</v>
      </c>
      <c r="G56" s="21">
        <v>8831.84</v>
      </c>
      <c r="H56" s="38"/>
      <c r="I56" s="99" t="s">
        <v>164</v>
      </c>
      <c r="J56" s="98">
        <f>B26/B43</f>
        <v>6.6391153190555746E-2</v>
      </c>
      <c r="K56" s="98">
        <f t="shared" ref="K56:O56" si="21">C26/C43</f>
        <v>5.6004507942428193E-2</v>
      </c>
      <c r="L56" s="98">
        <f t="shared" si="21"/>
        <v>4.371230505794968E-2</v>
      </c>
      <c r="M56" s="98">
        <f t="shared" si="21"/>
        <v>4.9600308868096112E-2</v>
      </c>
      <c r="N56" s="98">
        <f t="shared" si="21"/>
        <v>6.1841444948223273E-2</v>
      </c>
      <c r="O56" s="107">
        <f t="shared" si="21"/>
        <v>0.25158054940731878</v>
      </c>
      <c r="P56" s="41"/>
    </row>
    <row r="57" spans="1:17" x14ac:dyDescent="0.25">
      <c r="A57" s="16" t="s">
        <v>90</v>
      </c>
      <c r="B57" s="17"/>
      <c r="C57" s="17"/>
      <c r="D57" s="17"/>
      <c r="E57" s="17"/>
      <c r="F57" s="17"/>
      <c r="G57" s="17"/>
      <c r="H57" s="38"/>
      <c r="I57" s="97" t="s">
        <v>39</v>
      </c>
      <c r="J57" s="98">
        <f>B37/B43</f>
        <v>0.33308492818928997</v>
      </c>
      <c r="K57" s="98">
        <f t="shared" ref="K57:O57" si="22">C37/C43</f>
        <v>0.28731686483885488</v>
      </c>
      <c r="L57" s="98">
        <f t="shared" si="22"/>
        <v>0.31474657245379817</v>
      </c>
      <c r="M57" s="98">
        <f t="shared" si="22"/>
        <v>0.36547763303462127</v>
      </c>
      <c r="N57" s="98">
        <f t="shared" si="22"/>
        <v>0.32353364723748346</v>
      </c>
      <c r="O57" s="107">
        <f t="shared" si="22"/>
        <v>0.33340750954687604</v>
      </c>
      <c r="P57" s="41"/>
    </row>
    <row r="58" spans="1:17" x14ac:dyDescent="0.25">
      <c r="A58" s="18" t="s">
        <v>91</v>
      </c>
      <c r="B58" s="20">
        <v>5671.36</v>
      </c>
      <c r="C58" s="20">
        <v>5206.16</v>
      </c>
      <c r="D58" s="20">
        <v>5026.3100000000004</v>
      </c>
      <c r="E58" s="20">
        <v>4533.92</v>
      </c>
      <c r="F58" s="20">
        <v>3939.08</v>
      </c>
      <c r="G58" s="20">
        <v>3243.21</v>
      </c>
      <c r="H58" s="38"/>
      <c r="I58" s="99" t="s">
        <v>165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6">
        <v>0</v>
      </c>
      <c r="P58" s="41"/>
    </row>
    <row r="59" spans="1:17" x14ac:dyDescent="0.25">
      <c r="A59" s="18" t="s">
        <v>92</v>
      </c>
      <c r="B59" s="19">
        <v>298.82</v>
      </c>
      <c r="C59" s="19">
        <v>251.73</v>
      </c>
      <c r="D59" s="19">
        <v>245.92</v>
      </c>
      <c r="E59" s="19">
        <v>228.28</v>
      </c>
      <c r="F59" s="19">
        <v>218.63</v>
      </c>
      <c r="G59" s="19">
        <v>233.12</v>
      </c>
      <c r="H59" s="58"/>
      <c r="I59" s="97" t="s">
        <v>41</v>
      </c>
      <c r="J59" s="98">
        <f>B39/B40</f>
        <v>0.37283185313226441</v>
      </c>
      <c r="K59" s="98">
        <f t="shared" ref="K59:O59" si="23">C39/C40</f>
        <v>0.22213267449695465</v>
      </c>
      <c r="L59" s="98">
        <f t="shared" si="23"/>
        <v>0.40151848738374502</v>
      </c>
      <c r="M59" s="98">
        <f t="shared" si="23"/>
        <v>0.26512960859237839</v>
      </c>
      <c r="N59" s="98">
        <f t="shared" si="23"/>
        <v>0.24738752344530243</v>
      </c>
      <c r="O59" s="107">
        <f t="shared" si="23"/>
        <v>5.3536606984577201E-3</v>
      </c>
      <c r="P59" s="103"/>
      <c r="Q59" s="98"/>
    </row>
    <row r="60" spans="1:17" x14ac:dyDescent="0.25">
      <c r="A60" s="18" t="s">
        <v>93</v>
      </c>
      <c r="B60" s="20">
        <v>2690.1</v>
      </c>
      <c r="C60" s="20">
        <v>2633.82</v>
      </c>
      <c r="D60" s="20">
        <v>2434.0100000000002</v>
      </c>
      <c r="E60" s="20">
        <v>1967.72</v>
      </c>
      <c r="F60" s="20">
        <v>1542.96</v>
      </c>
      <c r="G60" s="20">
        <v>1036.02</v>
      </c>
      <c r="H60" s="38"/>
      <c r="I60" s="97" t="s">
        <v>42</v>
      </c>
      <c r="J60" s="98">
        <f>B40/B43</f>
        <v>2.6544542048503875E-2</v>
      </c>
      <c r="K60" s="98">
        <f t="shared" ref="K60:O60" si="24">C40/C43</f>
        <v>4.3565073346157258E-2</v>
      </c>
      <c r="L60" s="98">
        <f t="shared" si="24"/>
        <v>8.6357571022629059E-2</v>
      </c>
      <c r="M60" s="98">
        <f t="shared" si="24"/>
        <v>3.0027808982448632E-2</v>
      </c>
      <c r="N60" s="98">
        <f t="shared" si="24"/>
        <v>3.5829584084274099E-2</v>
      </c>
      <c r="O60" s="107">
        <f t="shared" si="24"/>
        <v>2.8019733521952847E-2</v>
      </c>
      <c r="P60" s="41"/>
    </row>
    <row r="61" spans="1:17" x14ac:dyDescent="0.25">
      <c r="A61" s="18" t="s">
        <v>94</v>
      </c>
      <c r="B61" s="19">
        <v>952.02</v>
      </c>
      <c r="C61" s="19">
        <v>912.5</v>
      </c>
      <c r="D61" s="20">
        <v>1000.01</v>
      </c>
      <c r="E61" s="19">
        <v>706.06</v>
      </c>
      <c r="F61" s="19">
        <v>538.58000000000004</v>
      </c>
      <c r="G61" s="19">
        <v>498.37</v>
      </c>
      <c r="H61" s="38"/>
      <c r="I61" s="97" t="s">
        <v>43</v>
      </c>
      <c r="J61" s="98">
        <f>B41/B43</f>
        <v>-1.6647891246012861E-2</v>
      </c>
      <c r="K61" s="98">
        <f t="shared" ref="K61:O61" si="25">C41/C43</f>
        <v>-3.388784708911935E-2</v>
      </c>
      <c r="L61" s="98">
        <f t="shared" si="25"/>
        <v>-5.1683409731488716E-2</v>
      </c>
      <c r="M61" s="98">
        <f t="shared" si="25"/>
        <v>-2.2066547740045322E-2</v>
      </c>
      <c r="N61" s="98">
        <f t="shared" si="25"/>
        <v>-2.6965792011590307E-2</v>
      </c>
      <c r="O61" s="107">
        <f t="shared" si="25"/>
        <v>-2.786972537581511E-2</v>
      </c>
      <c r="P61" s="41"/>
    </row>
    <row r="62" spans="1:17" x14ac:dyDescent="0.25">
      <c r="A62" s="18" t="s">
        <v>95</v>
      </c>
      <c r="B62" s="20">
        <v>2353.98</v>
      </c>
      <c r="C62" s="20">
        <v>2157.79</v>
      </c>
      <c r="D62" s="20">
        <v>1904</v>
      </c>
      <c r="E62" s="20">
        <v>1607.1</v>
      </c>
      <c r="F62" s="20">
        <v>1434.22</v>
      </c>
      <c r="G62" s="20">
        <v>1006.24</v>
      </c>
      <c r="H62" s="40"/>
      <c r="I62" s="99" t="s">
        <v>166</v>
      </c>
      <c r="J62" s="98">
        <f>B42/B43</f>
        <v>4.0645093919295223E-2</v>
      </c>
      <c r="K62" s="98">
        <f t="shared" ref="K62:O62" si="26">C42/C43</f>
        <v>4.7358145435247828E-2</v>
      </c>
      <c r="L62" s="98">
        <f t="shared" si="26"/>
        <v>3.4726015242757161E-2</v>
      </c>
      <c r="M62" s="98">
        <f t="shared" si="26"/>
        <v>3.2470688929358053E-2</v>
      </c>
      <c r="N62" s="98">
        <f t="shared" si="26"/>
        <v>3.60399202293624E-2</v>
      </c>
      <c r="O62" s="107">
        <f t="shared" si="26"/>
        <v>4.6725053943326718E-2</v>
      </c>
      <c r="P62" s="41"/>
    </row>
    <row r="63" spans="1:17" ht="15.75" thickBot="1" x14ac:dyDescent="0.3">
      <c r="A63" s="18" t="s">
        <v>96</v>
      </c>
      <c r="B63" s="19">
        <v>673.51</v>
      </c>
      <c r="C63" s="19">
        <v>645.54</v>
      </c>
      <c r="D63" s="19">
        <v>636.63</v>
      </c>
      <c r="E63" s="19">
        <v>484.88</v>
      </c>
      <c r="F63" s="19">
        <v>431.12</v>
      </c>
      <c r="G63" s="19">
        <v>355.12</v>
      </c>
      <c r="H63" s="59"/>
      <c r="I63" s="100" t="s">
        <v>167</v>
      </c>
      <c r="J63" s="28">
        <v>100</v>
      </c>
      <c r="K63" s="28">
        <v>100</v>
      </c>
      <c r="L63" s="28">
        <v>100</v>
      </c>
      <c r="M63" s="28">
        <v>100</v>
      </c>
      <c r="N63" s="28">
        <v>100</v>
      </c>
      <c r="O63" s="29">
        <v>100</v>
      </c>
      <c r="P63" s="41"/>
    </row>
    <row r="64" spans="1:17" x14ac:dyDescent="0.25">
      <c r="A64" s="18" t="s">
        <v>97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37"/>
      <c r="I64" s="37"/>
      <c r="J64" s="37"/>
      <c r="K64" s="37"/>
    </row>
    <row r="65" spans="1:16" x14ac:dyDescent="0.25">
      <c r="A65" s="16" t="s">
        <v>98</v>
      </c>
      <c r="B65" s="20">
        <v>12639.79</v>
      </c>
      <c r="C65" s="20">
        <v>11807.54</v>
      </c>
      <c r="D65" s="20">
        <v>11246.88</v>
      </c>
      <c r="E65" s="20">
        <v>9527.9599999999991</v>
      </c>
      <c r="F65" s="20">
        <v>8104.59</v>
      </c>
      <c r="G65" s="20">
        <v>6372.08</v>
      </c>
      <c r="H65" s="37"/>
      <c r="I65" s="37"/>
      <c r="J65" s="36"/>
      <c r="K65" s="36"/>
    </row>
    <row r="66" spans="1:16" x14ac:dyDescent="0.25">
      <c r="A66" s="16" t="s">
        <v>99</v>
      </c>
      <c r="B66" s="20">
        <v>3106.51</v>
      </c>
      <c r="C66" s="20">
        <v>2704.48</v>
      </c>
      <c r="D66" s="20">
        <v>2687.88</v>
      </c>
      <c r="E66" s="20">
        <v>2327.25</v>
      </c>
      <c r="F66" s="20">
        <v>2398.42</v>
      </c>
      <c r="G66" s="20">
        <v>2459.7600000000002</v>
      </c>
      <c r="H66" s="36"/>
      <c r="I66" s="36"/>
      <c r="J66" s="36"/>
      <c r="K66" s="36"/>
    </row>
    <row r="67" spans="1:16" ht="15.75" thickBot="1" x14ac:dyDescent="0.3">
      <c r="A67" s="18" t="s">
        <v>100</v>
      </c>
      <c r="B67" s="19">
        <v>114.23</v>
      </c>
      <c r="C67" s="19">
        <v>159.38</v>
      </c>
      <c r="D67" s="19">
        <v>206.63</v>
      </c>
      <c r="E67" s="19">
        <v>168.29</v>
      </c>
      <c r="F67" s="19">
        <v>145.74</v>
      </c>
      <c r="G67" s="19">
        <v>33.909999999999997</v>
      </c>
      <c r="H67" s="37"/>
      <c r="I67" s="37"/>
      <c r="J67" s="37"/>
      <c r="K67" s="37"/>
    </row>
    <row r="68" spans="1:16" ht="15.75" x14ac:dyDescent="0.25">
      <c r="A68" s="16" t="s">
        <v>101</v>
      </c>
      <c r="B68" s="20">
        <v>2992.28</v>
      </c>
      <c r="C68" s="20">
        <v>2545.1</v>
      </c>
      <c r="D68" s="20">
        <v>2481.25</v>
      </c>
      <c r="E68" s="20">
        <v>2158.96</v>
      </c>
      <c r="F68" s="20">
        <v>2252.6799999999998</v>
      </c>
      <c r="G68" s="20">
        <v>2425.85</v>
      </c>
      <c r="H68" s="36"/>
      <c r="I68" s="78" t="s">
        <v>168</v>
      </c>
      <c r="J68" s="79"/>
      <c r="K68" s="79"/>
      <c r="L68" s="79"/>
      <c r="M68" s="79"/>
      <c r="N68" s="79"/>
      <c r="O68" s="80"/>
      <c r="P68" s="41"/>
    </row>
    <row r="69" spans="1:16" x14ac:dyDescent="0.25">
      <c r="A69" s="18" t="s">
        <v>102</v>
      </c>
      <c r="B69" s="20">
        <v>1322.82</v>
      </c>
      <c r="C69" s="20">
        <v>1322.93</v>
      </c>
      <c r="D69" s="19">
        <v>754.22</v>
      </c>
      <c r="E69" s="19">
        <v>504.71</v>
      </c>
      <c r="F69" s="19">
        <v>372.64</v>
      </c>
      <c r="G69" s="19">
        <v>330.48</v>
      </c>
      <c r="H69" s="36"/>
      <c r="I69" s="81" t="s">
        <v>155</v>
      </c>
      <c r="J69" s="31" t="s">
        <v>59</v>
      </c>
      <c r="K69" s="31" t="s">
        <v>60</v>
      </c>
      <c r="L69" s="31" t="s">
        <v>61</v>
      </c>
      <c r="M69" s="31" t="s">
        <v>62</v>
      </c>
      <c r="N69" s="31" t="s">
        <v>63</v>
      </c>
      <c r="O69" s="50" t="s">
        <v>156</v>
      </c>
      <c r="P69" s="41"/>
    </row>
    <row r="70" spans="1:16" x14ac:dyDescent="0.25">
      <c r="A70" s="16" t="s">
        <v>103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36"/>
      <c r="I70" s="108" t="s">
        <v>169</v>
      </c>
      <c r="J70" s="109">
        <v>100</v>
      </c>
      <c r="K70" s="109">
        <v>100</v>
      </c>
      <c r="L70" s="109">
        <v>100</v>
      </c>
      <c r="M70" s="109">
        <v>100</v>
      </c>
      <c r="N70" s="109">
        <v>100</v>
      </c>
      <c r="O70" s="110">
        <v>100</v>
      </c>
      <c r="P70" s="41"/>
    </row>
    <row r="71" spans="1:16" x14ac:dyDescent="0.25">
      <c r="A71" s="16" t="s">
        <v>104</v>
      </c>
      <c r="B71" s="20">
        <v>1669.46</v>
      </c>
      <c r="C71" s="20">
        <v>1222.17</v>
      </c>
      <c r="D71" s="20">
        <v>1727.03</v>
      </c>
      <c r="E71" s="20">
        <v>1654.25</v>
      </c>
      <c r="F71" s="20">
        <v>1880.04</v>
      </c>
      <c r="G71" s="20">
        <v>2095.37</v>
      </c>
      <c r="H71" s="37"/>
      <c r="I71" s="108" t="s">
        <v>98</v>
      </c>
      <c r="J71" s="111">
        <f>B65/B56</f>
        <v>0.80271492350583951</v>
      </c>
      <c r="K71" s="111">
        <f t="shared" ref="K71:O71" si="27">C65/C56</f>
        <v>0.81363862508458507</v>
      </c>
      <c r="L71" s="111">
        <f t="shared" si="27"/>
        <v>0.80710970264288717</v>
      </c>
      <c r="M71" s="111">
        <f t="shared" si="27"/>
        <v>0.80369390335557112</v>
      </c>
      <c r="N71" s="111">
        <f t="shared" si="27"/>
        <v>0.77164450952631669</v>
      </c>
      <c r="O71" s="112">
        <f t="shared" si="27"/>
        <v>0.72148951973767639</v>
      </c>
      <c r="P71" s="41"/>
    </row>
    <row r="72" spans="1:16" x14ac:dyDescent="0.25">
      <c r="A72" s="18" t="s">
        <v>105</v>
      </c>
      <c r="B72" s="19">
        <v>561.05999999999995</v>
      </c>
      <c r="C72" s="19">
        <v>479.48</v>
      </c>
      <c r="D72" s="19">
        <v>470.24</v>
      </c>
      <c r="E72" s="19">
        <v>403.74</v>
      </c>
      <c r="F72" s="19">
        <v>436.96</v>
      </c>
      <c r="G72" s="19">
        <v>497.02</v>
      </c>
      <c r="H72" s="35"/>
      <c r="I72" s="113" t="s">
        <v>170</v>
      </c>
      <c r="J72" s="114">
        <f>B66/B56</f>
        <v>0.19728507649416055</v>
      </c>
      <c r="K72" s="114">
        <f t="shared" ref="K72:O72" si="28">C66/C56</f>
        <v>0.18636137491541493</v>
      </c>
      <c r="L72" s="114">
        <f t="shared" si="28"/>
        <v>0.19289029735711272</v>
      </c>
      <c r="M72" s="114">
        <f t="shared" si="28"/>
        <v>0.19630609664442891</v>
      </c>
      <c r="N72" s="114">
        <f t="shared" si="28"/>
        <v>0.22835549047368325</v>
      </c>
      <c r="O72" s="115">
        <f t="shared" si="28"/>
        <v>0.27851048026232361</v>
      </c>
      <c r="P72" s="41"/>
    </row>
    <row r="73" spans="1:16" ht="15.75" thickBot="1" x14ac:dyDescent="0.3">
      <c r="A73" s="18" t="s">
        <v>106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37"/>
      <c r="I73" s="137" t="s">
        <v>171</v>
      </c>
      <c r="J73" s="138">
        <f>B67/B56</f>
        <v>7.2544026215682423E-3</v>
      </c>
      <c r="K73" s="138">
        <f t="shared" ref="K73:O73" si="29">C67/C56</f>
        <v>1.098261992472447E-2</v>
      </c>
      <c r="L73" s="138">
        <f t="shared" si="29"/>
        <v>1.4828385993013156E-2</v>
      </c>
      <c r="M73" s="138">
        <f t="shared" si="29"/>
        <v>1.4195446558939066E-2</v>
      </c>
      <c r="N73" s="138">
        <f t="shared" si="29"/>
        <v>1.3876022206967337E-2</v>
      </c>
      <c r="O73" s="139">
        <f t="shared" si="29"/>
        <v>3.8395170202358735E-3</v>
      </c>
      <c r="P73" s="41"/>
    </row>
    <row r="74" spans="1:16" x14ac:dyDescent="0.25">
      <c r="A74" s="18" t="s">
        <v>107</v>
      </c>
      <c r="B74" s="19">
        <v>-310.95</v>
      </c>
      <c r="C74" s="19">
        <v>-299.72000000000003</v>
      </c>
      <c r="D74" s="19">
        <v>-138.65</v>
      </c>
      <c r="E74" s="19">
        <v>-3.71</v>
      </c>
      <c r="F74" s="19">
        <v>26.42</v>
      </c>
      <c r="G74" s="19">
        <v>47.29</v>
      </c>
      <c r="H74" s="37"/>
      <c r="I74" s="140" t="s">
        <v>172</v>
      </c>
      <c r="J74" s="141">
        <f>B68/B56</f>
        <v>0.19003067387259232</v>
      </c>
      <c r="K74" s="141">
        <f t="shared" ref="K74:O74" si="30">C68/C56</f>
        <v>0.17537875499069047</v>
      </c>
      <c r="L74" s="141">
        <f t="shared" si="30"/>
        <v>0.17806191136409955</v>
      </c>
      <c r="M74" s="141">
        <f t="shared" si="30"/>
        <v>0.18211065008548985</v>
      </c>
      <c r="N74" s="141">
        <f t="shared" si="30"/>
        <v>0.21447946826671591</v>
      </c>
      <c r="O74" s="142">
        <f t="shared" si="30"/>
        <v>0.27467096324208773</v>
      </c>
      <c r="P74" s="41"/>
    </row>
    <row r="75" spans="1:16" x14ac:dyDescent="0.25">
      <c r="A75" s="16" t="s">
        <v>108</v>
      </c>
      <c r="B75" s="20">
        <v>1419.35</v>
      </c>
      <c r="C75" s="20">
        <v>1042.4100000000001</v>
      </c>
      <c r="D75" s="20">
        <v>1395.44</v>
      </c>
      <c r="E75" s="20">
        <v>1254.22</v>
      </c>
      <c r="F75" s="20">
        <v>1416.66</v>
      </c>
      <c r="G75" s="20">
        <v>1551.06</v>
      </c>
      <c r="H75" s="36"/>
      <c r="I75" s="24" t="s">
        <v>173</v>
      </c>
      <c r="J75" s="111">
        <f>B69/B56</f>
        <v>8.4008306713323128E-2</v>
      </c>
      <c r="K75" s="111">
        <f t="shared" ref="K75:O75" si="31">C69/C56</f>
        <v>9.1160982413199546E-2</v>
      </c>
      <c r="L75" s="111">
        <f t="shared" si="31"/>
        <v>5.4125080015730451E-2</v>
      </c>
      <c r="M75" s="111">
        <f t="shared" si="31"/>
        <v>4.2572843500874299E-2</v>
      </c>
      <c r="N75" s="111">
        <f t="shared" si="31"/>
        <v>3.5479353061646138E-2</v>
      </c>
      <c r="O75" s="112">
        <f t="shared" si="31"/>
        <v>3.7419156144133048E-2</v>
      </c>
      <c r="P75" s="41"/>
    </row>
    <row r="76" spans="1:16" x14ac:dyDescent="0.25">
      <c r="A76" s="16" t="s">
        <v>109</v>
      </c>
      <c r="B76" s="19">
        <v>6.04</v>
      </c>
      <c r="C76" s="19">
        <v>29.03</v>
      </c>
      <c r="D76" s="19">
        <v>23.43</v>
      </c>
      <c r="E76" s="19">
        <v>48.15</v>
      </c>
      <c r="F76" s="19">
        <v>15.93</v>
      </c>
      <c r="G76" s="19">
        <v>0</v>
      </c>
      <c r="H76" s="36"/>
      <c r="I76" s="116" t="s">
        <v>104</v>
      </c>
      <c r="J76" s="114">
        <f>B71/B56</f>
        <v>0.10602236715926917</v>
      </c>
      <c r="K76" s="114">
        <f t="shared" ref="K76:O76" si="32">C71/C56</f>
        <v>8.421777257749094E-2</v>
      </c>
      <c r="L76" s="114">
        <f t="shared" si="32"/>
        <v>0.12393683134836911</v>
      </c>
      <c r="M76" s="114">
        <f t="shared" si="32"/>
        <v>0.13953780658461554</v>
      </c>
      <c r="N76" s="114">
        <f t="shared" si="32"/>
        <v>0.17900011520506978</v>
      </c>
      <c r="O76" s="115">
        <f t="shared" si="32"/>
        <v>0.23725180709795465</v>
      </c>
      <c r="P76" s="41"/>
    </row>
    <row r="77" spans="1:16" x14ac:dyDescent="0.25">
      <c r="A77" s="16" t="s">
        <v>110</v>
      </c>
      <c r="B77" s="19">
        <v>-2.78</v>
      </c>
      <c r="C77" s="19">
        <v>-6.99</v>
      </c>
      <c r="D77" s="19">
        <v>-12.02</v>
      </c>
      <c r="E77" s="19">
        <v>-25.3</v>
      </c>
      <c r="F77" s="19">
        <v>-12.32</v>
      </c>
      <c r="G77" s="19">
        <v>-6.21</v>
      </c>
      <c r="H77" s="37"/>
      <c r="I77" s="24" t="s">
        <v>174</v>
      </c>
      <c r="J77" s="111">
        <f>B72/B56</f>
        <v>3.56312276534805E-2</v>
      </c>
      <c r="K77" s="111">
        <f t="shared" ref="K77:O77" si="33">C72/C56</f>
        <v>3.3040197022881725E-2</v>
      </c>
      <c r="L77" s="111">
        <f t="shared" si="33"/>
        <v>3.3745826982308991E-2</v>
      </c>
      <c r="M77" s="111">
        <f t="shared" si="33"/>
        <v>3.4055912969909438E-2</v>
      </c>
      <c r="N77" s="111">
        <f t="shared" si="33"/>
        <v>4.1603311812518501E-2</v>
      </c>
      <c r="O77" s="112">
        <f t="shared" si="33"/>
        <v>5.6275928911755646E-2</v>
      </c>
      <c r="P77" s="41"/>
    </row>
    <row r="78" spans="1:16" x14ac:dyDescent="0.25">
      <c r="A78" s="16" t="s">
        <v>111</v>
      </c>
      <c r="B78" s="20">
        <v>1410.53</v>
      </c>
      <c r="C78" s="20">
        <v>1006.39</v>
      </c>
      <c r="D78" s="20">
        <v>1359.99</v>
      </c>
      <c r="E78" s="20">
        <v>1180.77</v>
      </c>
      <c r="F78" s="20">
        <v>1388.41</v>
      </c>
      <c r="G78" s="20">
        <v>1544.85</v>
      </c>
      <c r="H78" s="35"/>
      <c r="I78" s="24" t="s">
        <v>175</v>
      </c>
      <c r="J78" s="111">
        <v>0</v>
      </c>
      <c r="K78" s="111">
        <v>0</v>
      </c>
      <c r="L78" s="111">
        <v>0</v>
      </c>
      <c r="M78" s="111">
        <v>0</v>
      </c>
      <c r="N78" s="111">
        <v>0</v>
      </c>
      <c r="O78" s="112">
        <v>0</v>
      </c>
      <c r="P78" s="41"/>
    </row>
    <row r="79" spans="1:16" x14ac:dyDescent="0.25">
      <c r="A79" s="18" t="s">
        <v>112</v>
      </c>
      <c r="B79" s="19">
        <v>64.16</v>
      </c>
      <c r="C79" s="19">
        <v>95.62</v>
      </c>
      <c r="D79" s="19">
        <v>47.75</v>
      </c>
      <c r="E79" s="19">
        <v>36.549999999999997</v>
      </c>
      <c r="F79" s="19">
        <v>-4.54</v>
      </c>
      <c r="G79" s="19">
        <v>20.41</v>
      </c>
      <c r="H79" s="37"/>
      <c r="I79" s="24" t="s">
        <v>176</v>
      </c>
      <c r="J79" s="111">
        <f>B74/B56</f>
        <v>-1.9747496237211282E-2</v>
      </c>
      <c r="K79" s="111">
        <f t="shared" ref="K79:O79" si="34">C74/C56</f>
        <v>-2.0653224017056208E-2</v>
      </c>
      <c r="L79" s="111">
        <f t="shared" si="34"/>
        <v>-9.949938140305252E-3</v>
      </c>
      <c r="M79" s="111">
        <f t="shared" si="34"/>
        <v>-3.1294257967593998E-4</v>
      </c>
      <c r="N79" s="111">
        <f t="shared" si="34"/>
        <v>2.5154693749696515E-3</v>
      </c>
      <c r="O79" s="112">
        <f t="shared" si="34"/>
        <v>5.3544901175745932E-3</v>
      </c>
      <c r="P79" s="120"/>
    </row>
    <row r="80" spans="1:16" x14ac:dyDescent="0.25">
      <c r="A80" s="16" t="s">
        <v>113</v>
      </c>
      <c r="B80" s="20">
        <v>1346.37</v>
      </c>
      <c r="C80" s="19">
        <v>910.77</v>
      </c>
      <c r="D80" s="20">
        <v>1312.24</v>
      </c>
      <c r="E80" s="20">
        <v>1144.22</v>
      </c>
      <c r="F80" s="20">
        <v>1392.95</v>
      </c>
      <c r="G80" s="20">
        <v>1524.44</v>
      </c>
      <c r="H80" s="36"/>
      <c r="I80" s="116" t="s">
        <v>177</v>
      </c>
      <c r="J80" s="114">
        <f>B75/B56</f>
        <v>9.0138635742999948E-2</v>
      </c>
      <c r="K80" s="114">
        <f t="shared" ref="K80:O80" si="35">C75/C56</f>
        <v>7.1830799571665424E-2</v>
      </c>
      <c r="L80" s="114">
        <f t="shared" si="35"/>
        <v>0.10014094250636538</v>
      </c>
      <c r="M80" s="114">
        <f t="shared" si="35"/>
        <v>0.10579483619438206</v>
      </c>
      <c r="N80" s="114">
        <f t="shared" si="35"/>
        <v>0.13488133401758162</v>
      </c>
      <c r="O80" s="115">
        <f t="shared" si="35"/>
        <v>0.17562138806862443</v>
      </c>
      <c r="P80" s="41"/>
    </row>
    <row r="81" spans="1:16" x14ac:dyDescent="0.25">
      <c r="A81" s="18" t="s">
        <v>114</v>
      </c>
      <c r="B81" s="19">
        <v>-24.92</v>
      </c>
      <c r="C81" s="19">
        <v>-25.25</v>
      </c>
      <c r="D81" s="19">
        <v>-189.13</v>
      </c>
      <c r="E81" s="19">
        <v>-41.77</v>
      </c>
      <c r="F81" s="19">
        <v>0</v>
      </c>
      <c r="G81" s="19">
        <v>0</v>
      </c>
      <c r="H81" s="37"/>
      <c r="I81" s="24" t="s">
        <v>178</v>
      </c>
      <c r="J81" s="111">
        <f>B79/B56</f>
        <v>4.074608003149946E-3</v>
      </c>
      <c r="K81" s="111">
        <f t="shared" ref="K81:O81" si="36">C79/C56</f>
        <v>6.5890206876782148E-3</v>
      </c>
      <c r="L81" s="111">
        <f t="shared" si="36"/>
        <v>3.4266826267549638E-3</v>
      </c>
      <c r="M81" s="111">
        <f t="shared" si="36"/>
        <v>3.0830326919556888E-3</v>
      </c>
      <c r="N81" s="111">
        <f t="shared" si="36"/>
        <v>-4.3225703869652604E-4</v>
      </c>
      <c r="O81" s="112">
        <f t="shared" si="36"/>
        <v>2.310956720230439E-3</v>
      </c>
      <c r="P81" s="120"/>
    </row>
    <row r="82" spans="1:16" ht="15.75" thickBot="1" x14ac:dyDescent="0.3">
      <c r="A82" s="16" t="s">
        <v>115</v>
      </c>
      <c r="B82" s="20">
        <v>7774.11</v>
      </c>
      <c r="C82" s="20">
        <v>6953.84</v>
      </c>
      <c r="D82" s="20">
        <v>5782.98</v>
      </c>
      <c r="E82" s="20">
        <v>5411.9</v>
      </c>
      <c r="F82" s="20">
        <v>4351.3599999999997</v>
      </c>
      <c r="G82" s="20">
        <v>3154.38</v>
      </c>
      <c r="H82" s="37"/>
      <c r="I82" s="117" t="s">
        <v>179</v>
      </c>
      <c r="J82" s="118">
        <f>B80/B56</f>
        <v>8.5503896153382067E-2</v>
      </c>
      <c r="K82" s="118">
        <f t="shared" ref="K82:O82" si="37">C80/C56</f>
        <v>6.2759698511992118E-2</v>
      </c>
      <c r="L82" s="118">
        <f t="shared" si="37"/>
        <v>9.4170261992312751E-2</v>
      </c>
      <c r="M82" s="118">
        <f t="shared" si="37"/>
        <v>9.6516215233639902E-2</v>
      </c>
      <c r="N82" s="118">
        <f t="shared" si="37"/>
        <v>0.13262388591460925</v>
      </c>
      <c r="O82" s="119">
        <f t="shared" si="37"/>
        <v>0.17260729361039148</v>
      </c>
      <c r="P82" s="41"/>
    </row>
    <row r="83" spans="1:16" x14ac:dyDescent="0.25">
      <c r="A83" s="16" t="s">
        <v>116</v>
      </c>
      <c r="B83" s="19">
        <v>0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38"/>
      <c r="I83" s="44"/>
      <c r="J83" s="44"/>
      <c r="K83" s="44"/>
      <c r="L83" s="45"/>
      <c r="M83" s="45"/>
      <c r="N83" s="45"/>
      <c r="O83" s="45"/>
      <c r="P83" s="41"/>
    </row>
    <row r="84" spans="1:16" x14ac:dyDescent="0.25">
      <c r="A84" s="18" t="s">
        <v>117</v>
      </c>
      <c r="B84" s="19">
        <v>160.94</v>
      </c>
      <c r="C84" s="19">
        <v>160.87</v>
      </c>
      <c r="D84" s="19">
        <v>0</v>
      </c>
      <c r="E84" s="19">
        <v>193.28</v>
      </c>
      <c r="F84" s="19">
        <v>327.87</v>
      </c>
      <c r="G84" s="19">
        <v>347.87</v>
      </c>
      <c r="H84" s="38"/>
      <c r="I84" s="36"/>
      <c r="J84" s="36"/>
      <c r="K84" s="36"/>
      <c r="P84" s="41"/>
    </row>
    <row r="85" spans="1:16" s="33" customFormat="1" ht="15.75" x14ac:dyDescent="0.25">
      <c r="A85" s="132" t="s">
        <v>118</v>
      </c>
      <c r="B85" s="37">
        <v>8998.7800000000007</v>
      </c>
      <c r="C85" s="37">
        <v>7774.11</v>
      </c>
      <c r="D85" s="37">
        <v>6953.84</v>
      </c>
      <c r="E85" s="37">
        <v>6357.62</v>
      </c>
      <c r="F85" s="37">
        <v>5411.9</v>
      </c>
      <c r="G85" s="37">
        <v>4351.3599999999997</v>
      </c>
      <c r="H85" s="38"/>
      <c r="I85" s="136"/>
      <c r="J85" s="136"/>
      <c r="K85" s="136"/>
      <c r="L85" s="136"/>
      <c r="M85" s="136"/>
      <c r="N85" s="136"/>
      <c r="O85" s="136"/>
      <c r="P85" s="131"/>
    </row>
    <row r="86" spans="1:16" x14ac:dyDescent="0.25">
      <c r="A86" s="16" t="s">
        <v>119</v>
      </c>
      <c r="B86" s="19">
        <v>0</v>
      </c>
      <c r="C86" s="19">
        <v>0</v>
      </c>
      <c r="D86" s="19">
        <v>0</v>
      </c>
      <c r="E86" s="19">
        <v>160.59</v>
      </c>
      <c r="F86" s="19">
        <v>160.58000000000001</v>
      </c>
      <c r="G86" s="19">
        <v>160.58000000000001</v>
      </c>
      <c r="H86" s="38"/>
      <c r="I86" s="30"/>
      <c r="J86" s="31"/>
      <c r="K86" s="31"/>
      <c r="L86" s="31"/>
      <c r="M86" s="31"/>
      <c r="N86" s="31"/>
      <c r="O86" s="31"/>
      <c r="P86" s="41"/>
    </row>
    <row r="87" spans="1:16" ht="15.75" thickBot="1" x14ac:dyDescent="0.3">
      <c r="A87" s="16" t="s">
        <v>120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38"/>
      <c r="I87" s="143"/>
      <c r="J87" s="143"/>
      <c r="K87" s="143"/>
      <c r="L87" s="143"/>
      <c r="M87" s="143"/>
      <c r="N87" s="143"/>
      <c r="O87" s="143"/>
      <c r="P87" s="41"/>
    </row>
    <row r="88" spans="1:16" ht="15.75" x14ac:dyDescent="0.25">
      <c r="A88" s="16" t="s">
        <v>121</v>
      </c>
      <c r="B88" s="19">
        <v>150</v>
      </c>
      <c r="C88" s="19">
        <v>100</v>
      </c>
      <c r="D88" s="19">
        <v>100</v>
      </c>
      <c r="E88" s="19">
        <v>100</v>
      </c>
      <c r="F88" s="19">
        <v>100</v>
      </c>
      <c r="G88" s="19">
        <v>100</v>
      </c>
      <c r="H88" s="40"/>
      <c r="I88" s="78" t="s">
        <v>180</v>
      </c>
      <c r="J88" s="79"/>
      <c r="K88" s="79"/>
      <c r="L88" s="79"/>
      <c r="M88" s="79"/>
      <c r="N88" s="79"/>
      <c r="O88" s="80"/>
      <c r="P88" s="41"/>
    </row>
    <row r="89" spans="1:16" x14ac:dyDescent="0.25">
      <c r="A89" s="16" t="s">
        <v>122</v>
      </c>
      <c r="B89" s="19">
        <v>3</v>
      </c>
      <c r="C89" s="19">
        <v>2</v>
      </c>
      <c r="D89" s="19">
        <v>2</v>
      </c>
      <c r="E89" s="19">
        <v>2</v>
      </c>
      <c r="F89" s="19">
        <v>2</v>
      </c>
      <c r="G89" s="19">
        <v>2</v>
      </c>
      <c r="H89" s="38"/>
      <c r="I89" s="81" t="s">
        <v>155</v>
      </c>
      <c r="J89" s="31" t="s">
        <v>59</v>
      </c>
      <c r="K89" s="31" t="s">
        <v>60</v>
      </c>
      <c r="L89" s="31" t="s">
        <v>61</v>
      </c>
      <c r="M89" s="31" t="s">
        <v>62</v>
      </c>
      <c r="N89" s="31" t="s">
        <v>63</v>
      </c>
      <c r="O89" s="50" t="s">
        <v>156</v>
      </c>
      <c r="P89" s="41"/>
    </row>
    <row r="90" spans="1:16" x14ac:dyDescent="0.25">
      <c r="A90" s="16" t="s">
        <v>123</v>
      </c>
      <c r="B90" s="19">
        <v>17.63</v>
      </c>
      <c r="C90" s="19">
        <v>12.96</v>
      </c>
      <c r="D90" s="19">
        <v>17.37</v>
      </c>
      <c r="E90" s="19">
        <v>15.21</v>
      </c>
      <c r="F90" s="19">
        <v>17.3</v>
      </c>
      <c r="G90" s="19">
        <v>18.98</v>
      </c>
      <c r="H90" s="101"/>
      <c r="I90" s="82" t="s">
        <v>157</v>
      </c>
      <c r="J90" s="83"/>
      <c r="K90" s="83"/>
      <c r="L90" s="83"/>
      <c r="M90" s="83"/>
      <c r="N90" s="83"/>
      <c r="O90" s="84"/>
      <c r="P90" s="41"/>
    </row>
    <row r="91" spans="1:16" x14ac:dyDescent="0.25">
      <c r="A91" s="16" t="s">
        <v>124</v>
      </c>
      <c r="B91" s="19">
        <v>17.63</v>
      </c>
      <c r="C91" s="19">
        <v>12.96</v>
      </c>
      <c r="D91" s="19">
        <v>17.37</v>
      </c>
      <c r="E91" s="19">
        <v>15.21</v>
      </c>
      <c r="F91" s="19">
        <v>17.3</v>
      </c>
      <c r="G91" s="19">
        <v>18.98</v>
      </c>
      <c r="H91" s="101"/>
      <c r="I91" s="24" t="s">
        <v>158</v>
      </c>
      <c r="J91" s="13">
        <f t="shared" ref="J91:M91" si="38">(C6-B6)/C6</f>
        <v>-7.4580484773153848E-4</v>
      </c>
      <c r="K91" s="13">
        <f t="shared" si="38"/>
        <v>-1.369180980831459E-3</v>
      </c>
      <c r="L91" s="13">
        <f t="shared" si="38"/>
        <v>-5.6043340183077031E-4</v>
      </c>
      <c r="M91" s="13">
        <f t="shared" si="38"/>
        <v>-6.227425582258628E-5</v>
      </c>
      <c r="N91" s="13">
        <f>(G6-F6)/G6</f>
        <v>0</v>
      </c>
      <c r="O91" s="121">
        <v>100</v>
      </c>
      <c r="P91" s="41"/>
    </row>
    <row r="92" spans="1:16" x14ac:dyDescent="0.25">
      <c r="A92" s="16" t="s">
        <v>125</v>
      </c>
      <c r="B92" s="19">
        <v>17.52</v>
      </c>
      <c r="C92" s="19">
        <v>12.51</v>
      </c>
      <c r="D92" s="19">
        <v>16.93</v>
      </c>
      <c r="E92" s="19">
        <v>14.3</v>
      </c>
      <c r="F92" s="19">
        <v>16.95</v>
      </c>
      <c r="G92" s="19">
        <v>18.899999999999999</v>
      </c>
      <c r="H92" s="101"/>
      <c r="I92" s="24" t="s">
        <v>159</v>
      </c>
      <c r="J92" s="122">
        <f>(B7-G7)/G7+1</f>
        <v>1.5881701493548277</v>
      </c>
      <c r="K92" s="122">
        <f>(C7-G7)/G7+1</f>
        <v>1.3979024847314887</v>
      </c>
      <c r="L92" s="122">
        <f>(D7-G7)/G7+1</f>
        <v>1.2819385647034918</v>
      </c>
      <c r="M92" s="122">
        <f>(E7-G7)/G7+1</f>
        <v>1.1998792066018671</v>
      </c>
      <c r="N92" s="122">
        <f>(F7-G7)/G7+1</f>
        <v>1.1164662850949978</v>
      </c>
      <c r="O92" s="121">
        <v>100</v>
      </c>
      <c r="P92" s="41"/>
    </row>
    <row r="93" spans="1:16" x14ac:dyDescent="0.25">
      <c r="A93" s="16" t="s">
        <v>126</v>
      </c>
      <c r="B93" s="19">
        <v>17.52</v>
      </c>
      <c r="C93" s="19">
        <v>12.51</v>
      </c>
      <c r="D93" s="19">
        <v>16.93</v>
      </c>
      <c r="E93" s="19">
        <v>14.3</v>
      </c>
      <c r="F93" s="19">
        <v>16.95</v>
      </c>
      <c r="G93" s="19">
        <v>18.899999999999999</v>
      </c>
      <c r="H93" s="101"/>
      <c r="I93" s="24" t="s">
        <v>160</v>
      </c>
      <c r="J93" s="122">
        <f>(B12-$G$12)/$G$12+1</f>
        <v>0</v>
      </c>
      <c r="K93" s="122">
        <f t="shared" ref="K93:O93" si="39">(C12-$G$12)/$G$12+1</f>
        <v>0</v>
      </c>
      <c r="L93" s="122">
        <f t="shared" si="39"/>
        <v>22.897787144362486</v>
      </c>
      <c r="M93" s="122">
        <f t="shared" si="39"/>
        <v>30.32244467860906</v>
      </c>
      <c r="N93" s="122">
        <f t="shared" si="39"/>
        <v>36.986301369863014</v>
      </c>
      <c r="O93" s="144">
        <f t="shared" si="39"/>
        <v>1</v>
      </c>
      <c r="P93" s="41"/>
    </row>
    <row r="94" spans="1:16" x14ac:dyDescent="0.25">
      <c r="A94" s="16" t="s">
        <v>127</v>
      </c>
      <c r="B94" s="19">
        <v>176.74</v>
      </c>
      <c r="C94" s="19">
        <v>155.91999999999999</v>
      </c>
      <c r="D94" s="19">
        <v>143.34</v>
      </c>
      <c r="E94" s="19">
        <v>134.26</v>
      </c>
      <c r="F94" s="19">
        <v>125.06</v>
      </c>
      <c r="G94" s="19">
        <v>112.21</v>
      </c>
      <c r="H94" s="101"/>
      <c r="I94" s="24" t="s">
        <v>51</v>
      </c>
      <c r="J94" s="13">
        <f>(B13-$G$13)/$G$13+1</f>
        <v>4.2795902170053672</v>
      </c>
      <c r="K94" s="13">
        <f t="shared" ref="K94:O94" si="40">(C13-$G$13)/$G$13+1</f>
        <v>4.2948474278911419</v>
      </c>
      <c r="L94" s="13">
        <f t="shared" si="40"/>
        <v>5.2054345328849809</v>
      </c>
      <c r="M94" s="13">
        <f t="shared" si="40"/>
        <v>1.4782785772468094</v>
      </c>
      <c r="N94" s="13">
        <f t="shared" si="40"/>
        <v>0.93664236930595868</v>
      </c>
      <c r="O94" s="75">
        <f t="shared" si="40"/>
        <v>1</v>
      </c>
      <c r="P94" s="41"/>
    </row>
    <row r="95" spans="1:16" x14ac:dyDescent="0.25">
      <c r="A95" s="16" t="s">
        <v>128</v>
      </c>
      <c r="B95" s="19">
        <v>176.74</v>
      </c>
      <c r="C95" s="19">
        <v>155.91999999999999</v>
      </c>
      <c r="D95" s="19">
        <v>143.34</v>
      </c>
      <c r="E95" s="19">
        <v>134.26</v>
      </c>
      <c r="F95" s="19">
        <v>125.06</v>
      </c>
      <c r="G95" s="19">
        <v>112.21</v>
      </c>
      <c r="H95" s="101"/>
      <c r="I95" s="24" t="s">
        <v>52</v>
      </c>
      <c r="J95" s="122">
        <f>(B16-C16)/100+1</f>
        <v>1.0204999999999995</v>
      </c>
      <c r="K95" s="122">
        <f t="shared" ref="K95:O95" si="41">(C16-D16)/100+1</f>
        <v>0.91020000000000034</v>
      </c>
      <c r="L95" s="122">
        <f t="shared" si="41"/>
        <v>1.7479999999999998</v>
      </c>
      <c r="M95" s="122">
        <f t="shared" si="41"/>
        <v>2.0339999999999998</v>
      </c>
      <c r="N95" s="122">
        <f t="shared" si="41"/>
        <v>1.2964</v>
      </c>
      <c r="O95" s="144">
        <f t="shared" si="41"/>
        <v>1.8037000000000001</v>
      </c>
      <c r="P95" s="41"/>
    </row>
    <row r="96" spans="1:16" x14ac:dyDescent="0.25">
      <c r="H96" s="101"/>
      <c r="I96" s="123" t="s">
        <v>53</v>
      </c>
      <c r="J96" s="122">
        <f>(B17-$G$17)/$G$17+1</f>
        <v>1.8836413633058218</v>
      </c>
      <c r="K96" s="122">
        <f t="shared" ref="K96:O96" si="42">(C17-$G$17)/$G$17+1</f>
        <v>1.7259659133807264</v>
      </c>
      <c r="L96" s="122">
        <f t="shared" si="42"/>
        <v>1.7242433032787208</v>
      </c>
      <c r="M96" s="122">
        <f t="shared" si="42"/>
        <v>1.2813983938200615</v>
      </c>
      <c r="N96" s="122">
        <f t="shared" si="42"/>
        <v>1.1382588325988563</v>
      </c>
      <c r="O96" s="144">
        <f t="shared" si="42"/>
        <v>1</v>
      </c>
      <c r="P96" s="41"/>
    </row>
    <row r="97" spans="1:16" x14ac:dyDescent="0.25">
      <c r="H97" s="101"/>
      <c r="I97" s="133"/>
      <c r="J97" s="134"/>
      <c r="K97" s="134"/>
      <c r="L97" s="134"/>
      <c r="M97" s="134"/>
      <c r="N97" s="134"/>
      <c r="O97" s="135"/>
      <c r="P97" s="41"/>
    </row>
    <row r="98" spans="1:16" x14ac:dyDescent="0.25">
      <c r="A98" s="127" t="s">
        <v>135</v>
      </c>
      <c r="H98" s="101"/>
      <c r="I98" s="133"/>
      <c r="J98" s="134"/>
      <c r="K98" s="134"/>
      <c r="L98" s="134"/>
      <c r="M98" s="134"/>
      <c r="N98" s="134"/>
      <c r="O98" s="135"/>
      <c r="P98" s="41"/>
    </row>
    <row r="99" spans="1:16" s="33" customFormat="1" x14ac:dyDescent="0.25">
      <c r="A99" s="69" t="s">
        <v>136</v>
      </c>
      <c r="B99" s="70" t="s">
        <v>1</v>
      </c>
      <c r="C99" s="70" t="s">
        <v>2</v>
      </c>
      <c r="D99" s="70" t="s">
        <v>3</v>
      </c>
      <c r="E99" s="70" t="s">
        <v>4</v>
      </c>
      <c r="F99" s="70" t="s">
        <v>5</v>
      </c>
      <c r="G99" s="70" t="s">
        <v>6</v>
      </c>
      <c r="H99" s="129"/>
      <c r="I99" s="133"/>
      <c r="J99" s="134"/>
      <c r="K99" s="134"/>
      <c r="L99" s="134"/>
      <c r="M99" s="134"/>
      <c r="N99" s="134"/>
      <c r="O99" s="135"/>
      <c r="P99" s="131"/>
    </row>
    <row r="100" spans="1:16" s="33" customFormat="1" x14ac:dyDescent="0.25">
      <c r="A100" s="71" t="s">
        <v>137</v>
      </c>
      <c r="B100" s="72">
        <v>2200.04</v>
      </c>
      <c r="C100" s="72">
        <v>1741.8</v>
      </c>
      <c r="D100" s="72">
        <v>1518.17</v>
      </c>
      <c r="E100" s="72">
        <v>1526.46</v>
      </c>
      <c r="F100" s="72">
        <v>1024.0899999999999</v>
      </c>
      <c r="G100" s="73">
        <v>885.5</v>
      </c>
      <c r="H100" s="130"/>
      <c r="I100" s="124" t="s">
        <v>161</v>
      </c>
      <c r="J100" s="125"/>
      <c r="K100" s="125"/>
      <c r="L100" s="125"/>
      <c r="M100" s="125"/>
      <c r="N100" s="125"/>
      <c r="O100" s="126"/>
      <c r="P100" s="131"/>
    </row>
    <row r="101" spans="1:16" s="33" customFormat="1" x14ac:dyDescent="0.25">
      <c r="A101" s="71" t="s">
        <v>138</v>
      </c>
      <c r="B101" s="72">
        <v>2119.12</v>
      </c>
      <c r="C101" s="72">
        <v>1571.14</v>
      </c>
      <c r="D101" s="72">
        <v>1475.82</v>
      </c>
      <c r="E101" s="72">
        <v>1452.06</v>
      </c>
      <c r="F101" s="73">
        <v>979.53</v>
      </c>
      <c r="G101" s="73">
        <v>828.36</v>
      </c>
      <c r="H101" s="130"/>
      <c r="I101" s="97" t="s">
        <v>162</v>
      </c>
      <c r="J101" s="122">
        <f>(B22-$G$22)/$G$22+1</f>
        <v>2.7563026839558225</v>
      </c>
      <c r="K101" s="122">
        <f t="shared" ref="K101:O101" si="43">(C22-$G$22)/$G$22+1</f>
        <v>2.6293791915168274</v>
      </c>
      <c r="L101" s="122">
        <f t="shared" si="43"/>
        <v>2.5951240592027083</v>
      </c>
      <c r="M101" s="122">
        <f t="shared" si="43"/>
        <v>1.8918827580284603</v>
      </c>
      <c r="N101" s="122">
        <f t="shared" si="43"/>
        <v>1.7995911323362801</v>
      </c>
      <c r="O101" s="144">
        <f t="shared" si="43"/>
        <v>1</v>
      </c>
      <c r="P101" s="131"/>
    </row>
    <row r="102" spans="1:16" s="33" customFormat="1" x14ac:dyDescent="0.25">
      <c r="A102" s="71" t="s">
        <v>139</v>
      </c>
      <c r="B102" s="73">
        <v>80.92</v>
      </c>
      <c r="C102" s="73">
        <v>170.66</v>
      </c>
      <c r="D102" s="73">
        <v>42.35</v>
      </c>
      <c r="E102" s="73">
        <v>74.400000000000006</v>
      </c>
      <c r="F102" s="73">
        <v>44.56</v>
      </c>
      <c r="G102" s="73">
        <v>57.14</v>
      </c>
      <c r="H102" s="130"/>
      <c r="I102" s="99" t="s">
        <v>163</v>
      </c>
      <c r="J102" s="122">
        <f>(B24-$G$24)/$G$24+1</f>
        <v>2.5975541967759863</v>
      </c>
      <c r="K102" s="122">
        <f t="shared" ref="K102:O102" si="44">(C24-$G$24)/$G$24+1</f>
        <v>4.4548029328462899</v>
      </c>
      <c r="L102" s="122">
        <f t="shared" si="44"/>
        <v>5.4550676301649057</v>
      </c>
      <c r="M102" s="122">
        <f t="shared" si="44"/>
        <v>1.5376267238412873</v>
      </c>
      <c r="N102" s="122">
        <f t="shared" si="44"/>
        <v>1.1695386325736519</v>
      </c>
      <c r="O102" s="144">
        <f t="shared" si="44"/>
        <v>1</v>
      </c>
      <c r="P102" s="131"/>
    </row>
    <row r="103" spans="1:16" s="33" customFormat="1" x14ac:dyDescent="0.25">
      <c r="A103" s="71" t="s">
        <v>140</v>
      </c>
      <c r="B103" s="73">
        <v>0</v>
      </c>
      <c r="C103" s="73">
        <v>0</v>
      </c>
      <c r="D103" s="73">
        <v>0</v>
      </c>
      <c r="E103" s="73">
        <v>0</v>
      </c>
      <c r="F103" s="73">
        <v>0</v>
      </c>
      <c r="G103" s="73">
        <v>0</v>
      </c>
      <c r="H103" s="130"/>
      <c r="I103" s="99" t="s">
        <v>164</v>
      </c>
      <c r="J103" s="122">
        <f>(B26-$G$26)/$G$26+1</f>
        <v>0.49708581447141886</v>
      </c>
      <c r="K103" s="122">
        <f t="shared" ref="K103:O103" si="45">(C26-$G$26)/$G$26+1</f>
        <v>0.38421838227164318</v>
      </c>
      <c r="L103" s="122">
        <f t="shared" si="45"/>
        <v>0.29958853911642525</v>
      </c>
      <c r="M103" s="122">
        <f t="shared" si="45"/>
        <v>0.2526338235061838</v>
      </c>
      <c r="N103" s="122">
        <f t="shared" si="45"/>
        <v>0.27979734959169822</v>
      </c>
      <c r="O103" s="144">
        <f t="shared" si="45"/>
        <v>1</v>
      </c>
      <c r="P103" s="131"/>
    </row>
    <row r="104" spans="1:16" s="33" customFormat="1" x14ac:dyDescent="0.25">
      <c r="A104" s="71" t="s">
        <v>141</v>
      </c>
      <c r="B104" s="73">
        <v>0</v>
      </c>
      <c r="C104" s="73">
        <v>0</v>
      </c>
      <c r="D104" s="73">
        <v>0</v>
      </c>
      <c r="E104" s="73">
        <v>0</v>
      </c>
      <c r="F104" s="73">
        <v>0</v>
      </c>
      <c r="G104" s="73">
        <v>0</v>
      </c>
      <c r="H104" s="130"/>
      <c r="I104" s="97" t="s">
        <v>39</v>
      </c>
      <c r="J104" s="122">
        <f>(B37-$G$37)/$G$37+1</f>
        <v>1.8818188860946568</v>
      </c>
      <c r="K104" s="122">
        <f t="shared" ref="K104:O104" si="46">(C37-$G$37)/$G$37+1</f>
        <v>1.4873663635388483</v>
      </c>
      <c r="L104" s="122">
        <f t="shared" si="46"/>
        <v>1.6277367912947094</v>
      </c>
      <c r="M104" s="122">
        <f t="shared" si="46"/>
        <v>1.4046547799244364</v>
      </c>
      <c r="N104" s="122">
        <f t="shared" si="46"/>
        <v>1.104549300978511</v>
      </c>
      <c r="O104" s="144">
        <f t="shared" si="46"/>
        <v>1</v>
      </c>
      <c r="P104" s="131"/>
    </row>
    <row r="105" spans="1:16" s="33" customFormat="1" x14ac:dyDescent="0.25">
      <c r="A105" s="71" t="s">
        <v>142</v>
      </c>
      <c r="B105" s="73">
        <v>0</v>
      </c>
      <c r="C105" s="73">
        <v>0</v>
      </c>
      <c r="D105" s="73">
        <v>0</v>
      </c>
      <c r="E105" s="73">
        <v>0</v>
      </c>
      <c r="F105" s="73">
        <v>0</v>
      </c>
      <c r="G105" s="73">
        <v>0</v>
      </c>
      <c r="H105" s="130"/>
      <c r="I105" s="99" t="s">
        <v>165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21">
        <v>100</v>
      </c>
      <c r="P105" s="131"/>
    </row>
    <row r="106" spans="1:16" s="33" customFormat="1" x14ac:dyDescent="0.25">
      <c r="A106" s="71" t="s">
        <v>143</v>
      </c>
      <c r="B106" s="73">
        <v>0</v>
      </c>
      <c r="C106" s="73">
        <v>0</v>
      </c>
      <c r="D106" s="73">
        <v>0</v>
      </c>
      <c r="E106" s="73">
        <v>0</v>
      </c>
      <c r="F106" s="73">
        <v>0</v>
      </c>
      <c r="G106" s="73">
        <v>0</v>
      </c>
      <c r="H106" s="130"/>
      <c r="I106" s="97" t="s">
        <v>41</v>
      </c>
      <c r="J106" s="122">
        <f>(B39-$G$39)/$G$39+1</f>
        <v>124.27152317880795</v>
      </c>
      <c r="K106" s="122">
        <f t="shared" ref="K106:O106" si="47">(C39-$G$39)/$G$39+1</f>
        <v>111.34437086092716</v>
      </c>
      <c r="L106" s="122">
        <f t="shared" si="47"/>
        <v>398.55629139072852</v>
      </c>
      <c r="M106" s="122">
        <f t="shared" si="47"/>
        <v>68.006622516556291</v>
      </c>
      <c r="N106" s="122">
        <f t="shared" si="47"/>
        <v>67.258278145695357</v>
      </c>
      <c r="O106" s="144">
        <f t="shared" si="47"/>
        <v>1</v>
      </c>
      <c r="P106" s="131"/>
    </row>
    <row r="107" spans="1:16" s="33" customFormat="1" x14ac:dyDescent="0.25">
      <c r="A107" s="71" t="s">
        <v>144</v>
      </c>
      <c r="B107" s="73">
        <v>0</v>
      </c>
      <c r="C107" s="73">
        <v>0</v>
      </c>
      <c r="D107" s="73">
        <v>0</v>
      </c>
      <c r="E107" s="73">
        <v>0</v>
      </c>
      <c r="F107" s="73">
        <v>0</v>
      </c>
      <c r="G107" s="73">
        <v>0</v>
      </c>
      <c r="H107" s="130"/>
      <c r="I107" s="97" t="s">
        <v>42</v>
      </c>
      <c r="J107" s="122">
        <f>(B40-$G$40)/$G$40+1</f>
        <v>1.7844708385038113</v>
      </c>
      <c r="K107" s="122">
        <f t="shared" ref="K107:O107" si="48">(C40-$G$40)/$G$40+1</f>
        <v>2.6835312887785854</v>
      </c>
      <c r="L107" s="122">
        <f t="shared" si="48"/>
        <v>5.314164155291615</v>
      </c>
      <c r="M107" s="122">
        <f t="shared" si="48"/>
        <v>1.3732316965077114</v>
      </c>
      <c r="N107" s="122">
        <f t="shared" si="48"/>
        <v>1.4555220705548659</v>
      </c>
      <c r="O107" s="144">
        <f t="shared" si="48"/>
        <v>1</v>
      </c>
      <c r="P107" s="131"/>
    </row>
    <row r="108" spans="1:16" s="33" customFormat="1" x14ac:dyDescent="0.25">
      <c r="A108" s="71" t="s">
        <v>145</v>
      </c>
      <c r="B108" s="73">
        <v>0</v>
      </c>
      <c r="C108" s="73">
        <v>0</v>
      </c>
      <c r="D108" s="73">
        <v>0</v>
      </c>
      <c r="E108" s="73">
        <v>0</v>
      </c>
      <c r="F108" s="73">
        <v>38.950000000000003</v>
      </c>
      <c r="G108" s="73">
        <v>34.5</v>
      </c>
      <c r="H108" s="73"/>
      <c r="I108" s="97" t="s">
        <v>43</v>
      </c>
      <c r="J108" s="122">
        <f>(B41-$G$41)/$G$41+1</f>
        <v>1.1251871390888999</v>
      </c>
      <c r="K108" s="122">
        <f t="shared" ref="K108:O108" si="49">(C41-$G$41)/$G$41+1</f>
        <v>2.0986668567762168</v>
      </c>
      <c r="L108" s="122">
        <f t="shared" si="49"/>
        <v>3.1975475867968917</v>
      </c>
      <c r="M108" s="122">
        <f t="shared" si="49"/>
        <v>1.0145790261638268</v>
      </c>
      <c r="N108" s="122">
        <f t="shared" si="49"/>
        <v>1.1013402723319312</v>
      </c>
      <c r="O108" s="144">
        <f t="shared" si="49"/>
        <v>1</v>
      </c>
      <c r="P108" s="131"/>
    </row>
    <row r="109" spans="1:16" s="33" customFormat="1" x14ac:dyDescent="0.25">
      <c r="A109" s="71" t="s">
        <v>146</v>
      </c>
      <c r="B109" s="73">
        <v>84.6</v>
      </c>
      <c r="C109" s="73">
        <v>51.66</v>
      </c>
      <c r="D109" s="73">
        <v>29.4</v>
      </c>
      <c r="E109" s="73">
        <v>106.37</v>
      </c>
      <c r="F109" s="73">
        <v>106.59</v>
      </c>
      <c r="G109" s="73">
        <v>69.94</v>
      </c>
      <c r="H109" s="73"/>
      <c r="I109" s="99" t="s">
        <v>166</v>
      </c>
      <c r="J109" s="122">
        <f>(B42-$G$42)/$G$42+1</f>
        <v>1.6385380788365862</v>
      </c>
      <c r="K109" s="122">
        <f t="shared" ref="K109:O109" si="50">(C42-$G$42)/$G$42+1</f>
        <v>1.7493515329336224</v>
      </c>
      <c r="L109" s="122">
        <f t="shared" si="50"/>
        <v>1.2814559680231323</v>
      </c>
      <c r="M109" s="122">
        <f t="shared" si="50"/>
        <v>0.89048348003571887</v>
      </c>
      <c r="N109" s="122">
        <f t="shared" si="50"/>
        <v>0.87796062422928101</v>
      </c>
      <c r="O109" s="144">
        <f t="shared" si="50"/>
        <v>1</v>
      </c>
      <c r="P109" s="131"/>
    </row>
    <row r="110" spans="1:16" s="33" customFormat="1" ht="15.75" thickBot="1" x14ac:dyDescent="0.3">
      <c r="A110" s="71" t="s">
        <v>147</v>
      </c>
      <c r="B110" s="73">
        <v>0</v>
      </c>
      <c r="C110" s="73">
        <v>0</v>
      </c>
      <c r="D110" s="73">
        <v>0</v>
      </c>
      <c r="E110" s="73">
        <v>0</v>
      </c>
      <c r="F110" s="73">
        <v>0</v>
      </c>
      <c r="G110" s="73">
        <v>0</v>
      </c>
      <c r="H110" s="73"/>
      <c r="I110" s="100" t="s">
        <v>167</v>
      </c>
      <c r="J110" s="128">
        <f>(B43-$G$43)/$G$43+1</f>
        <v>1.8836413633058218</v>
      </c>
      <c r="K110" s="128">
        <f t="shared" ref="K110:O110" si="51">(C43-$G$43)/$G$43+1</f>
        <v>1.7259659133807264</v>
      </c>
      <c r="L110" s="128">
        <f t="shared" si="51"/>
        <v>1.7242433032787208</v>
      </c>
      <c r="M110" s="128">
        <f t="shared" si="51"/>
        <v>1.2813983938200615</v>
      </c>
      <c r="N110" s="128">
        <f t="shared" si="51"/>
        <v>1.1382588325988563</v>
      </c>
      <c r="O110" s="145">
        <f t="shared" si="51"/>
        <v>1</v>
      </c>
      <c r="P110" s="131"/>
    </row>
    <row r="111" spans="1:16" s="33" customFormat="1" x14ac:dyDescent="0.25">
      <c r="A111" s="71" t="s">
        <v>148</v>
      </c>
      <c r="B111" s="73">
        <v>1.42</v>
      </c>
      <c r="C111" s="73">
        <v>1.82</v>
      </c>
      <c r="D111" s="73">
        <v>2.2000000000000002</v>
      </c>
      <c r="E111" s="73">
        <v>2.33</v>
      </c>
      <c r="F111" s="73">
        <v>2.06</v>
      </c>
      <c r="G111" s="73">
        <v>1.59</v>
      </c>
      <c r="H111" s="73"/>
      <c r="I111" s="73"/>
      <c r="J111" s="73"/>
      <c r="K111" s="73"/>
    </row>
    <row r="112" spans="1:16" s="33" customFormat="1" x14ac:dyDescent="0.25">
      <c r="A112" s="71" t="s">
        <v>149</v>
      </c>
      <c r="B112" s="73">
        <v>10.08</v>
      </c>
      <c r="C112" s="73">
        <v>10.08</v>
      </c>
      <c r="D112" s="73">
        <v>11.91</v>
      </c>
      <c r="E112" s="73">
        <v>13.29</v>
      </c>
      <c r="F112" s="73">
        <v>15.87</v>
      </c>
      <c r="G112" s="73">
        <v>15.46</v>
      </c>
      <c r="H112" s="73"/>
      <c r="I112" s="73"/>
      <c r="J112" s="73"/>
      <c r="K112" s="73"/>
    </row>
    <row r="113" spans="1:16" s="33" customFormat="1" x14ac:dyDescent="0.25">
      <c r="A113" s="71" t="s">
        <v>150</v>
      </c>
      <c r="B113" s="73">
        <v>0</v>
      </c>
      <c r="C113" s="73">
        <v>0</v>
      </c>
      <c r="D113" s="73">
        <v>0</v>
      </c>
      <c r="E113" s="73">
        <v>0.72</v>
      </c>
      <c r="F113" s="73">
        <v>0.04</v>
      </c>
      <c r="G113" s="73">
        <v>0.73</v>
      </c>
      <c r="H113" s="73"/>
      <c r="I113" s="73"/>
      <c r="J113" s="73"/>
      <c r="K113" s="73"/>
    </row>
    <row r="114" spans="1:16" s="33" customFormat="1" ht="15.75" thickBot="1" x14ac:dyDescent="0.3">
      <c r="A114" s="71" t="s">
        <v>52</v>
      </c>
      <c r="B114" s="73">
        <v>469.95</v>
      </c>
      <c r="C114" s="73">
        <v>674.66</v>
      </c>
      <c r="D114" s="73">
        <v>909.91</v>
      </c>
      <c r="E114" s="73">
        <v>455.87</v>
      </c>
      <c r="F114" s="73">
        <v>181.03</v>
      </c>
      <c r="G114" s="73">
        <v>71.39</v>
      </c>
      <c r="H114" s="73"/>
      <c r="I114" s="73"/>
      <c r="J114" s="73"/>
      <c r="K114" s="73"/>
    </row>
    <row r="115" spans="1:16" s="33" customFormat="1" ht="15.75" x14ac:dyDescent="0.25">
      <c r="A115" s="71" t="s">
        <v>151</v>
      </c>
      <c r="B115" s="73">
        <v>0</v>
      </c>
      <c r="C115" s="73">
        <v>0</v>
      </c>
      <c r="D115" s="73">
        <v>0</v>
      </c>
      <c r="E115" s="73">
        <v>0</v>
      </c>
      <c r="F115" s="73">
        <v>0</v>
      </c>
      <c r="G115" s="73">
        <v>0</v>
      </c>
      <c r="H115" s="73"/>
      <c r="I115" s="146" t="s">
        <v>181</v>
      </c>
      <c r="J115" s="147"/>
      <c r="K115" s="147"/>
      <c r="L115" s="147"/>
      <c r="M115" s="147"/>
      <c r="N115" s="147"/>
      <c r="O115" s="148"/>
      <c r="P115" s="131"/>
    </row>
    <row r="116" spans="1:16" s="33" customFormat="1" x14ac:dyDescent="0.25">
      <c r="A116" s="71" t="s">
        <v>152</v>
      </c>
      <c r="B116" s="73">
        <v>80.92</v>
      </c>
      <c r="C116" s="73">
        <v>170.66</v>
      </c>
      <c r="D116" s="73">
        <v>42.35</v>
      </c>
      <c r="E116" s="73">
        <v>74.400000000000006</v>
      </c>
      <c r="F116" s="73">
        <v>44.56</v>
      </c>
      <c r="G116" s="73">
        <v>57.14</v>
      </c>
      <c r="H116" s="73"/>
      <c r="I116" s="81" t="s">
        <v>155</v>
      </c>
      <c r="J116" s="31" t="s">
        <v>59</v>
      </c>
      <c r="K116" s="31" t="s">
        <v>60</v>
      </c>
      <c r="L116" s="31" t="s">
        <v>61</v>
      </c>
      <c r="M116" s="31" t="s">
        <v>62</v>
      </c>
      <c r="N116" s="31" t="s">
        <v>63</v>
      </c>
      <c r="O116" s="50" t="s">
        <v>156</v>
      </c>
      <c r="P116" s="131"/>
    </row>
    <row r="117" spans="1:16" x14ac:dyDescent="0.25">
      <c r="I117" s="108" t="s">
        <v>169</v>
      </c>
      <c r="J117" s="122">
        <f>(B56-$G$56)/$G$56+1</f>
        <v>1.7829014112574502</v>
      </c>
      <c r="K117" s="122">
        <f t="shared" ref="K117:O117" si="52">(C56-$G$56)/$G$56+1</f>
        <v>1.6431479736951755</v>
      </c>
      <c r="L117" s="122">
        <f t="shared" si="52"/>
        <v>1.5777867352669432</v>
      </c>
      <c r="M117" s="122">
        <f t="shared" si="52"/>
        <v>1.342326174387217</v>
      </c>
      <c r="N117" s="122">
        <f t="shared" si="52"/>
        <v>1.1892210456711172</v>
      </c>
      <c r="O117" s="144">
        <f t="shared" si="52"/>
        <v>1</v>
      </c>
      <c r="P117" s="41"/>
    </row>
    <row r="118" spans="1:16" x14ac:dyDescent="0.25">
      <c r="I118" s="108" t="s">
        <v>98</v>
      </c>
      <c r="J118" s="122">
        <f>(B65-$G$65)/$G$65+1</f>
        <v>1.9836207329474835</v>
      </c>
      <c r="K118" s="122">
        <f t="shared" ref="K118:O118" si="53">(C65-$G$65)/$G$65+1</f>
        <v>1.8530118893673653</v>
      </c>
      <c r="L118" s="122">
        <f t="shared" si="53"/>
        <v>1.7650249212188169</v>
      </c>
      <c r="M118" s="122">
        <f t="shared" si="53"/>
        <v>1.4952668516402805</v>
      </c>
      <c r="N118" s="122">
        <f t="shared" si="53"/>
        <v>1.2718908111637017</v>
      </c>
      <c r="O118" s="144">
        <f t="shared" si="53"/>
        <v>1</v>
      </c>
      <c r="P118" s="41"/>
    </row>
    <row r="119" spans="1:16" x14ac:dyDescent="0.25">
      <c r="I119" s="113" t="s">
        <v>170</v>
      </c>
      <c r="J119" s="122">
        <f>(B66-$G$66)/$G$66+1</f>
        <v>1.2629321559826976</v>
      </c>
      <c r="K119" s="122">
        <f t="shared" ref="K119:O119" si="54">(C66-$G$66)/$G$66+1</f>
        <v>1.0994893810778286</v>
      </c>
      <c r="L119" s="122">
        <f t="shared" si="54"/>
        <v>1.0927407551956287</v>
      </c>
      <c r="M119" s="122">
        <f t="shared" si="54"/>
        <v>0.94612889062347538</v>
      </c>
      <c r="N119" s="122">
        <f t="shared" si="54"/>
        <v>0.97506260773408782</v>
      </c>
      <c r="O119" s="144">
        <f t="shared" si="54"/>
        <v>1</v>
      </c>
      <c r="P119" s="41"/>
    </row>
    <row r="120" spans="1:16" x14ac:dyDescent="0.25">
      <c r="I120" s="24" t="s">
        <v>171</v>
      </c>
      <c r="J120" s="122">
        <f>(B67-$G$67)/$G$67+1</f>
        <v>3.3686228251253323</v>
      </c>
      <c r="K120" s="122">
        <f t="shared" ref="K120:O120" si="55">(C67-$G$67)/$G$67+1</f>
        <v>4.7000884694780307</v>
      </c>
      <c r="L120" s="122">
        <f t="shared" si="55"/>
        <v>6.0934827484517848</v>
      </c>
      <c r="M120" s="122">
        <f t="shared" si="55"/>
        <v>4.962842819227367</v>
      </c>
      <c r="N120" s="122">
        <f t="shared" si="55"/>
        <v>4.2978472427012688</v>
      </c>
      <c r="O120" s="144">
        <f t="shared" si="55"/>
        <v>1</v>
      </c>
      <c r="P120" s="41"/>
    </row>
    <row r="121" spans="1:16" x14ac:dyDescent="0.25">
      <c r="I121" s="108" t="s">
        <v>172</v>
      </c>
      <c r="J121" s="122">
        <f>(B68-$G$68)/$G$68+1</f>
        <v>1.233497536945813</v>
      </c>
      <c r="K121" s="122">
        <f t="shared" ref="K121:O121" si="56">(C68-$G$68)/$G$68+1</f>
        <v>1.0491580270832903</v>
      </c>
      <c r="L121" s="122">
        <f t="shared" si="56"/>
        <v>1.0228373559783168</v>
      </c>
      <c r="M121" s="122">
        <f t="shared" si="56"/>
        <v>0.88998083146113738</v>
      </c>
      <c r="N121" s="122">
        <f t="shared" si="56"/>
        <v>0.9286147123688604</v>
      </c>
      <c r="O121" s="144">
        <f t="shared" si="56"/>
        <v>1</v>
      </c>
      <c r="P121" s="41"/>
    </row>
    <row r="122" spans="1:16" x14ac:dyDescent="0.25">
      <c r="I122" s="24" t="s">
        <v>173</v>
      </c>
      <c r="J122" s="122">
        <f>(B69-$G$69)/$G$69+1</f>
        <v>4.0027233115468404</v>
      </c>
      <c r="K122" s="122">
        <f t="shared" ref="K122:O122" si="57">(C69-$G$69)/$G$69+1</f>
        <v>4.0030561607358992</v>
      </c>
      <c r="L122" s="122">
        <f t="shared" si="57"/>
        <v>2.2821955942870975</v>
      </c>
      <c r="M122" s="122">
        <f t="shared" si="57"/>
        <v>1.5272028564512223</v>
      </c>
      <c r="N122" s="122">
        <f t="shared" si="57"/>
        <v>1.1275720164609053</v>
      </c>
      <c r="O122" s="144">
        <f t="shared" si="57"/>
        <v>1</v>
      </c>
      <c r="P122" s="41"/>
    </row>
    <row r="123" spans="1:16" x14ac:dyDescent="0.25">
      <c r="I123" s="116" t="s">
        <v>104</v>
      </c>
      <c r="J123" s="122">
        <f>(B71-$G$71)/$G$71+1</f>
        <v>0.79673756902122306</v>
      </c>
      <c r="K123" s="122">
        <f t="shared" ref="K123:O123" si="58">(C71-$G$71)/$G$71+1</f>
        <v>0.58327168948682107</v>
      </c>
      <c r="L123" s="122">
        <f t="shared" si="58"/>
        <v>0.82421243026291302</v>
      </c>
      <c r="M123" s="122">
        <f t="shared" si="58"/>
        <v>0.78947870781771246</v>
      </c>
      <c r="N123" s="122">
        <f t="shared" si="58"/>
        <v>0.89723533313925463</v>
      </c>
      <c r="O123" s="144">
        <f t="shared" si="58"/>
        <v>1</v>
      </c>
      <c r="P123" s="41"/>
    </row>
    <row r="124" spans="1:16" x14ac:dyDescent="0.25">
      <c r="I124" s="24" t="s">
        <v>174</v>
      </c>
      <c r="J124" s="122">
        <f>(B72-$G$72)/$G$72+1</f>
        <v>1.128847933684761</v>
      </c>
      <c r="K124" s="122">
        <f t="shared" ref="K124:O124" si="59">(C72-$G$72)/$G$72+1</f>
        <v>0.9647096696310008</v>
      </c>
      <c r="L124" s="122">
        <f t="shared" si="59"/>
        <v>0.9461188684559978</v>
      </c>
      <c r="M124" s="122">
        <f t="shared" si="59"/>
        <v>0.81232143575711246</v>
      </c>
      <c r="N124" s="122">
        <f t="shared" si="59"/>
        <v>0.87915979236248032</v>
      </c>
      <c r="O124" s="144">
        <f t="shared" si="59"/>
        <v>1</v>
      </c>
      <c r="P124" s="41"/>
    </row>
    <row r="125" spans="1:16" x14ac:dyDescent="0.25">
      <c r="I125" s="24" t="s">
        <v>175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21">
        <v>100</v>
      </c>
      <c r="P125" s="41"/>
    </row>
    <row r="126" spans="1:16" x14ac:dyDescent="0.25">
      <c r="I126" s="24" t="s">
        <v>176</v>
      </c>
      <c r="J126" s="122">
        <f>(B74-$G$74)/$G$74+1</f>
        <v>-6.5753859166842892</v>
      </c>
      <c r="K126" s="122">
        <f t="shared" ref="K126:O126" si="60">(C74-$G$74)/$G$74+1</f>
        <v>-6.3379149925988596</v>
      </c>
      <c r="L126" s="122">
        <f t="shared" si="60"/>
        <v>-2.9319094946077393</v>
      </c>
      <c r="M126" s="122">
        <f t="shared" si="60"/>
        <v>-7.8452104038908788E-2</v>
      </c>
      <c r="N126" s="122">
        <f t="shared" si="60"/>
        <v>0.55868048213152899</v>
      </c>
      <c r="O126" s="144">
        <f t="shared" si="60"/>
        <v>1</v>
      </c>
      <c r="P126" s="41"/>
    </row>
    <row r="127" spans="1:16" x14ac:dyDescent="0.25">
      <c r="I127" s="116" t="s">
        <v>177</v>
      </c>
      <c r="J127" s="122">
        <f>(B75-$G$75)/$G$75+1</f>
        <v>0.91508387812205849</v>
      </c>
      <c r="K127" s="122">
        <f t="shared" ref="K127:O127" si="61">(C75-$G$75)/$G$75+1</f>
        <v>0.67206297628718437</v>
      </c>
      <c r="L127" s="122">
        <f t="shared" si="61"/>
        <v>0.89966861372222873</v>
      </c>
      <c r="M127" s="122">
        <f t="shared" si="61"/>
        <v>0.80862120098513279</v>
      </c>
      <c r="N127" s="122">
        <f t="shared" si="61"/>
        <v>0.91334958028702962</v>
      </c>
      <c r="O127" s="144">
        <f t="shared" si="61"/>
        <v>1</v>
      </c>
      <c r="P127" s="41"/>
    </row>
    <row r="128" spans="1:16" x14ac:dyDescent="0.25">
      <c r="I128" s="24" t="s">
        <v>178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21">
        <v>100</v>
      </c>
      <c r="P128" s="41"/>
    </row>
    <row r="129" spans="4:19" ht="15.75" thickBot="1" x14ac:dyDescent="0.3">
      <c r="I129" s="117" t="s">
        <v>179</v>
      </c>
      <c r="J129" s="128">
        <f>(B80-$G$80)/$G$80+1</f>
        <v>0.88318989268190273</v>
      </c>
      <c r="K129" s="128">
        <f t="shared" ref="K129:O129" si="62">(C80-$G$80)/$G$80+1</f>
        <v>0.59744561937498353</v>
      </c>
      <c r="L129" s="128">
        <f t="shared" si="62"/>
        <v>0.86080134344414994</v>
      </c>
      <c r="M129" s="128">
        <f t="shared" si="62"/>
        <v>0.75058382094408438</v>
      </c>
      <c r="N129" s="128">
        <f t="shared" si="62"/>
        <v>0.91374537535094857</v>
      </c>
      <c r="O129" s="145">
        <f t="shared" si="62"/>
        <v>1</v>
      </c>
      <c r="P129" s="41"/>
    </row>
    <row r="132" spans="4:19" x14ac:dyDescent="0.25">
      <c r="D132"/>
      <c r="E132"/>
      <c r="F132"/>
      <c r="G132"/>
      <c r="H132"/>
      <c r="I132" s="149" t="s">
        <v>182</v>
      </c>
      <c r="J132" s="150"/>
      <c r="K132" s="150"/>
      <c r="L132"/>
      <c r="M132"/>
      <c r="N132"/>
      <c r="O132"/>
      <c r="P132"/>
      <c r="Q132"/>
      <c r="R132"/>
      <c r="S132"/>
    </row>
    <row r="133" spans="4:19" ht="15.75" thickBot="1" x14ac:dyDescent="0.3">
      <c r="D133"/>
      <c r="E133"/>
      <c r="F133"/>
      <c r="G133"/>
      <c r="H133"/>
      <c r="I133" s="150"/>
      <c r="J133" s="150"/>
      <c r="K133" s="150"/>
      <c r="L133"/>
      <c r="M133"/>
      <c r="N133"/>
      <c r="O133"/>
      <c r="P133"/>
      <c r="Q133"/>
      <c r="R133"/>
      <c r="S133"/>
    </row>
    <row r="134" spans="4:19" x14ac:dyDescent="0.25">
      <c r="D134" s="151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  <c r="P134" s="152"/>
      <c r="Q134" s="153"/>
      <c r="R134"/>
      <c r="S134"/>
    </row>
    <row r="135" spans="4:19" ht="15.75" thickBot="1" x14ac:dyDescent="0.3">
      <c r="D135" s="154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27" t="s">
        <v>183</v>
      </c>
      <c r="P135" s="155"/>
      <c r="Q135" s="156"/>
      <c r="R135"/>
      <c r="S135"/>
    </row>
    <row r="136" spans="4:19" x14ac:dyDescent="0.25">
      <c r="D136" s="154"/>
      <c r="E136" s="155"/>
      <c r="F136" s="155"/>
      <c r="G136" s="155"/>
      <c r="H136" s="155"/>
      <c r="I136" s="155"/>
      <c r="J136" s="155"/>
      <c r="K136" s="155"/>
      <c r="L136" s="155"/>
      <c r="M136" s="155"/>
      <c r="N136" s="155"/>
      <c r="O136" s="127">
        <f>(B51+C51)/2</f>
        <v>14924.744999999999</v>
      </c>
      <c r="P136" s="155"/>
      <c r="Q136" s="155"/>
      <c r="R136" s="157" t="s">
        <v>184</v>
      </c>
      <c r="S136" s="158">
        <f>(B53+C53-B68-C68)/2</f>
        <v>12006.310000000001</v>
      </c>
    </row>
    <row r="137" spans="4:19" x14ac:dyDescent="0.25">
      <c r="D137" s="154"/>
      <c r="E137" s="155"/>
      <c r="F137" s="155"/>
      <c r="G137" s="155"/>
      <c r="H137" s="155"/>
      <c r="I137" s="155"/>
      <c r="J137" s="155"/>
      <c r="K137" s="159" t="s">
        <v>185</v>
      </c>
      <c r="L137" s="160"/>
      <c r="M137" s="155"/>
      <c r="N137" s="127" t="s">
        <v>186</v>
      </c>
      <c r="O137" s="127" t="s">
        <v>187</v>
      </c>
      <c r="P137" s="155"/>
      <c r="Q137" s="155"/>
      <c r="R137" s="51" t="s">
        <v>188</v>
      </c>
      <c r="S137" s="75">
        <f>(B62+C62)/2</f>
        <v>2255.8850000000002</v>
      </c>
    </row>
    <row r="138" spans="4:19" x14ac:dyDescent="0.25">
      <c r="D138" s="154"/>
      <c r="E138" s="155"/>
      <c r="F138" s="155"/>
      <c r="G138" s="155"/>
      <c r="H138" s="155"/>
      <c r="I138" s="155"/>
      <c r="J138" s="155"/>
      <c r="K138" s="160"/>
      <c r="L138" s="160"/>
      <c r="M138" s="155"/>
      <c r="N138" s="161">
        <f>(B80+C80)/2</f>
        <v>1128.57</v>
      </c>
      <c r="O138" s="127">
        <f>(B65+C65)/2</f>
        <v>12223.665000000001</v>
      </c>
      <c r="P138" s="155"/>
      <c r="Q138" s="155"/>
      <c r="R138" s="51" t="s">
        <v>189</v>
      </c>
      <c r="S138" s="75">
        <f>(B67+C67)/2</f>
        <v>136.80500000000001</v>
      </c>
    </row>
    <row r="139" spans="4:19" x14ac:dyDescent="0.25">
      <c r="D139" s="154"/>
      <c r="E139" s="155"/>
      <c r="F139" s="155"/>
      <c r="G139" s="155"/>
      <c r="H139" s="155"/>
      <c r="I139" s="162"/>
      <c r="J139" s="155"/>
      <c r="K139" s="163">
        <f>B80/B51</f>
        <v>8.8464937496920013E-2</v>
      </c>
      <c r="L139" s="163"/>
      <c r="M139" s="155"/>
      <c r="N139" s="155"/>
      <c r="O139" s="155"/>
      <c r="P139" s="155"/>
      <c r="Q139" s="155"/>
      <c r="R139" s="51" t="s">
        <v>190</v>
      </c>
      <c r="S139" s="75">
        <f>(B72+C72)/2</f>
        <v>520.27</v>
      </c>
    </row>
    <row r="140" spans="4:19" x14ac:dyDescent="0.25">
      <c r="D140" s="154"/>
      <c r="E140" s="155"/>
      <c r="F140" s="155"/>
      <c r="G140" s="155"/>
      <c r="H140" s="155"/>
      <c r="I140" s="164" t="s">
        <v>191</v>
      </c>
      <c r="J140" s="155"/>
      <c r="K140" s="165" t="s">
        <v>192</v>
      </c>
      <c r="L140" s="165"/>
      <c r="M140" s="155"/>
      <c r="N140" s="127" t="s">
        <v>183</v>
      </c>
      <c r="O140" s="155"/>
      <c r="P140" s="155"/>
      <c r="Q140" s="155"/>
      <c r="R140" s="51" t="s">
        <v>193</v>
      </c>
      <c r="S140" s="75">
        <f>(B61+C61)/2</f>
        <v>932.26</v>
      </c>
    </row>
    <row r="141" spans="4:19" ht="15.75" thickBot="1" x14ac:dyDescent="0.3">
      <c r="D141" s="154"/>
      <c r="E141" s="159" t="s">
        <v>194</v>
      </c>
      <c r="F141" s="159"/>
      <c r="G141" s="159"/>
      <c r="H141" s="155"/>
      <c r="I141" s="166">
        <f>B80/(B42+B32+B26+B19+B24+C19+C24+C26+C42)*2</f>
        <v>6.632454380539636E-2</v>
      </c>
      <c r="J141" s="155"/>
      <c r="K141" s="155"/>
      <c r="L141" s="155"/>
      <c r="M141" s="155"/>
      <c r="N141" s="155"/>
      <c r="O141" s="155"/>
      <c r="P141" s="155"/>
      <c r="Q141" s="155"/>
      <c r="R141" s="53" t="s">
        <v>195</v>
      </c>
      <c r="S141" s="77">
        <f>(B80+C80)/2</f>
        <v>1128.57</v>
      </c>
    </row>
    <row r="142" spans="4:19" x14ac:dyDescent="0.25">
      <c r="D142" s="154"/>
      <c r="E142" s="159"/>
      <c r="F142" s="159"/>
      <c r="G142" s="159"/>
      <c r="H142" s="155"/>
      <c r="I142" s="155"/>
      <c r="J142" s="155"/>
      <c r="K142" s="165" t="s">
        <v>196</v>
      </c>
      <c r="L142" s="165"/>
      <c r="M142" s="155"/>
      <c r="N142" s="155"/>
      <c r="O142" s="155"/>
      <c r="P142" s="155"/>
      <c r="Q142" s="156"/>
      <c r="R142"/>
      <c r="S142"/>
    </row>
    <row r="143" spans="4:19" x14ac:dyDescent="0.25">
      <c r="D143" s="154"/>
      <c r="E143" s="163">
        <f>B80/(B10+C10)*2</f>
        <v>0.1005772639072792</v>
      </c>
      <c r="F143" s="163"/>
      <c r="G143" s="163"/>
      <c r="H143" s="155"/>
      <c r="I143" s="167" t="s">
        <v>197</v>
      </c>
      <c r="J143" s="155"/>
      <c r="K143" s="155"/>
      <c r="L143" s="155"/>
      <c r="M143" s="155"/>
      <c r="N143" s="155"/>
      <c r="O143" s="155"/>
      <c r="P143" s="155"/>
      <c r="Q143" s="156"/>
      <c r="R143"/>
      <c r="S143"/>
    </row>
    <row r="144" spans="4:19" x14ac:dyDescent="0.25">
      <c r="D144" s="154"/>
      <c r="E144" s="155"/>
      <c r="F144" s="155"/>
      <c r="G144" s="155"/>
      <c r="H144" s="155"/>
      <c r="I144" s="168">
        <f>(B42+B32+B26+B19+B24)/(B10+C10)*2</f>
        <v>1.9247924669954828</v>
      </c>
      <c r="J144" s="155"/>
      <c r="K144" s="165" t="s">
        <v>198</v>
      </c>
      <c r="L144" s="165"/>
      <c r="M144" s="155"/>
      <c r="N144" s="155"/>
      <c r="O144" s="155"/>
      <c r="P144" s="155"/>
      <c r="Q144" s="156"/>
      <c r="R144"/>
      <c r="S144"/>
    </row>
    <row r="145" spans="4:19" x14ac:dyDescent="0.25">
      <c r="D145" s="154"/>
      <c r="E145" s="155"/>
      <c r="F145" s="155"/>
      <c r="G145" s="155"/>
      <c r="H145" s="155"/>
      <c r="I145" s="155"/>
      <c r="J145" s="155"/>
      <c r="K145" s="169">
        <f>B51/(B10+C10)*2</f>
        <v>1.1369166898555814</v>
      </c>
      <c r="L145" s="169"/>
      <c r="M145" s="155"/>
      <c r="N145" s="155"/>
      <c r="O145" s="134" t="s">
        <v>199</v>
      </c>
      <c r="P145" s="134"/>
      <c r="Q145" s="156"/>
      <c r="R145"/>
      <c r="S145"/>
    </row>
    <row r="146" spans="4:19" x14ac:dyDescent="0.25">
      <c r="D146" s="154"/>
      <c r="E146" s="155"/>
      <c r="F146" s="155"/>
      <c r="G146" s="155"/>
      <c r="H146" s="155"/>
      <c r="I146" s="155"/>
      <c r="J146" s="155"/>
      <c r="K146" s="155"/>
      <c r="L146" s="155"/>
      <c r="M146" s="155"/>
      <c r="N146" s="13" t="s">
        <v>200</v>
      </c>
      <c r="O146" s="134">
        <f>(B19+C19+B24+C24+B26+C26+B42+C42)/2</f>
        <v>15443.78</v>
      </c>
      <c r="P146" s="134"/>
      <c r="Q146" s="156"/>
      <c r="R146"/>
      <c r="S146"/>
    </row>
    <row r="147" spans="4:19" x14ac:dyDescent="0.25">
      <c r="D147" s="154"/>
      <c r="E147" s="155"/>
      <c r="F147" s="155"/>
      <c r="G147" s="155"/>
      <c r="H147" s="155"/>
      <c r="I147" s="155"/>
      <c r="J147" s="155"/>
      <c r="K147" s="155"/>
      <c r="L147" s="155"/>
      <c r="M147" s="155"/>
      <c r="N147" s="13">
        <f>(B42+C42+B32+C32+B26+C26+B24+C24+B19+C19)/2</f>
        <v>24248.815000000002</v>
      </c>
      <c r="O147" s="134" t="s">
        <v>201</v>
      </c>
      <c r="P147" s="134"/>
      <c r="Q147" s="156"/>
      <c r="R147"/>
      <c r="S147"/>
    </row>
    <row r="148" spans="4:19" x14ac:dyDescent="0.25">
      <c r="D148" s="154"/>
      <c r="E148" s="155"/>
      <c r="F148" s="155"/>
      <c r="G148" s="155"/>
      <c r="H148" s="155"/>
      <c r="I148" s="155"/>
      <c r="J148" s="155"/>
      <c r="K148" s="155"/>
      <c r="L148" s="155"/>
      <c r="M148" s="155"/>
      <c r="N148" s="155"/>
      <c r="O148" s="134">
        <f>(B32+C32)/2</f>
        <v>8805.0349999999999</v>
      </c>
      <c r="P148" s="134"/>
      <c r="Q148" s="156"/>
      <c r="R148"/>
      <c r="S148"/>
    </row>
    <row r="149" spans="4:19" x14ac:dyDescent="0.25">
      <c r="D149" s="154"/>
      <c r="E149" s="155"/>
      <c r="F149" s="155"/>
      <c r="G149" s="155"/>
      <c r="H149" s="155"/>
      <c r="I149" s="155"/>
      <c r="J149" s="155"/>
      <c r="K149" s="155"/>
      <c r="L149" s="155"/>
      <c r="M149" s="155"/>
      <c r="N149" s="155"/>
      <c r="O149" s="155"/>
      <c r="P149" s="155"/>
      <c r="Q149" s="156"/>
      <c r="R149"/>
      <c r="S149"/>
    </row>
    <row r="150" spans="4:19" ht="15.75" thickBot="1" x14ac:dyDescent="0.3">
      <c r="D150" s="170"/>
      <c r="E150" s="171"/>
      <c r="F150" s="171"/>
      <c r="G150" s="171"/>
      <c r="H150" s="171"/>
      <c r="I150" s="171"/>
      <c r="J150" s="171"/>
      <c r="K150" s="171"/>
      <c r="L150" s="171"/>
      <c r="M150" s="171"/>
      <c r="N150" s="171"/>
      <c r="O150" s="171"/>
      <c r="P150" s="171"/>
      <c r="Q150" s="172"/>
      <c r="R150"/>
      <c r="S150"/>
    </row>
  </sheetData>
  <mergeCells count="44">
    <mergeCell ref="O146:P146"/>
    <mergeCell ref="O147:P147"/>
    <mergeCell ref="O148:P148"/>
    <mergeCell ref="P6:S7"/>
    <mergeCell ref="P11:AB11"/>
    <mergeCell ref="P12:AE12"/>
    <mergeCell ref="P13:AE13"/>
    <mergeCell ref="P14:AB14"/>
    <mergeCell ref="P19:AF19"/>
    <mergeCell ref="P20:AF20"/>
    <mergeCell ref="E141:G142"/>
    <mergeCell ref="K142:L142"/>
    <mergeCell ref="E143:G143"/>
    <mergeCell ref="K144:L144"/>
    <mergeCell ref="K145:L145"/>
    <mergeCell ref="O145:P145"/>
    <mergeCell ref="I100:O100"/>
    <mergeCell ref="I115:O115"/>
    <mergeCell ref="I132:K133"/>
    <mergeCell ref="K137:L138"/>
    <mergeCell ref="K139:L139"/>
    <mergeCell ref="K140:L140"/>
    <mergeCell ref="I85:O85"/>
    <mergeCell ref="I87:O87"/>
    <mergeCell ref="I88:O88"/>
    <mergeCell ref="I90:O90"/>
    <mergeCell ref="I97:O99"/>
    <mergeCell ref="I30:N30"/>
    <mergeCell ref="I40:O40"/>
    <mergeCell ref="I41:O41"/>
    <mergeCell ref="I43:O43"/>
    <mergeCell ref="I50:O52"/>
    <mergeCell ref="I53:O53"/>
    <mergeCell ref="I68:O68"/>
    <mergeCell ref="A47:G47"/>
    <mergeCell ref="A46:G46"/>
    <mergeCell ref="A48:G48"/>
    <mergeCell ref="J1:M2"/>
    <mergeCell ref="I6:N6"/>
    <mergeCell ref="I14:N14"/>
    <mergeCell ref="I22:N22"/>
    <mergeCell ref="A1:G1"/>
    <mergeCell ref="A2:G2"/>
    <mergeCell ref="A3:G3"/>
  </mergeCells>
  <hyperlinks>
    <hyperlink ref="A6" r:id="rId1" display="https://www.capitaline.com/Company/BalSheet.aspx?id=CBSC"/>
    <hyperlink ref="A7" r:id="rId2" display="https://www.capitaline.com/Company/BalSheet.aspx?id=CBSC"/>
    <hyperlink ref="A12" r:id="rId3" display="https://www.capitaline.com/Company/BalSheet.aspx?id=CBSC"/>
    <hyperlink ref="A13" r:id="rId4" display="https://www.capitaline.com/Company/BalSheet.aspx?id=CBSC"/>
    <hyperlink ref="A16" r:id="rId5" display="https://www.capitaline.com/Company/BalSheet.aspx?id=CBSC"/>
    <hyperlink ref="A19" r:id="rId6" display="https://www.capitaline.com/Company/BalSheet.aspx?id=CBSC"/>
    <hyperlink ref="A20" r:id="rId7" display="https://www.capitaline.com/Company/BalSheet.aspx?id=CBSC"/>
    <hyperlink ref="A22" r:id="rId8" display="https://www.capitaline.com/Company/BalSheet.aspx?id=CBSC"/>
    <hyperlink ref="A24" r:id="rId9" display="https://www.capitaline.com/Company/BalSheet.aspx?id=CBSC"/>
    <hyperlink ref="A26" r:id="rId10" display="https://www.capitaline.com/Company/BalSheet.aspx?id=CBSC"/>
    <hyperlink ref="A28" r:id="rId11" display="https://www.capitaline.com/Company/BalSheet.aspx?id=CBSC"/>
    <hyperlink ref="A29" r:id="rId12" display="https://www.capitaline.com/Company/BalSheet.aspx?id=CBSC"/>
    <hyperlink ref="A30" r:id="rId13" display="https://www.capitaline.com/Company/BalSheet.aspx?id=CBSC"/>
    <hyperlink ref="A31" r:id="rId14" display="https://www.capitaline.com/Company/BalSheet.aspx?id=CBSC"/>
    <hyperlink ref="A34" r:id="rId15" display="https://www.capitaline.com/Company/BalSheet.aspx?id=CBSC"/>
    <hyperlink ref="A35" r:id="rId16" display="https://www.capitaline.com/Company/BalSheet.aspx?id=CBSC"/>
    <hyperlink ref="A38" r:id="rId17" display="https://www.capitaline.com/Company/BalSheet.aspx?id=CBSC"/>
    <hyperlink ref="A42" r:id="rId18" display="https://www.capitaline.com/Company/BalSheet.aspx?id=CBSC"/>
    <hyperlink ref="A44" r:id="rId19" display="https://www.capitaline.com/Company/BalSheet.aspx?id=CBSC"/>
    <hyperlink ref="A51" r:id="rId20" display="https://capitaline.com/Company/BalSheet.aspx?id=CPLC"/>
    <hyperlink ref="A54" r:id="rId21" display="https://capitaline.com/Company/BalSheet.aspx?id=CPLC"/>
    <hyperlink ref="A55" r:id="rId22" display="https://capitaline.com/Company/BalSheet.aspx?id=CPLC"/>
    <hyperlink ref="A58" r:id="rId23" display="https://capitaline.com/Company/BalSheet.aspx?id=CPLC"/>
    <hyperlink ref="A59" r:id="rId24" display="https://capitaline.com/Company/BalSheet.aspx?id=CPLC"/>
    <hyperlink ref="A60" r:id="rId25" display="https://capitaline.com/Company/BalSheet.aspx?id=CPLC"/>
    <hyperlink ref="A61" r:id="rId26" display="https://capitaline.com/Company/BalSheet.aspx?id=CPLC"/>
    <hyperlink ref="A62" r:id="rId27" display="https://capitaline.com/Company/BalSheet.aspx?id=CPLC"/>
    <hyperlink ref="A63" r:id="rId28" display="https://capitaline.com/Company/BalSheet.aspx?id=CPLC"/>
    <hyperlink ref="A64" r:id="rId29" display="https://capitaline.com/Company/BalSheet.aspx?id=CPLC"/>
    <hyperlink ref="A67" r:id="rId30" display="https://capitaline.com/Company/BalSheet.aspx?id=CPLC"/>
    <hyperlink ref="A69" r:id="rId31" display="https://capitaline.com/Company/BalSheet.aspx?id=CPLC"/>
    <hyperlink ref="A72" r:id="rId32" display="https://capitaline.com/Company/BalSheet.aspx?id=CPLC"/>
    <hyperlink ref="A73" r:id="rId33" display="https://capitaline.com/Company/BalSheet.aspx?id=CPLC"/>
    <hyperlink ref="A74" r:id="rId34" display="https://capitaline.com/Company/BalSheet.aspx?id=CPLC"/>
    <hyperlink ref="A79" r:id="rId35" display="https://capitaline.com/Company/BalSheet.aspx?id=CPLC"/>
    <hyperlink ref="A81" r:id="rId36" display="https://capitaline.com/Company/BalSheet.aspx?id=CPLC"/>
    <hyperlink ref="A84" r:id="rId37" display="https://capitaline.com/Company/BalSheet.aspx?id=CPLC"/>
    <hyperlink ref="I47" display=" Unsecured Loans +"/>
    <hyperlink ref="I55" display=" Net Block +"/>
    <hyperlink ref="I56" display=" Investments +"/>
    <hyperlink ref="I48" display=" Other Liabilities+"/>
    <hyperlink ref="I46" display=" Secured Loans +"/>
    <hyperlink ref="I45" display=" Reserves Total +"/>
    <hyperlink ref="I44" display=" Share Capital +"/>
    <hyperlink ref="I62" display=" Other Assets+"/>
    <hyperlink ref="I58" display=" Miscellaneous Expenses not written off +"/>
    <hyperlink ref="I75" display=" Depreciation+"/>
    <hyperlink ref="I79" display=" Deferred Tax+"/>
    <hyperlink ref="I94" display=" Unsecured Loans +"/>
    <hyperlink ref="I102" display=" Net Block +"/>
    <hyperlink ref="I103" display=" Investments +"/>
    <hyperlink ref="I95" display=" Other Liabilities+"/>
    <hyperlink ref="I93" display=" Secured Loans +"/>
    <hyperlink ref="I92" display=" Reserves Total +"/>
    <hyperlink ref="I91" display=" Share Capital +"/>
    <hyperlink ref="I109" display=" Other Assets+"/>
    <hyperlink ref="I105" display=" Miscellaneous Expenses not written off +"/>
    <hyperlink ref="I122" display=" Depreciation+"/>
    <hyperlink ref="I126" display=" Deferred Tax+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1048576"/>
    </sheetView>
  </sheetViews>
  <sheetFormatPr defaultRowHeight="15" x14ac:dyDescent="0.25"/>
  <sheetData>
    <row r="1" spans="1:1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5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3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3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25">
      <c r="A7" s="3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3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5"/>
      <c r="B10" s="7"/>
      <c r="C10" s="7"/>
      <c r="D10" s="7"/>
      <c r="E10" s="7"/>
      <c r="F10" s="6"/>
      <c r="G10" s="6"/>
      <c r="H10" s="6"/>
      <c r="I10" s="6"/>
      <c r="J10" s="6"/>
      <c r="K10" s="6"/>
    </row>
    <row r="11" spans="1:11" x14ac:dyDescent="0.25">
      <c r="A11" s="3"/>
      <c r="B11" s="8"/>
      <c r="C11" s="8"/>
      <c r="D11" s="8"/>
      <c r="E11" s="8"/>
      <c r="F11" s="8"/>
      <c r="G11" s="9"/>
      <c r="H11" s="9"/>
      <c r="I11" s="9"/>
      <c r="J11" s="9"/>
      <c r="K11" s="9"/>
    </row>
    <row r="12" spans="1:11" x14ac:dyDescent="0.25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3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5"/>
      <c r="B17" s="7"/>
      <c r="C17" s="7"/>
      <c r="D17" s="6"/>
      <c r="E17" s="7"/>
      <c r="F17" s="7"/>
      <c r="G17" s="7"/>
      <c r="H17" s="7"/>
      <c r="I17" s="7"/>
      <c r="J17" s="6"/>
      <c r="K17" s="6"/>
    </row>
    <row r="18" spans="1:11" x14ac:dyDescent="0.25">
      <c r="A18" s="3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A21" s="5"/>
      <c r="B21" s="6"/>
      <c r="C21" s="7"/>
      <c r="D21" s="7"/>
      <c r="E21" s="6"/>
      <c r="F21" s="6"/>
      <c r="G21" s="6"/>
      <c r="H21" s="6"/>
      <c r="I21" s="6"/>
      <c r="J21" s="6"/>
      <c r="K21" s="6"/>
    </row>
    <row r="22" spans="1:11" x14ac:dyDescent="0.25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5"/>
      <c r="B23" s="7"/>
      <c r="C23" s="6"/>
      <c r="D23" s="6"/>
      <c r="E23" s="6"/>
      <c r="F23" s="6"/>
      <c r="G23" s="7"/>
      <c r="H23" s="7"/>
      <c r="I23" s="6"/>
      <c r="J23" s="6"/>
      <c r="K23" s="6"/>
    </row>
    <row r="24" spans="1:1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5">
      <c r="A28" s="5"/>
      <c r="B28" s="7"/>
      <c r="C28" s="7"/>
      <c r="D28" s="7"/>
      <c r="E28" s="6"/>
      <c r="F28" s="6"/>
      <c r="G28" s="6"/>
      <c r="H28" s="6"/>
      <c r="I28" s="6"/>
      <c r="J28" s="7"/>
      <c r="K28" s="6"/>
    </row>
    <row r="29" spans="1:11" x14ac:dyDescent="0.25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5"/>
      <c r="B31" s="7"/>
      <c r="C31" s="7"/>
      <c r="D31" s="7"/>
      <c r="E31" s="7"/>
      <c r="F31" s="7"/>
      <c r="G31" s="7"/>
      <c r="H31" s="7"/>
      <c r="I31" s="6"/>
      <c r="J31" s="6"/>
      <c r="K31" s="7"/>
    </row>
    <row r="32" spans="1:1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3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3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A36" s="3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5">
      <c r="A37" s="3"/>
      <c r="B37" s="6"/>
      <c r="C37" s="6"/>
      <c r="D37" s="7"/>
      <c r="E37" s="6"/>
      <c r="F37" s="6"/>
      <c r="G37" s="6"/>
      <c r="H37" s="6"/>
      <c r="I37" s="6"/>
      <c r="J37" s="6"/>
      <c r="K37" s="6"/>
    </row>
    <row r="38" spans="1:11" x14ac:dyDescent="0.25">
      <c r="A38" s="3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5">
      <c r="A40" s="3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5"/>
      <c r="B41" s="6"/>
      <c r="C41" s="6"/>
      <c r="D41" s="6"/>
      <c r="E41" s="6"/>
      <c r="F41" s="6"/>
      <c r="G41" s="7"/>
      <c r="H41" s="6"/>
      <c r="I41" s="6"/>
      <c r="J41" s="6"/>
      <c r="K4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</vt:lpstr>
      <vt:lpstr>p and L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sonik</cp:lastModifiedBy>
  <dcterms:created xsi:type="dcterms:W3CDTF">2019-01-24T06:08:44Z</dcterms:created>
  <dcterms:modified xsi:type="dcterms:W3CDTF">2019-01-24T18:45:47Z</dcterms:modified>
</cp:coreProperties>
</file>