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xr:revisionPtr revIDLastSave="0" documentId="8_{E58469A0-7EDB-CA4F-BEDC-591F10160ABE}" xr6:coauthVersionLast="45" xr6:coauthVersionMax="45" xr10:uidLastSave="{00000000-0000-0000-0000-000000000000}"/>
  <bookViews>
    <workbookView xWindow="0" yWindow="0" windowWidth="20730" windowHeight="11385" activeTab="1" xr2:uid="{00000000-000D-0000-FFFF-FFFF00000000}"/>
  </bookViews>
  <sheets>
    <sheet name="Berita Acara" sheetId="1" r:id="rId1"/>
    <sheet name="WA 01" sheetId="2" r:id="rId2"/>
    <sheet name="WA 02" sheetId="4" r:id="rId3"/>
    <sheet name="Sheet1" sheetId="3" r:id="rId4"/>
  </sheets>
  <definedNames>
    <definedName name="_xlnm.Print_Area" localSheetId="0">'Berita Acara'!$A$1:$P$39</definedName>
    <definedName name="_xlnm.Print_Area" localSheetId="1">'WA 01'!$A$26:$Y$82</definedName>
    <definedName name="_xlnm.Print_Area" localSheetId="2">'WA 02'!$A$26:$Y$82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  <c r="E19" i="1"/>
  <c r="F18" i="1"/>
  <c r="E18" i="1"/>
  <c r="U33" i="2"/>
  <c r="L51" i="2"/>
  <c r="R45" i="2"/>
  <c r="L52" i="4"/>
  <c r="O52" i="4"/>
  <c r="U66" i="4"/>
  <c r="T66" i="4"/>
  <c r="R66" i="4"/>
  <c r="Q66" i="4"/>
  <c r="L66" i="4"/>
  <c r="O66" i="4"/>
  <c r="E66" i="4"/>
  <c r="E57" i="4"/>
  <c r="S66" i="4"/>
  <c r="V66" i="4"/>
  <c r="E66" i="2"/>
  <c r="H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H47" i="2"/>
  <c r="E46" i="2"/>
  <c r="E45" i="2"/>
  <c r="E44" i="2"/>
  <c r="E43" i="2"/>
  <c r="E42" i="2"/>
  <c r="E41" i="2"/>
  <c r="E40" i="2"/>
  <c r="E39" i="2"/>
  <c r="E38" i="2"/>
  <c r="E37" i="2"/>
  <c r="H37" i="2"/>
  <c r="L66" i="2"/>
  <c r="L65" i="2"/>
  <c r="O65" i="2"/>
  <c r="L64" i="2"/>
  <c r="L63" i="2"/>
  <c r="L62" i="2"/>
  <c r="L61" i="2"/>
  <c r="L60" i="2"/>
  <c r="L59" i="2"/>
  <c r="L58" i="2"/>
  <c r="L57" i="2"/>
  <c r="L56" i="2"/>
  <c r="L55" i="2"/>
  <c r="L54" i="2"/>
  <c r="O54" i="2"/>
  <c r="L53" i="2"/>
  <c r="L52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68" i="2"/>
  <c r="S43" i="2"/>
  <c r="S54" i="2"/>
  <c r="H54" i="2"/>
  <c r="O66" i="2"/>
  <c r="O63" i="2"/>
  <c r="O62" i="2"/>
  <c r="O61" i="2"/>
  <c r="O58" i="2"/>
  <c r="O57" i="2"/>
  <c r="O50" i="2"/>
  <c r="O49" i="2"/>
  <c r="O64" i="2"/>
  <c r="O60" i="2"/>
  <c r="O59" i="2"/>
  <c r="O56" i="2"/>
  <c r="O55" i="2"/>
  <c r="O53" i="2"/>
  <c r="O52" i="2"/>
  <c r="O51" i="2"/>
  <c r="U66" i="2"/>
  <c r="T66" i="2"/>
  <c r="R66" i="2"/>
  <c r="Q66" i="2"/>
  <c r="S66" i="2"/>
  <c r="V66" i="2"/>
  <c r="U50" i="4"/>
  <c r="T50" i="4"/>
  <c r="R50" i="4"/>
  <c r="Q50" i="4"/>
  <c r="U49" i="4"/>
  <c r="T49" i="4"/>
  <c r="R49" i="4"/>
  <c r="Q49" i="4"/>
  <c r="U48" i="4"/>
  <c r="T48" i="4"/>
  <c r="R48" i="4"/>
  <c r="Q48" i="4"/>
  <c r="U47" i="4"/>
  <c r="T47" i="4"/>
  <c r="R47" i="4"/>
  <c r="Q47" i="4"/>
  <c r="U46" i="4"/>
  <c r="T46" i="4"/>
  <c r="R46" i="4"/>
  <c r="Q46" i="4"/>
  <c r="U45" i="4"/>
  <c r="T45" i="4"/>
  <c r="R45" i="4"/>
  <c r="Q45" i="4"/>
  <c r="U44" i="4"/>
  <c r="T44" i="4"/>
  <c r="R44" i="4"/>
  <c r="Q44" i="4"/>
  <c r="U43" i="4"/>
  <c r="T43" i="4"/>
  <c r="R43" i="4"/>
  <c r="Q43" i="4"/>
  <c r="U42" i="4"/>
  <c r="T42" i="4"/>
  <c r="R42" i="4"/>
  <c r="Q42" i="4"/>
  <c r="U41" i="4"/>
  <c r="T41" i="4"/>
  <c r="R41" i="4"/>
  <c r="Q41" i="4"/>
  <c r="U40" i="4"/>
  <c r="T40" i="4"/>
  <c r="R40" i="4"/>
  <c r="Q40" i="4"/>
  <c r="U39" i="4"/>
  <c r="T39" i="4"/>
  <c r="R39" i="4"/>
  <c r="Q39" i="4"/>
  <c r="U38" i="4"/>
  <c r="T38" i="4"/>
  <c r="R38" i="4"/>
  <c r="Q38" i="4"/>
  <c r="U37" i="4"/>
  <c r="T37" i="4"/>
  <c r="R37" i="4"/>
  <c r="Q37" i="4"/>
  <c r="T51" i="4"/>
  <c r="U51" i="4"/>
  <c r="L50" i="4"/>
  <c r="O50" i="4"/>
  <c r="L49" i="4"/>
  <c r="L47" i="4"/>
  <c r="L46" i="4"/>
  <c r="L45" i="4"/>
  <c r="L44" i="4"/>
  <c r="L43" i="4"/>
  <c r="L42" i="4"/>
  <c r="L41" i="4"/>
  <c r="L40" i="4"/>
  <c r="L39" i="4"/>
  <c r="L38" i="4"/>
  <c r="L37" i="4"/>
  <c r="L51" i="4"/>
  <c r="E50" i="4"/>
  <c r="H50" i="4"/>
  <c r="E49" i="4"/>
  <c r="H49" i="4"/>
  <c r="E48" i="4"/>
  <c r="H48" i="4"/>
  <c r="E47" i="4"/>
  <c r="H47" i="4"/>
  <c r="E46" i="4"/>
  <c r="E45" i="4"/>
  <c r="E44" i="4"/>
  <c r="E43" i="4"/>
  <c r="E42" i="4"/>
  <c r="E41" i="4"/>
  <c r="E40" i="4"/>
  <c r="E39" i="4"/>
  <c r="E38" i="4"/>
  <c r="E37" i="4"/>
  <c r="E51" i="4"/>
  <c r="O51" i="4"/>
  <c r="O49" i="4"/>
  <c r="H51" i="4"/>
  <c r="S37" i="4"/>
  <c r="S47" i="4"/>
  <c r="V47" i="4"/>
  <c r="S51" i="4"/>
  <c r="S50" i="4"/>
  <c r="V50" i="4"/>
  <c r="S49" i="4"/>
  <c r="V49" i="4"/>
  <c r="S48" i="4"/>
  <c r="V48" i="4"/>
  <c r="S46" i="4"/>
  <c r="V46" i="4"/>
  <c r="S45" i="4"/>
  <c r="V45" i="4"/>
  <c r="S44" i="4"/>
  <c r="V44" i="4"/>
  <c r="S43" i="4"/>
  <c r="V43" i="4"/>
  <c r="S42" i="4"/>
  <c r="V42" i="4"/>
  <c r="S41" i="4"/>
  <c r="V41" i="4"/>
  <c r="S40" i="4"/>
  <c r="V40" i="4"/>
  <c r="S39" i="4"/>
  <c r="V39" i="4"/>
  <c r="S38" i="4"/>
  <c r="V37" i="4"/>
  <c r="V38" i="4"/>
  <c r="Q52" i="2"/>
  <c r="Q61" i="2"/>
  <c r="R73" i="2"/>
  <c r="W66" i="2"/>
  <c r="R65" i="2"/>
  <c r="R64" i="2"/>
  <c r="R63" i="2"/>
  <c r="R62" i="2"/>
  <c r="R60" i="2"/>
  <c r="Q65" i="2"/>
  <c r="Q64" i="2"/>
  <c r="Q63" i="2"/>
  <c r="Q62" i="2"/>
  <c r="Q60" i="2"/>
  <c r="Q59" i="2"/>
  <c r="Q58" i="2"/>
  <c r="Q57" i="2"/>
  <c r="Q56" i="2"/>
  <c r="Q55" i="2"/>
  <c r="Q54" i="2"/>
  <c r="Q53" i="2"/>
  <c r="R53" i="2"/>
  <c r="R54" i="2"/>
  <c r="U65" i="2"/>
  <c r="T65" i="2"/>
  <c r="U64" i="2"/>
  <c r="T64" i="2"/>
  <c r="U63" i="2"/>
  <c r="T63" i="2"/>
  <c r="U62" i="2"/>
  <c r="T62" i="2"/>
  <c r="U61" i="2"/>
  <c r="T61" i="2"/>
  <c r="U60" i="2"/>
  <c r="T60" i="2"/>
  <c r="U59" i="2"/>
  <c r="T59" i="2"/>
  <c r="U58" i="2"/>
  <c r="T58" i="2"/>
  <c r="U57" i="2"/>
  <c r="T57" i="2"/>
  <c r="U56" i="2"/>
  <c r="T56" i="2"/>
  <c r="U55" i="2"/>
  <c r="T55" i="2"/>
  <c r="U54" i="2"/>
  <c r="T54" i="2"/>
  <c r="U53" i="2"/>
  <c r="T53" i="2"/>
  <c r="U52" i="2"/>
  <c r="T52" i="2"/>
  <c r="S58" i="2"/>
  <c r="S57" i="2"/>
  <c r="S53" i="2"/>
  <c r="V58" i="2"/>
  <c r="H56" i="2"/>
  <c r="S56" i="2"/>
  <c r="V56" i="2"/>
  <c r="H61" i="2"/>
  <c r="S61" i="2"/>
  <c r="V61" i="2"/>
  <c r="H65" i="2"/>
  <c r="S65" i="2"/>
  <c r="H57" i="2"/>
  <c r="H62" i="2"/>
  <c r="S62" i="2"/>
  <c r="V62" i="2"/>
  <c r="H55" i="2"/>
  <c r="S55" i="2"/>
  <c r="V55" i="2"/>
  <c r="H59" i="2"/>
  <c r="S59" i="2"/>
  <c r="V59" i="2"/>
  <c r="H63" i="2"/>
  <c r="S63" i="2"/>
  <c r="H53" i="2"/>
  <c r="H58" i="2"/>
  <c r="H52" i="2"/>
  <c r="S52" i="2"/>
  <c r="V52" i="2"/>
  <c r="H60" i="2"/>
  <c r="S60" i="2"/>
  <c r="V60" i="2"/>
  <c r="H64" i="2"/>
  <c r="S64" i="2"/>
  <c r="V53" i="2"/>
  <c r="V57" i="2"/>
  <c r="E54" i="4"/>
  <c r="H54" i="4"/>
  <c r="Q37" i="2"/>
  <c r="Q38" i="2"/>
  <c r="W57" i="2"/>
  <c r="W62" i="2"/>
  <c r="W60" i="2"/>
  <c r="W58" i="2"/>
  <c r="W56" i="2"/>
  <c r="W55" i="2"/>
  <c r="W52" i="2"/>
  <c r="W59" i="2"/>
  <c r="W53" i="2"/>
  <c r="W61" i="2"/>
  <c r="W54" i="2"/>
  <c r="L65" i="4"/>
  <c r="O65" i="4"/>
  <c r="L64" i="4"/>
  <c r="O64" i="4"/>
  <c r="R63" i="4"/>
  <c r="R59" i="4"/>
  <c r="R56" i="4"/>
  <c r="R53" i="4"/>
  <c r="Q53" i="4"/>
  <c r="Q51" i="4"/>
  <c r="V51" i="4"/>
  <c r="U33" i="4"/>
  <c r="R65" i="4"/>
  <c r="R64" i="4"/>
  <c r="R62" i="4"/>
  <c r="R61" i="4"/>
  <c r="R60" i="4"/>
  <c r="R58" i="4"/>
  <c r="R57" i="4"/>
  <c r="R55" i="4"/>
  <c r="R54" i="4"/>
  <c r="R51" i="4"/>
  <c r="R49" i="2"/>
  <c r="R48" i="2"/>
  <c r="R47" i="2"/>
  <c r="R46" i="2"/>
  <c r="R44" i="2"/>
  <c r="R43" i="2"/>
  <c r="R42" i="2"/>
  <c r="R41" i="2"/>
  <c r="R40" i="2"/>
  <c r="R39" i="2"/>
  <c r="R38" i="2"/>
  <c r="R37" i="2"/>
  <c r="R51" i="2"/>
  <c r="R50" i="2"/>
  <c r="Q51" i="2"/>
  <c r="Q50" i="2"/>
  <c r="Q49" i="2"/>
  <c r="Q48" i="2"/>
  <c r="Q47" i="2"/>
  <c r="Q46" i="2"/>
  <c r="Q45" i="2"/>
  <c r="Q44" i="2"/>
  <c r="Q43" i="2"/>
  <c r="V43" i="2"/>
  <c r="Q42" i="2"/>
  <c r="V42" i="2"/>
  <c r="Q41" i="2"/>
  <c r="Q40" i="2"/>
  <c r="Q39" i="2"/>
  <c r="R73" i="4"/>
  <c r="W66" i="4"/>
  <c r="N68" i="4"/>
  <c r="M68" i="4"/>
  <c r="G68" i="4"/>
  <c r="F68" i="4"/>
  <c r="AB65" i="4"/>
  <c r="AA65" i="4"/>
  <c r="Z65" i="4"/>
  <c r="U65" i="4"/>
  <c r="T65" i="4"/>
  <c r="Q65" i="4"/>
  <c r="E65" i="4"/>
  <c r="H65" i="4"/>
  <c r="AB64" i="4"/>
  <c r="AA64" i="4"/>
  <c r="Z64" i="4"/>
  <c r="U64" i="4"/>
  <c r="T64" i="4"/>
  <c r="Q64" i="4"/>
  <c r="E64" i="4"/>
  <c r="AB63" i="4"/>
  <c r="AA63" i="4"/>
  <c r="Z63" i="4"/>
  <c r="U63" i="4"/>
  <c r="T63" i="4"/>
  <c r="Q63" i="4"/>
  <c r="L63" i="4"/>
  <c r="O63" i="4"/>
  <c r="E63" i="4"/>
  <c r="H63" i="4"/>
  <c r="AB62" i="4"/>
  <c r="AA62" i="4"/>
  <c r="Z62" i="4"/>
  <c r="U62" i="4"/>
  <c r="T62" i="4"/>
  <c r="Q62" i="4"/>
  <c r="L62" i="4"/>
  <c r="O62" i="4"/>
  <c r="E62" i="4"/>
  <c r="H62" i="4"/>
  <c r="AB61" i="4"/>
  <c r="AA61" i="4"/>
  <c r="Z61" i="4"/>
  <c r="U61" i="4"/>
  <c r="T61" i="4"/>
  <c r="Q61" i="4"/>
  <c r="L61" i="4"/>
  <c r="O61" i="4"/>
  <c r="E61" i="4"/>
  <c r="H61" i="4"/>
  <c r="AB60" i="4"/>
  <c r="AA60" i="4"/>
  <c r="Z60" i="4"/>
  <c r="U60" i="4"/>
  <c r="T60" i="4"/>
  <c r="Q60" i="4"/>
  <c r="L60" i="4"/>
  <c r="O60" i="4"/>
  <c r="E60" i="4"/>
  <c r="H60" i="4"/>
  <c r="AB59" i="4"/>
  <c r="AA59" i="4"/>
  <c r="Z59" i="4"/>
  <c r="U59" i="4"/>
  <c r="T59" i="4"/>
  <c r="Q59" i="4"/>
  <c r="L59" i="4"/>
  <c r="O59" i="4"/>
  <c r="E59" i="4"/>
  <c r="H59" i="4"/>
  <c r="AB58" i="4"/>
  <c r="AA58" i="4"/>
  <c r="Z58" i="4"/>
  <c r="U58" i="4"/>
  <c r="T58" i="4"/>
  <c r="Q58" i="4"/>
  <c r="L58" i="4"/>
  <c r="O58" i="4"/>
  <c r="E58" i="4"/>
  <c r="H58" i="4"/>
  <c r="AB57" i="4"/>
  <c r="AA57" i="4"/>
  <c r="Z57" i="4"/>
  <c r="U57" i="4"/>
  <c r="T57" i="4"/>
  <c r="Q57" i="4"/>
  <c r="L57" i="4"/>
  <c r="O57" i="4"/>
  <c r="H57" i="4"/>
  <c r="AB56" i="4"/>
  <c r="AA56" i="4"/>
  <c r="Z56" i="4"/>
  <c r="U56" i="4"/>
  <c r="T56" i="4"/>
  <c r="Q56" i="4"/>
  <c r="L56" i="4"/>
  <c r="E56" i="4"/>
  <c r="H56" i="4"/>
  <c r="AB55" i="4"/>
  <c r="AA55" i="4"/>
  <c r="Z55" i="4"/>
  <c r="U55" i="4"/>
  <c r="T55" i="4"/>
  <c r="Q55" i="4"/>
  <c r="L55" i="4"/>
  <c r="E55" i="4"/>
  <c r="H55" i="4"/>
  <c r="AB54" i="4"/>
  <c r="AA54" i="4"/>
  <c r="Z54" i="4"/>
  <c r="U54" i="4"/>
  <c r="T54" i="4"/>
  <c r="Q54" i="4"/>
  <c r="L54" i="4"/>
  <c r="AB53" i="4"/>
  <c r="AA53" i="4"/>
  <c r="Z53" i="4"/>
  <c r="U53" i="4"/>
  <c r="T53" i="4"/>
  <c r="L53" i="4"/>
  <c r="L68" i="4"/>
  <c r="E53" i="4"/>
  <c r="H53" i="4"/>
  <c r="AB52" i="4"/>
  <c r="AA52" i="4"/>
  <c r="Z52" i="4"/>
  <c r="U52" i="4"/>
  <c r="T52" i="4"/>
  <c r="Q52" i="4"/>
  <c r="E52" i="4"/>
  <c r="AB51" i="4"/>
  <c r="AA51" i="4"/>
  <c r="Z51" i="4"/>
  <c r="AB37" i="4"/>
  <c r="AB67" i="4"/>
  <c r="AA37" i="4"/>
  <c r="AA67" i="4"/>
  <c r="Z37" i="4"/>
  <c r="Z67" i="4"/>
  <c r="X37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H52" i="4"/>
  <c r="E68" i="4"/>
  <c r="T68" i="4"/>
  <c r="O53" i="4"/>
  <c r="W48" i="4"/>
  <c r="W40" i="4"/>
  <c r="W37" i="4"/>
  <c r="W38" i="4"/>
  <c r="W45" i="4"/>
  <c r="W47" i="4"/>
  <c r="W42" i="4"/>
  <c r="W49" i="4"/>
  <c r="W44" i="4"/>
  <c r="W39" i="4"/>
  <c r="W50" i="4"/>
  <c r="W46" i="4"/>
  <c r="W41" i="4"/>
  <c r="W43" i="4"/>
  <c r="S64" i="4"/>
  <c r="Y64" i="4"/>
  <c r="H64" i="4"/>
  <c r="S57" i="4"/>
  <c r="Y57" i="4"/>
  <c r="S58" i="4"/>
  <c r="V58" i="4"/>
  <c r="W58" i="4"/>
  <c r="S55" i="4"/>
  <c r="V55" i="4"/>
  <c r="W55" i="4"/>
  <c r="S56" i="4"/>
  <c r="Y56" i="4"/>
  <c r="S59" i="4"/>
  <c r="V59" i="4"/>
  <c r="W59" i="4"/>
  <c r="S53" i="4"/>
  <c r="S54" i="4"/>
  <c r="Y54" i="4"/>
  <c r="O54" i="4"/>
  <c r="S60" i="4"/>
  <c r="Y60" i="4"/>
  <c r="S61" i="4"/>
  <c r="Y61" i="4"/>
  <c r="S62" i="4"/>
  <c r="V62" i="4"/>
  <c r="W62" i="4"/>
  <c r="S63" i="4"/>
  <c r="Y63" i="4"/>
  <c r="S65" i="4"/>
  <c r="Y65" i="4"/>
  <c r="T69" i="4"/>
  <c r="S52" i="4"/>
  <c r="H37" i="4"/>
  <c r="U68" i="4"/>
  <c r="U69" i="4"/>
  <c r="Y51" i="4"/>
  <c r="W51" i="4"/>
  <c r="S39" i="2"/>
  <c r="S68" i="4"/>
  <c r="V63" i="4"/>
  <c r="W63" i="4"/>
  <c r="O68" i="4"/>
  <c r="Y58" i="4"/>
  <c r="V60" i="4"/>
  <c r="W60" i="4"/>
  <c r="Y52" i="4"/>
  <c r="H19" i="1"/>
  <c r="H49" i="2"/>
  <c r="H51" i="2"/>
  <c r="S51" i="2"/>
  <c r="H48" i="2"/>
  <c r="V64" i="4"/>
  <c r="W64" i="4"/>
  <c r="H50" i="2"/>
  <c r="V52" i="4"/>
  <c r="V53" i="4"/>
  <c r="W53" i="4"/>
  <c r="V61" i="4"/>
  <c r="W61" i="4"/>
  <c r="H68" i="4"/>
  <c r="V54" i="4"/>
  <c r="W54" i="4"/>
  <c r="Y53" i="4"/>
  <c r="Y62" i="4"/>
  <c r="Y59" i="4"/>
  <c r="V56" i="4"/>
  <c r="W56" i="4"/>
  <c r="S69" i="4"/>
  <c r="V57" i="4"/>
  <c r="W57" i="4"/>
  <c r="Y55" i="4"/>
  <c r="V65" i="4"/>
  <c r="W65" i="4"/>
  <c r="Y37" i="4"/>
  <c r="D18" i="1"/>
  <c r="C18" i="1"/>
  <c r="V69" i="4"/>
  <c r="W52" i="4"/>
  <c r="V68" i="4"/>
  <c r="K19" i="1"/>
  <c r="Y68" i="4"/>
  <c r="U72" i="4"/>
  <c r="U73" i="4"/>
  <c r="S37" i="2"/>
  <c r="S50" i="2"/>
  <c r="W72" i="4"/>
  <c r="N68" i="2"/>
  <c r="M68" i="2"/>
  <c r="G68" i="2"/>
  <c r="F68" i="2"/>
  <c r="T50" i="2"/>
  <c r="U50" i="2"/>
  <c r="T51" i="2"/>
  <c r="U51" i="2"/>
  <c r="S38" i="2"/>
  <c r="S49" i="2"/>
  <c r="V51" i="2"/>
  <c r="V50" i="2"/>
  <c r="Z65" i="2"/>
  <c r="AA65" i="2"/>
  <c r="AB65" i="2"/>
  <c r="V65" i="2"/>
  <c r="W65" i="2"/>
  <c r="V64" i="2"/>
  <c r="W64" i="2"/>
  <c r="V63" i="2"/>
  <c r="W63" i="2"/>
  <c r="Y65" i="2"/>
  <c r="S42" i="2"/>
  <c r="S48" i="2"/>
  <c r="O68" i="2"/>
  <c r="S46" i="2"/>
  <c r="S45" i="2"/>
  <c r="S41" i="2"/>
  <c r="S47" i="2"/>
  <c r="S44" i="2"/>
  <c r="S40" i="2"/>
  <c r="E68" i="2"/>
  <c r="T37" i="2"/>
  <c r="U37" i="2"/>
  <c r="Z37" i="2"/>
  <c r="AA37" i="2"/>
  <c r="AB37" i="2"/>
  <c r="T38" i="2"/>
  <c r="U38" i="2"/>
  <c r="Z38" i="2"/>
  <c r="AA38" i="2"/>
  <c r="AB38" i="2"/>
  <c r="T39" i="2"/>
  <c r="U39" i="2"/>
  <c r="Z39" i="2"/>
  <c r="AA39" i="2"/>
  <c r="AB39" i="2"/>
  <c r="T40" i="2"/>
  <c r="U40" i="2"/>
  <c r="Z40" i="2"/>
  <c r="AA40" i="2"/>
  <c r="AB40" i="2"/>
  <c r="T41" i="2"/>
  <c r="U41" i="2"/>
  <c r="Z41" i="2"/>
  <c r="AA41" i="2"/>
  <c r="AB41" i="2"/>
  <c r="T42" i="2"/>
  <c r="U42" i="2"/>
  <c r="Z42" i="2"/>
  <c r="AA42" i="2"/>
  <c r="AB42" i="2"/>
  <c r="T43" i="2"/>
  <c r="U43" i="2"/>
  <c r="Z43" i="2"/>
  <c r="AA43" i="2"/>
  <c r="AB43" i="2"/>
  <c r="T44" i="2"/>
  <c r="U44" i="2"/>
  <c r="Z44" i="2"/>
  <c r="AA44" i="2"/>
  <c r="AB44" i="2"/>
  <c r="T45" i="2"/>
  <c r="U45" i="2"/>
  <c r="Z45" i="2"/>
  <c r="AA45" i="2"/>
  <c r="AB45" i="2"/>
  <c r="T46" i="2"/>
  <c r="U46" i="2"/>
  <c r="Z46" i="2"/>
  <c r="AA46" i="2"/>
  <c r="AB46" i="2"/>
  <c r="T47" i="2"/>
  <c r="U47" i="2"/>
  <c r="Z47" i="2"/>
  <c r="AA47" i="2"/>
  <c r="AB47" i="2"/>
  <c r="T48" i="2"/>
  <c r="U48" i="2"/>
  <c r="Z48" i="2"/>
  <c r="AA48" i="2"/>
  <c r="AB48" i="2"/>
  <c r="T49" i="2"/>
  <c r="U49" i="2"/>
  <c r="Z49" i="2"/>
  <c r="AA49" i="2"/>
  <c r="AB49" i="2"/>
  <c r="Z50" i="2"/>
  <c r="AA50" i="2"/>
  <c r="AB50" i="2"/>
  <c r="Z51" i="2"/>
  <c r="AA51" i="2"/>
  <c r="AB51" i="2"/>
  <c r="Z63" i="2"/>
  <c r="AA63" i="2"/>
  <c r="AB63" i="2"/>
  <c r="Z64" i="2"/>
  <c r="AA64" i="2"/>
  <c r="AB64" i="2"/>
  <c r="S68" i="2"/>
  <c r="H18" i="1"/>
  <c r="H68" i="2"/>
  <c r="V37" i="2"/>
  <c r="V48" i="2"/>
  <c r="Y51" i="2"/>
  <c r="Y49" i="2"/>
  <c r="Y47" i="2"/>
  <c r="Y45" i="2"/>
  <c r="Y42" i="2"/>
  <c r="Y41" i="2"/>
  <c r="Y50" i="2"/>
  <c r="Y37" i="2"/>
  <c r="Y39" i="2"/>
  <c r="Y64" i="2"/>
  <c r="Y46" i="2"/>
  <c r="Y63" i="2"/>
  <c r="Y48" i="2"/>
  <c r="Y44" i="2"/>
  <c r="Y40" i="2"/>
  <c r="V40" i="2"/>
  <c r="Y38" i="2"/>
  <c r="V38" i="2"/>
  <c r="V41" i="2"/>
  <c r="V47" i="2"/>
  <c r="V49" i="2"/>
  <c r="Y43" i="2"/>
  <c r="V39" i="2"/>
  <c r="V45" i="2"/>
  <c r="V44" i="2"/>
  <c r="V4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63" i="2"/>
  <c r="X64" i="2"/>
  <c r="X65" i="2"/>
  <c r="V68" i="2"/>
  <c r="U68" i="2"/>
  <c r="W51" i="2"/>
  <c r="W50" i="2"/>
  <c r="W39" i="2"/>
  <c r="W44" i="2"/>
  <c r="W46" i="2"/>
  <c r="W48" i="2"/>
  <c r="W43" i="2"/>
  <c r="W37" i="2"/>
  <c r="W40" i="2"/>
  <c r="W42" i="2"/>
  <c r="W38" i="2"/>
  <c r="W47" i="2"/>
  <c r="W45" i="2"/>
  <c r="W49" i="2"/>
  <c r="W41" i="2"/>
  <c r="U69" i="2"/>
  <c r="Z67" i="2"/>
  <c r="AA67" i="2"/>
  <c r="J18" i="1"/>
  <c r="J19" i="1"/>
  <c r="T69" i="2"/>
  <c r="J21" i="1"/>
  <c r="T68" i="2"/>
  <c r="I19" i="1"/>
  <c r="N19" i="1"/>
  <c r="L19" i="1"/>
  <c r="G19" i="1"/>
  <c r="O19" i="1"/>
  <c r="U72" i="2"/>
  <c r="I18" i="1"/>
  <c r="I21" i="1"/>
  <c r="AB67" i="2"/>
  <c r="S69" i="2"/>
  <c r="V69" i="2"/>
  <c r="K18" i="1"/>
  <c r="U73" i="2"/>
  <c r="W72" i="2"/>
  <c r="Y68" i="2"/>
  <c r="L18" i="1"/>
  <c r="G18" i="1"/>
  <c r="G21" i="1"/>
  <c r="K21" i="1"/>
  <c r="N18" i="1"/>
  <c r="M21" i="1"/>
  <c r="L21" i="1"/>
  <c r="H21" i="1"/>
  <c r="N21" i="1"/>
  <c r="O18" i="1"/>
  <c r="O21" i="1"/>
</calcChain>
</file>

<file path=xl/sharedStrings.xml><?xml version="1.0" encoding="utf-8"?>
<sst xmlns="http://schemas.openxmlformats.org/spreadsheetml/2006/main" count="341" uniqueCount="111">
  <si>
    <t>HERU SASONGKO</t>
  </si>
  <si>
    <t>Approved By,</t>
  </si>
  <si>
    <t>Prepared By,</t>
  </si>
  <si>
    <t>: Total Standby Hours</t>
  </si>
  <si>
    <t>Stby</t>
  </si>
  <si>
    <t>: Total No Operator Hours</t>
  </si>
  <si>
    <t>No Oprt</t>
  </si>
  <si>
    <t>Schduled Hours</t>
  </si>
  <si>
    <t>: Total Downtime Hours</t>
  </si>
  <si>
    <t>Down</t>
  </si>
  <si>
    <t>Opr + Stby</t>
  </si>
  <si>
    <t>Phys. Availability :</t>
  </si>
  <si>
    <t>: Total Operating Hours</t>
  </si>
  <si>
    <t>Opr</t>
  </si>
  <si>
    <t>: Physical Availability</t>
  </si>
  <si>
    <t>PA</t>
  </si>
  <si>
    <t>Opr + Down</t>
  </si>
  <si>
    <t>: Mechanical Availability</t>
  </si>
  <si>
    <t>MA</t>
  </si>
  <si>
    <t>Mech. Availability :</t>
  </si>
  <si>
    <t>TOTAL</t>
  </si>
  <si>
    <t>End</t>
  </si>
  <si>
    <t>Start</t>
  </si>
  <si>
    <t>Category</t>
  </si>
  <si>
    <t>Schduled hours</t>
  </si>
  <si>
    <t>Summary Hours</t>
  </si>
  <si>
    <t>Code No.</t>
  </si>
  <si>
    <t>Description</t>
  </si>
  <si>
    <t>PA (%)</t>
  </si>
  <si>
    <t>MA (%)</t>
  </si>
  <si>
    <t>Standard Availability</t>
  </si>
  <si>
    <t>Plant Hours</t>
  </si>
  <si>
    <t>Plant Data</t>
  </si>
  <si>
    <t>No</t>
  </si>
  <si>
    <t>Dengan Keterangan pemakaian unit sebagai berikut :</t>
  </si>
  <si>
    <t>Periode</t>
  </si>
  <si>
    <t>Contract No.</t>
  </si>
  <si>
    <t>Project</t>
  </si>
  <si>
    <t>BA No.</t>
  </si>
  <si>
    <t>BERITA ACARA PEMAKAIAN ALAT BERAT</t>
  </si>
  <si>
    <t>S</t>
  </si>
  <si>
    <t>=</t>
  </si>
  <si>
    <t>THIS MONTH</t>
  </si>
  <si>
    <t>Days</t>
  </si>
  <si>
    <t>DAILY</t>
  </si>
  <si>
    <t>Schedule HRS</t>
  </si>
  <si>
    <t>Active</t>
  </si>
  <si>
    <t>Hours</t>
  </si>
  <si>
    <t>Physical Availability</t>
  </si>
  <si>
    <t>Schedule</t>
  </si>
  <si>
    <t>Cummulative</t>
  </si>
  <si>
    <t>STB</t>
  </si>
  <si>
    <t>BD</t>
  </si>
  <si>
    <t>O-Hrs</t>
  </si>
  <si>
    <t>%</t>
  </si>
  <si>
    <t>STB Hours</t>
  </si>
  <si>
    <t>Finish</t>
  </si>
  <si>
    <t>Gen</t>
  </si>
  <si>
    <t>Consumption Hours (Ltr/Hm)</t>
  </si>
  <si>
    <t>Daily Cummulative</t>
  </si>
  <si>
    <t>Remaks</t>
  </si>
  <si>
    <t>Night</t>
  </si>
  <si>
    <t>Day</t>
  </si>
  <si>
    <t>Plan</t>
  </si>
  <si>
    <t>Date</t>
  </si>
  <si>
    <t>Run Hm  :</t>
  </si>
  <si>
    <t>Unit No</t>
  </si>
  <si>
    <t>To Hm  :</t>
  </si>
  <si>
    <t>Serial Number</t>
  </si>
  <si>
    <t>MONTH:</t>
  </si>
  <si>
    <t>From Hm  :</t>
  </si>
  <si>
    <t>Machine</t>
  </si>
  <si>
    <t>Service Meter Reading</t>
  </si>
  <si>
    <t>DISTRIK MUARA ENIM</t>
  </si>
  <si>
    <t>SPT OPERATION</t>
  </si>
  <si>
    <t>GM OPERATION</t>
  </si>
  <si>
    <t>Spt. Operation</t>
  </si>
  <si>
    <r>
      <t xml:space="preserve">S - UM - SM  </t>
    </r>
    <r>
      <rPr>
        <sz val="13"/>
        <rFont val="Arial Narrow"/>
        <family val="2"/>
      </rPr>
      <t>=</t>
    </r>
  </si>
  <si>
    <t>WA 01</t>
  </si>
  <si>
    <t>Nursilawati</t>
  </si>
  <si>
    <t>Data Control</t>
  </si>
  <si>
    <t>Budi Santoso</t>
  </si>
  <si>
    <t>PT. SERVO LINTAS RAYA</t>
  </si>
  <si>
    <t>BUDI SANTOSO</t>
  </si>
  <si>
    <t>HARY DAVID SUKMANA</t>
  </si>
  <si>
    <t>MANAGER OPERATION</t>
  </si>
  <si>
    <t>: PT. Servo Lintas Raya</t>
  </si>
  <si>
    <t>Monthly Monitoring Operation Unit at Intermediate Stockpile &amp; Road Maintenance</t>
  </si>
  <si>
    <t>VIBRO DYNAPAC</t>
  </si>
  <si>
    <t>PT. HARAPAN TRI GUNA</t>
  </si>
  <si>
    <t>HENDRA TEDI GUNAWAN</t>
  </si>
  <si>
    <t>WA 02</t>
  </si>
  <si>
    <t>GRADER HIDROMEK</t>
  </si>
  <si>
    <t>: 4760000960</t>
  </si>
  <si>
    <t>STANDBY</t>
  </si>
  <si>
    <t>: 003/HTG-BASTB/VI/2019</t>
  </si>
  <si>
    <t>PEMADATAN STOCK FILE 107</t>
  </si>
  <si>
    <t>GREADING ACC ROAD STOCK PILE 107</t>
  </si>
  <si>
    <t>GREADING STOCK PILE 107</t>
  </si>
  <si>
    <t>GREDING AKSES STOCK PILE 107</t>
  </si>
  <si>
    <t>: JUNI 2019</t>
  </si>
  <si>
    <r>
      <t xml:space="preserve">Pada hari Senin tanggal 08 Juli tahun 2019 dibuat berita acara tentang pemakaian (rental) alat berat milik </t>
    </r>
    <r>
      <rPr>
        <b/>
        <sz val="11"/>
        <color theme="1"/>
        <rFont val="Calibri"/>
        <family val="2"/>
        <scheme val="minor"/>
      </rPr>
      <t>PT. Harapan Tri Guna</t>
    </r>
    <r>
      <rPr>
        <sz val="11"/>
        <color theme="1"/>
        <rFont val="Calibri"/>
        <family val="2"/>
        <scheme val="minor"/>
      </rPr>
      <t xml:space="preserve"> yang digunakan di Hauling Road  milik </t>
    </r>
    <r>
      <rPr>
        <b/>
        <sz val="11"/>
        <color theme="1"/>
        <rFont val="Calibri"/>
        <family val="2"/>
        <scheme val="minor"/>
      </rPr>
      <t>PT. SPT. Servo Lintas Raya</t>
    </r>
    <r>
      <rPr>
        <sz val="11"/>
        <color theme="1"/>
        <rFont val="Calibri"/>
        <family val="2"/>
        <scheme val="minor"/>
      </rPr>
      <t xml:space="preserve"> pada Periode Bulan JUNI</t>
    </r>
    <r>
      <rPr>
        <b/>
        <sz val="11"/>
        <color theme="1"/>
        <rFont val="Calibri"/>
        <family val="2"/>
        <scheme val="minor"/>
      </rPr>
      <t xml:space="preserve"> 2019</t>
    </r>
    <r>
      <rPr>
        <sz val="11"/>
        <color theme="1"/>
        <rFont val="Calibri"/>
        <family val="2"/>
        <scheme val="minor"/>
      </rPr>
      <t>.</t>
    </r>
  </si>
  <si>
    <t>From 01 Juni - 30 Juni 2019</t>
  </si>
  <si>
    <t>JUNI 2019</t>
  </si>
  <si>
    <t>LIBUR LEBARAN</t>
  </si>
  <si>
    <t>PEMADATAN STOCK FILE 106</t>
  </si>
  <si>
    <t>MENGHAMPAR TANAH 113</t>
  </si>
  <si>
    <t>PEMBENAHAN JALAN STOCK PILE 107</t>
  </si>
  <si>
    <t>GREADING AKSES ROAD KM 107</t>
  </si>
  <si>
    <t>BREAK DOWN/SERVICE</t>
  </si>
  <si>
    <t>SKRIPING STOCK PILE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</si>
</sst>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0000%"/>
    <numFmt numFmtId="167" formatCode="_(&quot;$&quot;* #,##0.0_);_(&quot;$&quot;* \(#,##0.0\);_(&quot;$&quot;* &quot;-&quot;?_);_(@_)"/>
    <numFmt numFmtId="168" formatCode="00000"/>
    <numFmt numFmtId="169" formatCode="m/d"/>
    <numFmt numFmtId="170" formatCode="0.0000000000"/>
    <numFmt numFmtId="171" formatCode="d\ayy"/>
    <numFmt numFmtId="172" formatCode="&quot;IR£&quot;#,##0.00;[Red]\-&quot;IR£&quot;#,##0.00"/>
    <numFmt numFmtId="173" formatCode="0.00_)"/>
    <numFmt numFmtId="174" formatCode="#,##0&quot;NT$&quot;;[Red]\-#,##0&quot;NT$&quot;"/>
    <numFmt numFmtId="175" formatCode="dddd"/>
    <numFmt numFmtId="176" formatCode="ddd"/>
    <numFmt numFmtId="177" formatCode="0.0"/>
    <numFmt numFmtId="178" formatCode="_(* #,##0.0_);_(* \(#,##0.0\);_(* &quot;-&quot;??_);_(@_)"/>
    <numFmt numFmtId="179" formatCode="_(* #,##0.00_);_(* \(#,##0.00\);_(* &quot;-&quot;_);_(@_)"/>
    <numFmt numFmtId="180" formatCode="_-* #,##0.00_-;\-* #,##0.00_-;_-* &quot;-&quot;_-;_-@_-"/>
  </numFmts>
  <fonts count="3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1"/>
      <color theme="1"/>
      <name val="Calibri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13"/>
      <name val="Arial Narrow"/>
      <family val="2"/>
    </font>
    <font>
      <b/>
      <sz val="13"/>
      <name val="Arial Narrow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18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i/>
      <sz val="13"/>
      <name val="Arial Narrow"/>
      <family val="2"/>
    </font>
    <font>
      <sz val="13"/>
      <color theme="0"/>
      <name val="Arial Narrow"/>
      <family val="2"/>
    </font>
    <font>
      <u/>
      <sz val="13"/>
      <name val="Arial Narrow"/>
      <family val="2"/>
    </font>
    <font>
      <b/>
      <u/>
      <sz val="13"/>
      <name val="Arial Narrow"/>
      <family val="2"/>
    </font>
    <font>
      <b/>
      <u/>
      <sz val="14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7">
    <border>
      <left/>
      <right/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56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0" borderId="0" applyFill="0" applyBorder="0" applyAlignment="0"/>
    <xf numFmtId="166" fontId="15" fillId="0" borderId="0" applyFill="0" applyBorder="0" applyAlignment="0"/>
    <xf numFmtId="167" fontId="15" fillId="0" borderId="0" applyFill="0" applyBorder="0" applyAlignment="0"/>
    <xf numFmtId="168" fontId="15" fillId="0" borderId="0" applyFill="0" applyBorder="0" applyAlignment="0"/>
    <xf numFmtId="169" fontId="15" fillId="0" borderId="0" applyFill="0" applyBorder="0" applyAlignment="0"/>
    <xf numFmtId="170" fontId="15" fillId="0" borderId="0" applyFill="0" applyBorder="0" applyAlignment="0"/>
    <xf numFmtId="171" fontId="15" fillId="0" borderId="0" applyFill="0" applyBorder="0" applyAlignment="0"/>
    <xf numFmtId="166" fontId="15" fillId="0" borderId="0" applyFill="0" applyBorder="0" applyAlignment="0"/>
    <xf numFmtId="41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72" fontId="15" fillId="0" borderId="20"/>
    <xf numFmtId="166" fontId="15" fillId="0" borderId="0" applyFont="0" applyFill="0" applyBorder="0" applyAlignment="0" applyProtection="0"/>
    <xf numFmtId="14" fontId="14" fillId="0" borderId="0" applyFill="0" applyBorder="0" applyAlignment="0"/>
    <xf numFmtId="170" fontId="15" fillId="0" borderId="0" applyFill="0" applyBorder="0" applyAlignment="0"/>
    <xf numFmtId="166" fontId="15" fillId="0" borderId="0" applyFill="0" applyBorder="0" applyAlignment="0"/>
    <xf numFmtId="170" fontId="15" fillId="0" borderId="0" applyFill="0" applyBorder="0" applyAlignment="0"/>
    <xf numFmtId="171" fontId="15" fillId="0" borderId="0" applyFill="0" applyBorder="0" applyAlignment="0"/>
    <xf numFmtId="166" fontId="15" fillId="0" borderId="0" applyFill="0" applyBorder="0" applyAlignment="0"/>
    <xf numFmtId="38" fontId="17" fillId="2" borderId="0" applyNumberFormat="0" applyBorder="0" applyAlignment="0" applyProtection="0"/>
    <xf numFmtId="0" fontId="18" fillId="0" borderId="26" applyNumberFormat="0" applyAlignment="0" applyProtection="0">
      <alignment horizontal="left" vertical="center"/>
    </xf>
    <xf numFmtId="0" fontId="18" fillId="0" borderId="27">
      <alignment horizontal="left" vertical="center"/>
    </xf>
    <xf numFmtId="10" fontId="17" fillId="3" borderId="20" applyNumberFormat="0" applyBorder="0" applyAlignment="0" applyProtection="0"/>
    <xf numFmtId="170" fontId="15" fillId="0" borderId="0" applyFill="0" applyBorder="0" applyAlignment="0"/>
    <xf numFmtId="166" fontId="15" fillId="0" borderId="0" applyFill="0" applyBorder="0" applyAlignment="0"/>
    <xf numFmtId="170" fontId="15" fillId="0" borderId="0" applyFill="0" applyBorder="0" applyAlignment="0"/>
    <xf numFmtId="171" fontId="15" fillId="0" borderId="0" applyFill="0" applyBorder="0" applyAlignment="0"/>
    <xf numFmtId="166" fontId="15" fillId="0" borderId="0" applyFill="0" applyBorder="0" applyAlignment="0"/>
    <xf numFmtId="173" fontId="19" fillId="0" borderId="0"/>
    <xf numFmtId="0" fontId="15" fillId="0" borderId="0"/>
    <xf numFmtId="0" fontId="11" fillId="0" borderId="0"/>
    <xf numFmtId="0" fontId="15" fillId="0" borderId="0"/>
    <xf numFmtId="0" fontId="20" fillId="0" borderId="0"/>
    <xf numFmtId="0" fontId="15" fillId="0" borderId="0"/>
    <xf numFmtId="0" fontId="16" fillId="0" borderId="0"/>
    <xf numFmtId="169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0" fontId="15" fillId="0" borderId="0" applyFill="0" applyBorder="0" applyAlignment="0"/>
    <xf numFmtId="166" fontId="15" fillId="0" borderId="0" applyFill="0" applyBorder="0" applyAlignment="0"/>
    <xf numFmtId="170" fontId="15" fillId="0" borderId="0" applyFill="0" applyBorder="0" applyAlignment="0"/>
    <xf numFmtId="171" fontId="15" fillId="0" borderId="0" applyFill="0" applyBorder="0" applyAlignment="0"/>
    <xf numFmtId="166" fontId="15" fillId="0" borderId="0" applyFill="0" applyBorder="0" applyAlignment="0"/>
    <xf numFmtId="0" fontId="21" fillId="0" borderId="28"/>
    <xf numFmtId="0" fontId="22" fillId="0" borderId="29"/>
    <xf numFmtId="49" fontId="14" fillId="0" borderId="0" applyFill="0" applyBorder="0" applyAlignment="0"/>
    <xf numFmtId="175" fontId="15" fillId="0" borderId="0" applyFill="0" applyBorder="0" applyAlignment="0"/>
    <xf numFmtId="176" fontId="15" fillId="0" borderId="0" applyFill="0" applyBorder="0" applyAlignment="0"/>
    <xf numFmtId="0" fontId="6" fillId="0" borderId="0"/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230">
    <xf numFmtId="0" fontId="0" fillId="0" borderId="0" xfId="0"/>
    <xf numFmtId="0" fontId="11" fillId="0" borderId="0" xfId="0" applyFont="1" applyFill="1" applyBorder="1"/>
    <xf numFmtId="0" fontId="15" fillId="0" borderId="0" xfId="37" applyFill="1"/>
    <xf numFmtId="0" fontId="23" fillId="0" borderId="0" xfId="37" applyFont="1" applyFill="1"/>
    <xf numFmtId="0" fontId="24" fillId="0" borderId="0" xfId="37" applyFont="1" applyFill="1" applyAlignment="1"/>
    <xf numFmtId="0" fontId="24" fillId="0" borderId="0" xfId="37" applyFont="1" applyFill="1" applyAlignment="1">
      <alignment horizontal="center"/>
    </xf>
    <xf numFmtId="0" fontId="23" fillId="0" borderId="0" xfId="37" applyFont="1" applyFill="1" applyAlignment="1">
      <alignment horizontal="center"/>
    </xf>
    <xf numFmtId="0" fontId="23" fillId="0" borderId="0" xfId="37" applyFont="1" applyFill="1" applyAlignment="1"/>
    <xf numFmtId="0" fontId="25" fillId="0" borderId="0" xfId="37" applyFont="1" applyFill="1"/>
    <xf numFmtId="0" fontId="26" fillId="0" borderId="0" xfId="37" applyFont="1" applyFill="1"/>
    <xf numFmtId="0" fontId="28" fillId="0" borderId="0" xfId="37" applyFont="1" applyFill="1"/>
    <xf numFmtId="0" fontId="0" fillId="0" borderId="25" xfId="0" applyFill="1" applyBorder="1"/>
    <xf numFmtId="0" fontId="0" fillId="0" borderId="24" xfId="0" applyFill="1" applyBorder="1"/>
    <xf numFmtId="0" fontId="0" fillId="0" borderId="23" xfId="0" applyFill="1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43" fontId="0" fillId="0" borderId="0" xfId="0" applyNumberFormat="1" applyFill="1" applyBorder="1"/>
    <xf numFmtId="0" fontId="0" fillId="0" borderId="22" xfId="0" applyFill="1" applyBorder="1"/>
    <xf numFmtId="0" fontId="11" fillId="0" borderId="6" xfId="0" applyFont="1" applyFill="1" applyBorder="1"/>
    <xf numFmtId="0" fontId="0" fillId="0" borderId="21" xfId="0" applyFill="1" applyBorder="1"/>
    <xf numFmtId="0" fontId="12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9" fontId="12" fillId="0" borderId="20" xfId="2" applyFont="1" applyFill="1" applyBorder="1" applyAlignment="1">
      <alignment horizontal="center" vertical="center"/>
    </xf>
    <xf numFmtId="0" fontId="11" fillId="0" borderId="19" xfId="0" applyFont="1" applyFill="1" applyBorder="1"/>
    <xf numFmtId="0" fontId="11" fillId="0" borderId="18" xfId="0" applyFont="1" applyFill="1" applyBorder="1"/>
    <xf numFmtId="0" fontId="11" fillId="0" borderId="17" xfId="0" applyFont="1" applyFill="1" applyBorder="1"/>
    <xf numFmtId="0" fontId="11" fillId="0" borderId="10" xfId="0" applyFont="1" applyFill="1" applyBorder="1"/>
    <xf numFmtId="0" fontId="11" fillId="0" borderId="9" xfId="0" applyFont="1" applyFill="1" applyBorder="1"/>
    <xf numFmtId="0" fontId="11" fillId="0" borderId="8" xfId="0" applyFont="1" applyFill="1" applyBorder="1"/>
    <xf numFmtId="0" fontId="11" fillId="0" borderId="7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2" fontId="12" fillId="0" borderId="20" xfId="0" applyNumberFormat="1" applyFont="1" applyFill="1" applyBorder="1" applyAlignment="1">
      <alignment horizontal="center"/>
    </xf>
    <xf numFmtId="10" fontId="12" fillId="0" borderId="20" xfId="2" applyNumberFormat="1" applyFont="1" applyFill="1" applyBorder="1" applyAlignment="1">
      <alignment horizontal="center"/>
    </xf>
    <xf numFmtId="43" fontId="12" fillId="0" borderId="20" xfId="1" applyFont="1" applyFill="1" applyBorder="1" applyAlignment="1">
      <alignment horizontal="center"/>
    </xf>
    <xf numFmtId="9" fontId="7" fillId="0" borderId="20" xfId="2" applyFont="1" applyFill="1" applyBorder="1" applyAlignment="1">
      <alignment horizontal="center" vertical="center"/>
    </xf>
    <xf numFmtId="10" fontId="7" fillId="0" borderId="20" xfId="2" applyNumberFormat="1" applyFont="1" applyFill="1" applyBorder="1" applyAlignment="1">
      <alignment horizontal="center"/>
    </xf>
    <xf numFmtId="43" fontId="7" fillId="0" borderId="20" xfId="1" applyFont="1" applyFill="1" applyBorder="1"/>
    <xf numFmtId="0" fontId="30" fillId="0" borderId="0" xfId="37" applyFont="1" applyFill="1"/>
    <xf numFmtId="0" fontId="31" fillId="0" borderId="0" xfId="37" applyFont="1" applyFill="1" applyAlignment="1"/>
    <xf numFmtId="0" fontId="32" fillId="0" borderId="0" xfId="37" applyFont="1" applyFill="1" applyAlignment="1">
      <alignment horizontal="center"/>
    </xf>
    <xf numFmtId="0" fontId="31" fillId="0" borderId="0" xfId="37" applyFont="1" applyFill="1"/>
    <xf numFmtId="0" fontId="31" fillId="0" borderId="0" xfId="37" applyFont="1" applyFill="1" applyBorder="1" applyAlignment="1"/>
    <xf numFmtId="0" fontId="31" fillId="0" borderId="0" xfId="37" applyFont="1" applyFill="1" applyBorder="1"/>
    <xf numFmtId="0" fontId="31" fillId="0" borderId="0" xfId="37" applyFont="1" applyFill="1" applyBorder="1" applyAlignment="1">
      <alignment horizontal="center"/>
    </xf>
    <xf numFmtId="0" fontId="32" fillId="0" borderId="0" xfId="37" applyFont="1" applyFill="1" applyBorder="1" applyAlignment="1">
      <alignment horizontal="center"/>
    </xf>
    <xf numFmtId="43" fontId="7" fillId="0" borderId="20" xfId="1" applyFont="1" applyFill="1" applyBorder="1" applyAlignment="1">
      <alignment horizontal="center" vertical="center"/>
    </xf>
    <xf numFmtId="0" fontId="7" fillId="0" borderId="20" xfId="0" applyFont="1" applyFill="1" applyBorder="1"/>
    <xf numFmtId="43" fontId="11" fillId="0" borderId="20" xfId="0" applyNumberFormat="1" applyFont="1" applyFill="1" applyBorder="1" applyAlignment="1">
      <alignment horizontal="center"/>
    </xf>
    <xf numFmtId="2" fontId="11" fillId="0" borderId="20" xfId="0" applyNumberFormat="1" applyFont="1" applyFill="1" applyBorder="1" applyAlignment="1">
      <alignment horizontal="center"/>
    </xf>
    <xf numFmtId="43" fontId="7" fillId="0" borderId="20" xfId="1" applyFont="1" applyFill="1" applyBorder="1" applyAlignment="1"/>
    <xf numFmtId="43" fontId="7" fillId="0" borderId="20" xfId="1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4" xfId="0" applyFill="1" applyBorder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23" fillId="4" borderId="59" xfId="0" applyFont="1" applyFill="1" applyBorder="1" applyAlignment="1">
      <alignment horizontal="center" vertical="center"/>
    </xf>
    <xf numFmtId="0" fontId="23" fillId="4" borderId="59" xfId="37" applyFont="1" applyFill="1" applyBorder="1" applyAlignment="1">
      <alignment horizontal="center" vertical="center"/>
    </xf>
    <xf numFmtId="0" fontId="23" fillId="0" borderId="0" xfId="37" applyFont="1" applyFill="1" applyAlignment="1">
      <alignment horizontal="right"/>
    </xf>
    <xf numFmtId="0" fontId="24" fillId="4" borderId="68" xfId="37" applyFont="1" applyFill="1" applyBorder="1" applyAlignment="1">
      <alignment horizontal="left"/>
    </xf>
    <xf numFmtId="0" fontId="23" fillId="0" borderId="68" xfId="37" applyFont="1" applyFill="1" applyBorder="1" applyAlignment="1">
      <alignment horizontal="left"/>
    </xf>
    <xf numFmtId="0" fontId="23" fillId="0" borderId="67" xfId="37" applyFont="1" applyFill="1" applyBorder="1"/>
    <xf numFmtId="0" fontId="23" fillId="0" borderId="66" xfId="37" applyFont="1" applyFill="1" applyBorder="1" applyAlignment="1">
      <alignment horizontal="right" vertical="center"/>
    </xf>
    <xf numFmtId="43" fontId="23" fillId="0" borderId="61" xfId="13" applyNumberFormat="1" applyFont="1" applyFill="1" applyBorder="1" applyAlignment="1">
      <alignment horizontal="right"/>
    </xf>
    <xf numFmtId="22" fontId="23" fillId="0" borderId="0" xfId="37" applyNumberFormat="1" applyFont="1" applyFill="1"/>
    <xf numFmtId="0" fontId="23" fillId="0" borderId="0" xfId="37" applyFont="1" applyFill="1" applyBorder="1"/>
    <xf numFmtId="0" fontId="23" fillId="4" borderId="68" xfId="37" applyFont="1" applyFill="1" applyBorder="1" applyAlignment="1">
      <alignment horizontal="left"/>
    </xf>
    <xf numFmtId="43" fontId="23" fillId="0" borderId="53" xfId="13" applyNumberFormat="1" applyFont="1" applyFill="1" applyBorder="1" applyAlignment="1">
      <alignment horizontal="right"/>
    </xf>
    <xf numFmtId="0" fontId="24" fillId="4" borderId="0" xfId="37" quotePrefix="1" applyFont="1" applyFill="1" applyBorder="1"/>
    <xf numFmtId="0" fontId="23" fillId="4" borderId="0" xfId="37" applyFont="1" applyFill="1" applyBorder="1"/>
    <xf numFmtId="0" fontId="23" fillId="4" borderId="0" xfId="37" applyFont="1" applyFill="1"/>
    <xf numFmtId="0" fontId="24" fillId="0" borderId="0" xfId="37" quotePrefix="1" applyFont="1" applyFill="1" applyBorder="1"/>
    <xf numFmtId="0" fontId="24" fillId="0" borderId="67" xfId="37" quotePrefix="1" applyFont="1" applyFill="1" applyBorder="1"/>
    <xf numFmtId="43" fontId="23" fillId="0" borderId="30" xfId="13" applyNumberFormat="1" applyFont="1" applyFill="1" applyBorder="1"/>
    <xf numFmtId="0" fontId="24" fillId="0" borderId="61" xfId="37" applyFont="1" applyFill="1" applyBorder="1" applyAlignment="1">
      <alignment horizontal="center" vertical="center"/>
    </xf>
    <xf numFmtId="0" fontId="23" fillId="0" borderId="0" xfId="37" applyFont="1" applyFill="1" applyAlignment="1">
      <alignment vertical="center"/>
    </xf>
    <xf numFmtId="0" fontId="24" fillId="0" borderId="47" xfId="37" applyFont="1" applyFill="1" applyBorder="1" applyAlignment="1">
      <alignment horizontal="center" vertical="center"/>
    </xf>
    <xf numFmtId="0" fontId="24" fillId="0" borderId="46" xfId="37" applyFont="1" applyFill="1" applyBorder="1" applyAlignment="1">
      <alignment horizontal="center" vertical="center"/>
    </xf>
    <xf numFmtId="0" fontId="23" fillId="4" borderId="64" xfId="37" applyFont="1" applyFill="1" applyBorder="1" applyAlignment="1">
      <alignment horizontal="center" vertical="center"/>
    </xf>
    <xf numFmtId="179" fontId="23" fillId="4" borderId="64" xfId="11" applyNumberFormat="1" applyFont="1" applyFill="1" applyBorder="1" applyAlignment="1">
      <alignment horizontal="center" vertical="center"/>
    </xf>
    <xf numFmtId="43" fontId="23" fillId="4" borderId="64" xfId="13" applyFont="1" applyFill="1" applyBorder="1" applyAlignment="1">
      <alignment horizontal="center" vertical="center"/>
    </xf>
    <xf numFmtId="43" fontId="23" fillId="4" borderId="59" xfId="13" applyFont="1" applyFill="1" applyBorder="1" applyAlignment="1">
      <alignment horizontal="center" vertical="center"/>
    </xf>
    <xf numFmtId="0" fontId="23" fillId="4" borderId="0" xfId="37" applyFont="1" applyFill="1" applyAlignment="1">
      <alignment vertical="center"/>
    </xf>
    <xf numFmtId="0" fontId="23" fillId="4" borderId="60" xfId="37" applyFont="1" applyFill="1" applyBorder="1" applyAlignment="1">
      <alignment horizontal="center" vertical="center"/>
    </xf>
    <xf numFmtId="179" fontId="23" fillId="4" borderId="59" xfId="11" applyNumberFormat="1" applyFont="1" applyFill="1" applyBorder="1" applyAlignment="1">
      <alignment horizontal="center" vertical="center"/>
    </xf>
    <xf numFmtId="177" fontId="23" fillId="4" borderId="59" xfId="37" applyNumberFormat="1" applyFont="1" applyFill="1" applyBorder="1" applyAlignment="1">
      <alignment horizontal="center" vertical="center"/>
    </xf>
    <xf numFmtId="43" fontId="23" fillId="4" borderId="58" xfId="13" applyFont="1" applyFill="1" applyBorder="1" applyAlignment="1">
      <alignment horizontal="center" vertical="center"/>
    </xf>
    <xf numFmtId="9" fontId="23" fillId="4" borderId="57" xfId="42" applyFont="1" applyFill="1" applyBorder="1" applyAlignment="1">
      <alignment horizontal="center" vertical="center"/>
    </xf>
    <xf numFmtId="43" fontId="23" fillId="4" borderId="56" xfId="37" applyNumberFormat="1" applyFont="1" applyFill="1" applyBorder="1" applyAlignment="1" applyProtection="1">
      <alignment horizontal="right" vertical="center"/>
      <protection hidden="1"/>
    </xf>
    <xf numFmtId="43" fontId="23" fillId="4" borderId="55" xfId="37" applyNumberFormat="1" applyFont="1" applyFill="1" applyBorder="1" applyProtection="1">
      <protection locked="0"/>
    </xf>
    <xf numFmtId="0" fontId="23" fillId="4" borderId="54" xfId="37" applyFont="1" applyFill="1" applyBorder="1" applyAlignment="1">
      <alignment horizontal="center" vertical="center"/>
    </xf>
    <xf numFmtId="0" fontId="23" fillId="4" borderId="20" xfId="37" applyFont="1" applyFill="1" applyBorder="1" applyAlignment="1">
      <alignment horizontal="center" vertical="center"/>
    </xf>
    <xf numFmtId="0" fontId="23" fillId="4" borderId="53" xfId="37" applyFont="1" applyFill="1" applyBorder="1" applyAlignment="1">
      <alignment horizontal="center" vertical="center"/>
    </xf>
    <xf numFmtId="0" fontId="23" fillId="0" borderId="49" xfId="37" applyFont="1" applyFill="1" applyBorder="1" applyAlignment="1">
      <alignment vertical="center"/>
    </xf>
    <xf numFmtId="0" fontId="23" fillId="0" borderId="0" xfId="37" applyFont="1" applyFill="1" applyAlignment="1">
      <alignment horizontal="centerContinuous" vertical="center"/>
    </xf>
    <xf numFmtId="178" fontId="24" fillId="0" borderId="48" xfId="13" applyNumberFormat="1" applyFont="1" applyFill="1" applyBorder="1" applyAlignment="1">
      <alignment horizontal="centerContinuous" vertical="center"/>
    </xf>
    <xf numFmtId="178" fontId="24" fillId="0" borderId="47" xfId="13" applyNumberFormat="1" applyFont="1" applyFill="1" applyBorder="1" applyAlignment="1">
      <alignment vertical="center"/>
    </xf>
    <xf numFmtId="43" fontId="24" fillId="0" borderId="47" xfId="13" applyFont="1" applyFill="1" applyBorder="1" applyAlignment="1">
      <alignment vertical="center"/>
    </xf>
    <xf numFmtId="178" fontId="24" fillId="0" borderId="48" xfId="13" applyNumberFormat="1" applyFont="1" applyFill="1" applyBorder="1" applyAlignment="1">
      <alignment horizontal="center" vertical="center"/>
    </xf>
    <xf numFmtId="43" fontId="23" fillId="0" borderId="40" xfId="13" applyFont="1" applyFill="1" applyBorder="1" applyAlignment="1">
      <alignment horizontal="center" vertical="center"/>
    </xf>
    <xf numFmtId="43" fontId="23" fillId="0" borderId="47" xfId="13" applyFont="1" applyFill="1" applyBorder="1" applyAlignment="1">
      <alignment horizontal="center" vertical="center"/>
    </xf>
    <xf numFmtId="43" fontId="24" fillId="0" borderId="34" xfId="13" applyFont="1" applyFill="1" applyBorder="1" applyAlignment="1">
      <alignment horizontal="right" vertical="center"/>
    </xf>
    <xf numFmtId="0" fontId="23" fillId="0" borderId="48" xfId="37" applyFont="1" applyFill="1" applyBorder="1" applyAlignment="1">
      <alignment horizontal="centerContinuous" vertical="center"/>
    </xf>
    <xf numFmtId="0" fontId="23" fillId="0" borderId="47" xfId="37" applyFont="1" applyFill="1" applyBorder="1" applyAlignment="1">
      <alignment horizontal="centerContinuous" vertical="center"/>
    </xf>
    <xf numFmtId="0" fontId="23" fillId="0" borderId="46" xfId="37" applyFont="1" applyFill="1" applyBorder="1" applyAlignment="1">
      <alignment horizontal="centerContinuous" vertical="center"/>
    </xf>
    <xf numFmtId="43" fontId="23" fillId="0" borderId="0" xfId="37" applyNumberFormat="1" applyFont="1" applyFill="1"/>
    <xf numFmtId="179" fontId="23" fillId="0" borderId="0" xfId="37" applyNumberFormat="1" applyFont="1" applyFill="1"/>
    <xf numFmtId="43" fontId="34" fillId="0" borderId="0" xfId="37" applyNumberFormat="1" applyFont="1" applyFill="1"/>
    <xf numFmtId="178" fontId="23" fillId="0" borderId="0" xfId="13" applyNumberFormat="1" applyFont="1" applyFill="1" applyBorder="1" applyAlignment="1">
      <alignment horizontal="centerContinuous"/>
    </xf>
    <xf numFmtId="177" fontId="23" fillId="0" borderId="0" xfId="37" applyNumberFormat="1" applyFont="1" applyFill="1"/>
    <xf numFmtId="178" fontId="23" fillId="0" borderId="16" xfId="13" applyNumberFormat="1" applyFont="1" applyFill="1" applyBorder="1" applyAlignment="1">
      <alignment horizontal="centerContinuous"/>
    </xf>
    <xf numFmtId="0" fontId="23" fillId="0" borderId="45" xfId="37" applyFont="1" applyFill="1" applyBorder="1"/>
    <xf numFmtId="0" fontId="23" fillId="0" borderId="40" xfId="37" applyFont="1" applyFill="1" applyBorder="1" applyAlignment="1">
      <alignment horizontal="center"/>
    </xf>
    <xf numFmtId="0" fontId="23" fillId="0" borderId="39" xfId="37" applyFont="1" applyFill="1" applyBorder="1" applyAlignment="1">
      <alignment horizontal="center"/>
    </xf>
    <xf numFmtId="0" fontId="23" fillId="0" borderId="10" xfId="37" applyFont="1" applyFill="1" applyBorder="1"/>
    <xf numFmtId="0" fontId="23" fillId="0" borderId="36" xfId="37" applyFont="1" applyFill="1" applyBorder="1"/>
    <xf numFmtId="0" fontId="23" fillId="0" borderId="38" xfId="37" applyFont="1" applyFill="1" applyBorder="1" applyAlignment="1">
      <alignment horizontal="center"/>
    </xf>
    <xf numFmtId="0" fontId="23" fillId="0" borderId="37" xfId="37" applyFont="1" applyFill="1" applyBorder="1" applyAlignment="1">
      <alignment horizontal="center"/>
    </xf>
    <xf numFmtId="0" fontId="35" fillId="0" borderId="10" xfId="37" applyFont="1" applyFill="1" applyBorder="1" applyAlignment="1">
      <alignment horizontal="left"/>
    </xf>
    <xf numFmtId="43" fontId="23" fillId="0" borderId="6" xfId="37" applyNumberFormat="1" applyFont="1" applyFill="1" applyBorder="1" applyAlignment="1"/>
    <xf numFmtId="10" fontId="24" fillId="0" borderId="0" xfId="13" quotePrefix="1" applyNumberFormat="1" applyFont="1" applyFill="1" applyBorder="1" applyAlignment="1">
      <alignment horizontal="center"/>
    </xf>
    <xf numFmtId="10" fontId="24" fillId="0" borderId="36" xfId="13" applyNumberFormat="1" applyFont="1" applyFill="1" applyBorder="1" applyAlignment="1">
      <alignment horizontal="center"/>
    </xf>
    <xf numFmtId="0" fontId="23" fillId="0" borderId="35" xfId="37" applyFont="1" applyFill="1" applyBorder="1" applyAlignment="1">
      <alignment horizontal="center"/>
    </xf>
    <xf numFmtId="0" fontId="23" fillId="0" borderId="32" xfId="37" applyFont="1" applyFill="1" applyBorder="1" applyAlignment="1">
      <alignment horizontal="center"/>
    </xf>
    <xf numFmtId="43" fontId="23" fillId="0" borderId="31" xfId="37" applyNumberFormat="1" applyFont="1" applyFill="1" applyBorder="1" applyAlignment="1">
      <alignment horizontal="center"/>
    </xf>
    <xf numFmtId="0" fontId="23" fillId="0" borderId="31" xfId="37" applyFont="1" applyFill="1" applyBorder="1"/>
    <xf numFmtId="0" fontId="23" fillId="0" borderId="30" xfId="37" applyFont="1" applyFill="1" applyBorder="1"/>
    <xf numFmtId="0" fontId="36" fillId="0" borderId="0" xfId="37" applyFont="1" applyFill="1" applyAlignment="1">
      <alignment horizontal="center"/>
    </xf>
    <xf numFmtId="0" fontId="24" fillId="0" borderId="0" xfId="37" applyFont="1" applyFill="1"/>
    <xf numFmtId="0" fontId="36" fillId="0" borderId="0" xfId="37" applyFont="1" applyFill="1" applyAlignment="1">
      <alignment horizontal="center" vertical="center"/>
    </xf>
    <xf numFmtId="0" fontId="23" fillId="0" borderId="0" xfId="37" applyFont="1" applyFill="1" applyAlignment="1">
      <alignment horizontal="center" vertical="center"/>
    </xf>
    <xf numFmtId="0" fontId="24" fillId="0" borderId="0" xfId="33" applyFont="1" applyFill="1" applyBorder="1" applyAlignment="1">
      <alignment horizontal="center" vertical="center"/>
    </xf>
    <xf numFmtId="0" fontId="24" fillId="0" borderId="0" xfId="37" applyFont="1" applyFill="1" applyAlignment="1">
      <alignment horizontal="center" vertical="center"/>
    </xf>
    <xf numFmtId="0" fontId="37" fillId="4" borderId="0" xfId="33" applyFont="1" applyFill="1" applyBorder="1" applyAlignment="1">
      <alignment horizontal="center"/>
    </xf>
    <xf numFmtId="0" fontId="36" fillId="0" borderId="0" xfId="37" applyFont="1" applyFill="1" applyAlignment="1">
      <alignment horizontal="left" vertical="center"/>
    </xf>
    <xf numFmtId="0" fontId="24" fillId="0" borderId="0" xfId="37" applyFont="1" applyFill="1" applyAlignment="1">
      <alignment horizontal="left" vertical="center"/>
    </xf>
    <xf numFmtId="0" fontId="23" fillId="4" borderId="69" xfId="37" applyFont="1" applyFill="1" applyBorder="1" applyAlignment="1">
      <alignment horizontal="center" vertical="center"/>
    </xf>
    <xf numFmtId="43" fontId="23" fillId="5" borderId="59" xfId="13" applyFont="1" applyFill="1" applyBorder="1" applyAlignment="1">
      <alignment horizontal="center" vertical="center"/>
    </xf>
    <xf numFmtId="0" fontId="5" fillId="0" borderId="20" xfId="0" applyFont="1" applyFill="1" applyBorder="1"/>
    <xf numFmtId="0" fontId="5" fillId="0" borderId="2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24" fillId="0" borderId="47" xfId="37" applyFont="1" applyFill="1" applyBorder="1" applyAlignment="1">
      <alignment horizontal="center" vertical="center"/>
    </xf>
    <xf numFmtId="180" fontId="23" fillId="4" borderId="64" xfId="55" applyNumberFormat="1" applyFont="1" applyFill="1" applyBorder="1" applyAlignment="1">
      <alignment horizontal="center" vertical="center"/>
    </xf>
    <xf numFmtId="43" fontId="23" fillId="4" borderId="70" xfId="13" applyFont="1" applyFill="1" applyBorder="1" applyAlignment="1">
      <alignment horizontal="center" vertical="center"/>
    </xf>
    <xf numFmtId="43" fontId="23" fillId="5" borderId="70" xfId="13" applyFont="1" applyFill="1" applyBorder="1" applyAlignment="1">
      <alignment horizontal="center" vertical="center"/>
    </xf>
    <xf numFmtId="177" fontId="23" fillId="4" borderId="64" xfId="37" applyNumberFormat="1" applyFont="1" applyFill="1" applyBorder="1" applyAlignment="1">
      <alignment horizontal="center" vertical="center"/>
    </xf>
    <xf numFmtId="17" fontId="24" fillId="4" borderId="0" xfId="37" quotePrefix="1" applyNumberFormat="1" applyFont="1" applyFill="1" applyBorder="1"/>
    <xf numFmtId="0" fontId="36" fillId="0" borderId="0" xfId="33" applyFont="1" applyFill="1" applyBorder="1" applyAlignment="1">
      <alignment horizontal="center" vertical="center"/>
    </xf>
    <xf numFmtId="178" fontId="23" fillId="0" borderId="63" xfId="13" applyNumberFormat="1" applyFont="1" applyFill="1" applyBorder="1" applyAlignment="1">
      <alignment vertical="center"/>
    </xf>
    <xf numFmtId="178" fontId="33" fillId="0" borderId="62" xfId="13" applyNumberFormat="1" applyFont="1" applyFill="1" applyBorder="1" applyAlignment="1">
      <alignment horizontal="center" vertical="center"/>
    </xf>
    <xf numFmtId="0" fontId="3" fillId="0" borderId="20" xfId="0" applyFont="1" applyFill="1" applyBorder="1"/>
    <xf numFmtId="0" fontId="3" fillId="0" borderId="2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6" xfId="0" applyFill="1" applyBorder="1"/>
    <xf numFmtId="0" fontId="24" fillId="0" borderId="62" xfId="37" applyFont="1" applyFill="1" applyBorder="1" applyAlignment="1">
      <alignment horizontal="center" vertical="center"/>
    </xf>
    <xf numFmtId="0" fontId="24" fillId="0" borderId="62" xfId="37" applyFont="1" applyFill="1" applyBorder="1" applyAlignment="1">
      <alignment horizontal="center" vertical="center"/>
    </xf>
    <xf numFmtId="179" fontId="23" fillId="4" borderId="70" xfId="11" applyNumberFormat="1" applyFont="1" applyFill="1" applyBorder="1" applyAlignment="1">
      <alignment horizontal="center" vertical="center"/>
    </xf>
    <xf numFmtId="0" fontId="23" fillId="4" borderId="72" xfId="37" applyFont="1" applyFill="1" applyBorder="1" applyAlignment="1">
      <alignment horizontal="center" vertical="center"/>
    </xf>
    <xf numFmtId="0" fontId="23" fillId="4" borderId="70" xfId="37" applyFont="1" applyFill="1" applyBorder="1" applyAlignment="1">
      <alignment horizontal="center" vertical="center"/>
    </xf>
    <xf numFmtId="43" fontId="23" fillId="4" borderId="73" xfId="13" applyFont="1" applyFill="1" applyBorder="1" applyAlignment="1">
      <alignment horizontal="center" vertical="center"/>
    </xf>
    <xf numFmtId="9" fontId="23" fillId="4" borderId="74" xfId="42" applyFont="1" applyFill="1" applyBorder="1" applyAlignment="1">
      <alignment horizontal="center" vertical="center"/>
    </xf>
    <xf numFmtId="0" fontId="23" fillId="0" borderId="42" xfId="37" applyFont="1" applyFill="1" applyBorder="1" applyAlignment="1">
      <alignment horizontal="center" vertical="center"/>
    </xf>
    <xf numFmtId="43" fontId="24" fillId="0" borderId="75" xfId="13" applyFont="1" applyFill="1" applyBorder="1" applyAlignment="1">
      <alignment horizontal="center" vertical="center"/>
    </xf>
    <xf numFmtId="0" fontId="23" fillId="0" borderId="71" xfId="37" applyFont="1" applyFill="1" applyBorder="1" applyAlignment="1">
      <alignment horizontal="center" vertical="center"/>
    </xf>
    <xf numFmtId="0" fontId="23" fillId="4" borderId="76" xfId="37" applyFont="1" applyFill="1" applyBorder="1" applyAlignment="1">
      <alignment horizontal="center" vertical="center"/>
    </xf>
    <xf numFmtId="179" fontId="23" fillId="4" borderId="69" xfId="11" applyNumberFormat="1" applyFont="1" applyFill="1" applyBorder="1" applyAlignment="1">
      <alignment horizontal="center" vertical="center"/>
    </xf>
    <xf numFmtId="180" fontId="23" fillId="4" borderId="69" xfId="55" applyNumberFormat="1" applyFont="1" applyFill="1" applyBorder="1" applyAlignment="1">
      <alignment horizontal="center" vertical="center"/>
    </xf>
    <xf numFmtId="43" fontId="23" fillId="4" borderId="69" xfId="13" applyFont="1" applyFill="1" applyBorder="1" applyAlignment="1">
      <alignment horizontal="center" vertical="center"/>
    </xf>
    <xf numFmtId="178" fontId="23" fillId="0" borderId="44" xfId="13" applyNumberFormat="1" applyFont="1" applyFill="1" applyBorder="1" applyAlignment="1">
      <alignment vertical="center"/>
    </xf>
    <xf numFmtId="43" fontId="23" fillId="4" borderId="45" xfId="13" applyFont="1" applyFill="1" applyBorder="1" applyAlignment="1">
      <alignment horizontal="center" vertical="center"/>
    </xf>
    <xf numFmtId="177" fontId="23" fillId="0" borderId="59" xfId="37" applyNumberFormat="1" applyFont="1" applyFill="1" applyBorder="1" applyAlignment="1">
      <alignment horizontal="center" vertical="center"/>
    </xf>
    <xf numFmtId="0" fontId="2" fillId="0" borderId="6" xfId="0" applyFont="1" applyFill="1" applyBorder="1"/>
    <xf numFmtId="0" fontId="2" fillId="0" borderId="0" xfId="0" applyFont="1" applyFill="1" applyBorder="1"/>
    <xf numFmtId="0" fontId="24" fillId="4" borderId="0" xfId="37" applyFont="1" applyFill="1" applyBorder="1"/>
    <xf numFmtId="177" fontId="23" fillId="4" borderId="69" xfId="37" applyNumberFormat="1" applyFont="1" applyFill="1" applyBorder="1" applyAlignment="1">
      <alignment horizontal="center" vertical="center"/>
    </xf>
    <xf numFmtId="43" fontId="23" fillId="6" borderId="59" xfId="13" applyFont="1" applyFill="1" applyBorder="1" applyAlignment="1">
      <alignment horizontal="center" vertical="center"/>
    </xf>
    <xf numFmtId="43" fontId="23" fillId="4" borderId="59" xfId="13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37" fillId="0" borderId="0" xfId="37" applyFont="1" applyFill="1" applyAlignment="1">
      <alignment horizontal="center"/>
    </xf>
    <xf numFmtId="0" fontId="24" fillId="0" borderId="45" xfId="37" applyFont="1" applyFill="1" applyBorder="1" applyAlignment="1">
      <alignment horizontal="center" vertical="center"/>
    </xf>
    <xf numFmtId="0" fontId="24" fillId="0" borderId="39" xfId="37" applyFont="1" applyFill="1" applyBorder="1" applyAlignment="1">
      <alignment horizontal="center" vertical="center"/>
    </xf>
    <xf numFmtId="0" fontId="24" fillId="0" borderId="15" xfId="37" applyFont="1" applyFill="1" applyBorder="1" applyAlignment="1">
      <alignment horizontal="center"/>
    </xf>
    <xf numFmtId="0" fontId="24" fillId="0" borderId="44" xfId="37" applyFont="1" applyFill="1" applyBorder="1" applyAlignment="1">
      <alignment horizontal="center"/>
    </xf>
    <xf numFmtId="43" fontId="24" fillId="0" borderId="43" xfId="13" applyNumberFormat="1" applyFont="1" applyFill="1" applyBorder="1" applyAlignment="1">
      <alignment horizontal="center"/>
    </xf>
    <xf numFmtId="43" fontId="24" fillId="0" borderId="42" xfId="13" applyNumberFormat="1" applyFont="1" applyFill="1" applyBorder="1" applyAlignment="1">
      <alignment horizontal="center"/>
    </xf>
    <xf numFmtId="43" fontId="24" fillId="0" borderId="41" xfId="13" applyNumberFormat="1" applyFont="1" applyFill="1" applyBorder="1" applyAlignment="1">
      <alignment horizontal="center"/>
    </xf>
    <xf numFmtId="0" fontId="24" fillId="0" borderId="50" xfId="37" applyFont="1" applyFill="1" applyBorder="1" applyAlignment="1">
      <alignment horizontal="center"/>
    </xf>
    <xf numFmtId="0" fontId="24" fillId="0" borderId="14" xfId="37" applyFont="1" applyFill="1" applyBorder="1" applyAlignment="1">
      <alignment horizontal="center"/>
    </xf>
    <xf numFmtId="0" fontId="24" fillId="0" borderId="45" xfId="37" applyFont="1" applyFill="1" applyBorder="1" applyAlignment="1">
      <alignment horizontal="center" vertical="center" wrapText="1"/>
    </xf>
    <xf numFmtId="0" fontId="24" fillId="0" borderId="52" xfId="37" applyFont="1" applyFill="1" applyBorder="1" applyAlignment="1">
      <alignment horizontal="center" vertical="center" wrapText="1"/>
    </xf>
    <xf numFmtId="0" fontId="24" fillId="0" borderId="18" xfId="37" applyFont="1" applyFill="1" applyBorder="1" applyAlignment="1">
      <alignment horizontal="center"/>
    </xf>
    <xf numFmtId="0" fontId="24" fillId="0" borderId="17" xfId="37" applyFont="1" applyFill="1" applyBorder="1" applyAlignment="1">
      <alignment horizontal="center"/>
    </xf>
    <xf numFmtId="0" fontId="23" fillId="0" borderId="6" xfId="37" applyFont="1" applyFill="1" applyBorder="1" applyAlignment="1">
      <alignment horizontal="center"/>
    </xf>
    <xf numFmtId="0" fontId="23" fillId="0" borderId="7" xfId="37" applyFont="1" applyFill="1" applyBorder="1" applyAlignment="1">
      <alignment horizontal="center"/>
    </xf>
    <xf numFmtId="0" fontId="24" fillId="0" borderId="34" xfId="37" applyFont="1" applyFill="1" applyBorder="1" applyAlignment="1">
      <alignment horizontal="center"/>
    </xf>
    <xf numFmtId="0" fontId="24" fillId="0" borderId="33" xfId="37" applyFont="1" applyFill="1" applyBorder="1" applyAlignment="1">
      <alignment horizontal="center"/>
    </xf>
    <xf numFmtId="0" fontId="24" fillId="0" borderId="65" xfId="37" applyFont="1" applyFill="1" applyBorder="1" applyAlignment="1">
      <alignment horizontal="center" vertical="center" wrapText="1"/>
    </xf>
    <xf numFmtId="0" fontId="24" fillId="0" borderId="51" xfId="37" applyFont="1" applyFill="1" applyBorder="1" applyAlignment="1">
      <alignment horizontal="center" vertical="center" wrapText="1"/>
    </xf>
    <xf numFmtId="0" fontId="24" fillId="0" borderId="62" xfId="37" applyFont="1" applyFill="1" applyBorder="1" applyAlignment="1">
      <alignment horizontal="center" vertical="center"/>
    </xf>
    <xf numFmtId="0" fontId="29" fillId="0" borderId="0" xfId="37" applyFont="1" applyFill="1" applyAlignment="1">
      <alignment horizontal="center" vertical="center"/>
    </xf>
    <xf numFmtId="0" fontId="27" fillId="0" borderId="0" xfId="37" applyFont="1" applyFill="1" applyAlignment="1">
      <alignment horizontal="center" vertical="center"/>
    </xf>
    <xf numFmtId="0" fontId="24" fillId="0" borderId="63" xfId="37" applyFont="1" applyFill="1" applyBorder="1" applyAlignment="1">
      <alignment horizontal="center" vertical="center"/>
    </xf>
    <xf numFmtId="0" fontId="24" fillId="0" borderId="48" xfId="37" applyFont="1" applyFill="1" applyBorder="1" applyAlignment="1">
      <alignment horizontal="center" vertical="center"/>
    </xf>
    <xf numFmtId="0" fontId="24" fillId="0" borderId="47" xfId="37" applyFont="1" applyFill="1" applyBorder="1" applyAlignment="1">
      <alignment horizontal="center" vertical="center"/>
    </xf>
    <xf numFmtId="0" fontId="24" fillId="0" borderId="50" xfId="37" applyFont="1" applyFill="1" applyBorder="1" applyAlignment="1">
      <alignment horizontal="center" vertical="center"/>
    </xf>
    <xf numFmtId="0" fontId="24" fillId="0" borderId="15" xfId="37" applyFont="1" applyFill="1" applyBorder="1" applyAlignment="1">
      <alignment horizontal="center" vertical="center"/>
    </xf>
    <xf numFmtId="0" fontId="24" fillId="0" borderId="44" xfId="37" applyFont="1" applyFill="1" applyBorder="1" applyAlignment="1">
      <alignment horizontal="center" vertical="center"/>
    </xf>
  </cellXfs>
  <cellStyles count="56">
    <cellStyle name="Calc Currency (0)" xfId="3" xr:uid="{00000000-0005-0000-0000-000000000000}"/>
    <cellStyle name="Calc Currency (2)" xfId="4" xr:uid="{00000000-0005-0000-0000-000001000000}"/>
    <cellStyle name="Calc Percent (0)" xfId="5" xr:uid="{00000000-0005-0000-0000-000002000000}"/>
    <cellStyle name="Calc Percent (1)" xfId="6" xr:uid="{00000000-0005-0000-0000-000003000000}"/>
    <cellStyle name="Calc Percent (2)" xfId="7" xr:uid="{00000000-0005-0000-0000-000004000000}"/>
    <cellStyle name="Calc Units (0)" xfId="8" xr:uid="{00000000-0005-0000-0000-000005000000}"/>
    <cellStyle name="Calc Units (1)" xfId="9" xr:uid="{00000000-0005-0000-0000-000006000000}"/>
    <cellStyle name="Calc Units (2)" xfId="10" xr:uid="{00000000-0005-0000-0000-000007000000}"/>
    <cellStyle name="Comma" xfId="1" builtinId="3"/>
    <cellStyle name="Comma [0]" xfId="55" builtinId="6"/>
    <cellStyle name="Comma [0] 2" xfId="11" xr:uid="{00000000-0005-0000-0000-00000A000000}"/>
    <cellStyle name="Comma [00]" xfId="12" xr:uid="{00000000-0005-0000-0000-00000B000000}"/>
    <cellStyle name="Comma 2" xfId="13" xr:uid="{00000000-0005-0000-0000-00000C000000}"/>
    <cellStyle name="Comma 2 2" xfId="54" xr:uid="{00000000-0005-0000-0000-00000D000000}"/>
    <cellStyle name="Comma 3" xfId="14" xr:uid="{00000000-0005-0000-0000-00000E000000}"/>
    <cellStyle name="Currency (0.00)" xfId="15" xr:uid="{00000000-0005-0000-0000-00000F000000}"/>
    <cellStyle name="Currency [00]" xfId="16" xr:uid="{00000000-0005-0000-0000-000010000000}"/>
    <cellStyle name="Date Short" xfId="17" xr:uid="{00000000-0005-0000-0000-000011000000}"/>
    <cellStyle name="Enter Currency (0)" xfId="18" xr:uid="{00000000-0005-0000-0000-000012000000}"/>
    <cellStyle name="Enter Currency (2)" xfId="19" xr:uid="{00000000-0005-0000-0000-000013000000}"/>
    <cellStyle name="Enter Units (0)" xfId="20" xr:uid="{00000000-0005-0000-0000-000014000000}"/>
    <cellStyle name="Enter Units (1)" xfId="21" xr:uid="{00000000-0005-0000-0000-000015000000}"/>
    <cellStyle name="Enter Units (2)" xfId="22" xr:uid="{00000000-0005-0000-0000-000016000000}"/>
    <cellStyle name="Grey" xfId="23" xr:uid="{00000000-0005-0000-0000-000017000000}"/>
    <cellStyle name="Header1" xfId="24" xr:uid="{00000000-0005-0000-0000-000018000000}"/>
    <cellStyle name="Header2" xfId="25" xr:uid="{00000000-0005-0000-0000-000019000000}"/>
    <cellStyle name="Input [yellow]" xfId="26" xr:uid="{00000000-0005-0000-0000-00001A000000}"/>
    <cellStyle name="Link Currency (0)" xfId="27" xr:uid="{00000000-0005-0000-0000-00001B000000}"/>
    <cellStyle name="Link Currency (2)" xfId="28" xr:uid="{00000000-0005-0000-0000-00001C000000}"/>
    <cellStyle name="Link Units (0)" xfId="29" xr:uid="{00000000-0005-0000-0000-00001D000000}"/>
    <cellStyle name="Link Units (1)" xfId="30" xr:uid="{00000000-0005-0000-0000-00001E000000}"/>
    <cellStyle name="Link Units (2)" xfId="31" xr:uid="{00000000-0005-0000-0000-00001F000000}"/>
    <cellStyle name="Normal" xfId="0" builtinId="0"/>
    <cellStyle name="Normal - Style1" xfId="32" xr:uid="{00000000-0005-0000-0000-000021000000}"/>
    <cellStyle name="Normal 2" xfId="33" xr:uid="{00000000-0005-0000-0000-000022000000}"/>
    <cellStyle name="Normal 2 2 2" xfId="34" xr:uid="{00000000-0005-0000-0000-000023000000}"/>
    <cellStyle name="Normal 2 2 2 2" xfId="35" xr:uid="{00000000-0005-0000-0000-000024000000}"/>
    <cellStyle name="Normal 2 2 2 3" xfId="53" xr:uid="{00000000-0005-0000-0000-000025000000}"/>
    <cellStyle name="Normal 3" xfId="36" xr:uid="{00000000-0005-0000-0000-000026000000}"/>
    <cellStyle name="Normal 4" xfId="37" xr:uid="{00000000-0005-0000-0000-000027000000}"/>
    <cellStyle name="Normal 5" xfId="38" xr:uid="{00000000-0005-0000-0000-000028000000}"/>
    <cellStyle name="Percent" xfId="2" builtinId="5"/>
    <cellStyle name="Percent [0]" xfId="39" xr:uid="{00000000-0005-0000-0000-00002A000000}"/>
    <cellStyle name="Percent [00]" xfId="40" xr:uid="{00000000-0005-0000-0000-00002B000000}"/>
    <cellStyle name="Percent [2]" xfId="41" xr:uid="{00000000-0005-0000-0000-00002C000000}"/>
    <cellStyle name="Percent 2" xfId="42" xr:uid="{00000000-0005-0000-0000-00002D000000}"/>
    <cellStyle name="PrePop Currency (0)" xfId="43" xr:uid="{00000000-0005-0000-0000-00002E000000}"/>
    <cellStyle name="PrePop Currency (2)" xfId="44" xr:uid="{00000000-0005-0000-0000-00002F000000}"/>
    <cellStyle name="PrePop Units (0)" xfId="45" xr:uid="{00000000-0005-0000-0000-000030000000}"/>
    <cellStyle name="PrePop Units (1)" xfId="46" xr:uid="{00000000-0005-0000-0000-000031000000}"/>
    <cellStyle name="PrePop Units (2)" xfId="47" xr:uid="{00000000-0005-0000-0000-000032000000}"/>
    <cellStyle name="sbt2" xfId="48" xr:uid="{00000000-0005-0000-0000-000033000000}"/>
    <cellStyle name="subt1" xfId="49" xr:uid="{00000000-0005-0000-0000-000034000000}"/>
    <cellStyle name="Text Indent A" xfId="50" xr:uid="{00000000-0005-0000-0000-000035000000}"/>
    <cellStyle name="Text Indent B" xfId="51" xr:uid="{00000000-0005-0000-0000-000036000000}"/>
    <cellStyle name="Text Indent C" xfId="52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1</xdr:row>
      <xdr:rowOff>19050</xdr:rowOff>
    </xdr:from>
    <xdr:to>
      <xdr:col>14</xdr:col>
      <xdr:colOff>653189</xdr:colOff>
      <xdr:row>6</xdr:row>
      <xdr:rowOff>78797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48875" y="114300"/>
          <a:ext cx="1348514" cy="109797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142874</xdr:colOff>
      <xdr:row>0</xdr:row>
      <xdr:rowOff>76200</xdr:rowOff>
    </xdr:from>
    <xdr:to>
      <xdr:col>2</xdr:col>
      <xdr:colOff>1285577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" y="76200"/>
          <a:ext cx="1695153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68</xdr:row>
      <xdr:rowOff>0</xdr:rowOff>
    </xdr:from>
    <xdr:to>
      <xdr:col>6</xdr:col>
      <xdr:colOff>0</xdr:colOff>
      <xdr:row>68</xdr:row>
      <xdr:rowOff>0</xdr:rowOff>
    </xdr:to>
    <xdr:sp macro="" textlink="">
      <xdr:nvSpPr>
        <xdr:cNvPr id="2" name="Text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114800" y="13801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vg Fuel = Lts/SMR</a:t>
          </a:r>
        </a:p>
      </xdr:txBody>
    </xdr:sp>
    <xdr:clientData/>
  </xdr:twoCellAnchor>
  <xdr:twoCellAnchor>
    <xdr:from>
      <xdr:col>6</xdr:col>
      <xdr:colOff>0</xdr:colOff>
      <xdr:row>69</xdr:row>
      <xdr:rowOff>0</xdr:rowOff>
    </xdr:from>
    <xdr:to>
      <xdr:col>6</xdr:col>
      <xdr:colOff>0</xdr:colOff>
      <xdr:row>69</xdr:row>
      <xdr:rowOff>0</xdr:rowOff>
    </xdr:to>
    <xdr:sp macro="" textlink="">
      <xdr:nvSpPr>
        <xdr:cNvPr id="3" name="Text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114800" y="14001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vg Fuel = Lts/SMR</a:t>
          </a:r>
        </a:p>
      </xdr:txBody>
    </xdr:sp>
    <xdr:clientData/>
  </xdr:twoCellAnchor>
  <xdr:twoCellAnchor editAs="oneCell">
    <xdr:from>
      <xdr:col>0</xdr:col>
      <xdr:colOff>64576</xdr:colOff>
      <xdr:row>25</xdr:row>
      <xdr:rowOff>64577</xdr:rowOff>
    </xdr:from>
    <xdr:to>
      <xdr:col>3</xdr:col>
      <xdr:colOff>68218</xdr:colOff>
      <xdr:row>30</xdr:row>
      <xdr:rowOff>114476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76" y="64577"/>
          <a:ext cx="1488896" cy="1212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68</xdr:row>
      <xdr:rowOff>0</xdr:rowOff>
    </xdr:from>
    <xdr:to>
      <xdr:col>6</xdr:col>
      <xdr:colOff>0</xdr:colOff>
      <xdr:row>68</xdr:row>
      <xdr:rowOff>0</xdr:rowOff>
    </xdr:to>
    <xdr:sp macro="" textlink="">
      <xdr:nvSpPr>
        <xdr:cNvPr id="2" name="Text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971925" y="111537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vg Fuel = Lts/SMR</a:t>
          </a:r>
        </a:p>
      </xdr:txBody>
    </xdr:sp>
    <xdr:clientData/>
  </xdr:twoCellAnchor>
  <xdr:twoCellAnchor>
    <xdr:from>
      <xdr:col>6</xdr:col>
      <xdr:colOff>0</xdr:colOff>
      <xdr:row>69</xdr:row>
      <xdr:rowOff>0</xdr:rowOff>
    </xdr:from>
    <xdr:to>
      <xdr:col>6</xdr:col>
      <xdr:colOff>0</xdr:colOff>
      <xdr:row>69</xdr:row>
      <xdr:rowOff>0</xdr:rowOff>
    </xdr:to>
    <xdr:sp macro="" textlink="">
      <xdr:nvSpPr>
        <xdr:cNvPr id="3" name="Text 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971925" y="11401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id-ID" sz="9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id-ID" sz="800" b="0" i="0" strike="noStrike">
              <a:solidFill>
                <a:srgbClr val="000000"/>
              </a:solidFill>
              <a:latin typeface="Arial"/>
              <a:cs typeface="Arial"/>
            </a:rPr>
            <a:t>vg Fuel = Lts/SMR</a:t>
          </a:r>
        </a:p>
      </xdr:txBody>
    </xdr:sp>
    <xdr:clientData/>
  </xdr:twoCellAnchor>
  <xdr:twoCellAnchor editAs="oneCell">
    <xdr:from>
      <xdr:col>0</xdr:col>
      <xdr:colOff>64576</xdr:colOff>
      <xdr:row>25</xdr:row>
      <xdr:rowOff>64577</xdr:rowOff>
    </xdr:from>
    <xdr:to>
      <xdr:col>3</xdr:col>
      <xdr:colOff>68218</xdr:colOff>
      <xdr:row>30</xdr:row>
      <xdr:rowOff>114476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76" y="64577"/>
          <a:ext cx="1499067" cy="1211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P40"/>
  <sheetViews>
    <sheetView zoomScaleNormal="100" workbookViewId="0">
      <selection activeCell="B10" sqref="B10:O11"/>
    </sheetView>
  </sheetViews>
  <sheetFormatPr defaultColWidth="9" defaultRowHeight="15"/>
  <cols>
    <col min="1" max="1" width="2.5859375" style="14" customWidth="1"/>
    <col min="2" max="2" width="4.5625" style="14" customWidth="1"/>
    <col min="3" max="3" width="17.75390625" style="14" customWidth="1"/>
    <col min="4" max="4" width="14.796875" style="14" customWidth="1"/>
    <col min="5" max="15" width="10.6015625" style="14" customWidth="1"/>
    <col min="16" max="16" width="2.5859375" style="14" customWidth="1"/>
    <col min="17" max="16384" width="9" style="14"/>
  </cols>
  <sheetData>
    <row r="1" spans="1:16" ht="8.1" customHeight="1" thickTop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6">
      <c r="A2" s="15"/>
      <c r="B2" s="192"/>
      <c r="C2" s="19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1:16" ht="18.75">
      <c r="A3" s="15"/>
      <c r="B3" s="192"/>
      <c r="C3" s="192"/>
      <c r="D3" s="186" t="s">
        <v>39</v>
      </c>
      <c r="E3" s="186"/>
      <c r="F3" s="186"/>
      <c r="G3" s="186"/>
      <c r="H3" s="186"/>
      <c r="I3" s="186"/>
      <c r="J3" s="186"/>
      <c r="K3" s="186"/>
      <c r="L3" s="186"/>
      <c r="M3" s="186"/>
      <c r="N3" s="16"/>
      <c r="O3" s="16"/>
      <c r="P3" s="17"/>
    </row>
    <row r="4" spans="1:16">
      <c r="A4" s="15"/>
      <c r="B4" s="16"/>
      <c r="C4" s="16"/>
      <c r="D4" s="16"/>
      <c r="E4" s="16"/>
      <c r="F4" s="18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1:16">
      <c r="A5" s="15"/>
      <c r="B5" s="1"/>
      <c r="D5" s="1" t="s">
        <v>38</v>
      </c>
      <c r="E5" s="181" t="s">
        <v>95</v>
      </c>
      <c r="F5" s="1"/>
      <c r="G5" s="1"/>
      <c r="H5" s="1"/>
      <c r="I5" s="1"/>
      <c r="J5" s="1"/>
      <c r="K5" s="1"/>
      <c r="L5" s="1"/>
      <c r="M5" s="1"/>
      <c r="N5" s="1"/>
      <c r="O5" s="1"/>
      <c r="P5" s="17"/>
    </row>
    <row r="6" spans="1:16">
      <c r="A6" s="15"/>
      <c r="B6" s="1"/>
      <c r="D6" s="1" t="s">
        <v>37</v>
      </c>
      <c r="E6" s="148" t="s">
        <v>86</v>
      </c>
      <c r="F6" s="1"/>
      <c r="G6" s="1"/>
      <c r="H6" s="1"/>
      <c r="I6" s="1"/>
      <c r="J6" s="1"/>
      <c r="K6" s="1"/>
      <c r="L6" s="1"/>
      <c r="M6" s="1"/>
      <c r="N6" s="1"/>
      <c r="O6" s="1"/>
      <c r="P6" s="17"/>
    </row>
    <row r="7" spans="1:16">
      <c r="A7" s="15"/>
      <c r="B7" s="1"/>
      <c r="D7" s="1" t="s">
        <v>36</v>
      </c>
      <c r="E7" s="161" t="s">
        <v>93</v>
      </c>
      <c r="F7" s="1"/>
      <c r="G7" s="1"/>
      <c r="H7" s="1"/>
      <c r="I7" s="1"/>
      <c r="J7" s="1"/>
      <c r="K7" s="1"/>
      <c r="L7" s="1"/>
      <c r="M7" s="1"/>
      <c r="N7" s="1"/>
      <c r="O7" s="1"/>
      <c r="P7" s="17"/>
    </row>
    <row r="8" spans="1:16">
      <c r="A8" s="19"/>
      <c r="B8" s="20"/>
      <c r="C8" s="162"/>
      <c r="D8" s="20" t="s">
        <v>35</v>
      </c>
      <c r="E8" s="180" t="s">
        <v>100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1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7"/>
    </row>
    <row r="10" spans="1:16">
      <c r="A10" s="15"/>
      <c r="B10" s="187" t="s">
        <v>101</v>
      </c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7"/>
    </row>
    <row r="11" spans="1:16">
      <c r="A11" s="15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7"/>
    </row>
    <row r="12" spans="1:16">
      <c r="A12" s="1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7"/>
    </row>
    <row r="13" spans="1:16">
      <c r="A13" s="15"/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7"/>
    </row>
    <row r="14" spans="1:16">
      <c r="A14" s="1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7"/>
    </row>
    <row r="15" spans="1:16">
      <c r="A15" s="15"/>
      <c r="B15" s="189" t="s">
        <v>33</v>
      </c>
      <c r="C15" s="190" t="s">
        <v>32</v>
      </c>
      <c r="D15" s="190"/>
      <c r="E15" s="190" t="s">
        <v>31</v>
      </c>
      <c r="F15" s="190"/>
      <c r="G15" s="190"/>
      <c r="H15" s="190"/>
      <c r="I15" s="190"/>
      <c r="J15" s="190"/>
      <c r="K15" s="190"/>
      <c r="L15" s="190"/>
      <c r="M15" s="191" t="s">
        <v>30</v>
      </c>
      <c r="N15" s="189" t="s">
        <v>29</v>
      </c>
      <c r="O15" s="189" t="s">
        <v>28</v>
      </c>
      <c r="P15" s="17"/>
    </row>
    <row r="16" spans="1:16">
      <c r="A16" s="15"/>
      <c r="B16" s="189"/>
      <c r="C16" s="189" t="s">
        <v>27</v>
      </c>
      <c r="D16" s="189" t="s">
        <v>26</v>
      </c>
      <c r="E16" s="189" t="s">
        <v>25</v>
      </c>
      <c r="F16" s="189"/>
      <c r="G16" s="194" t="s">
        <v>24</v>
      </c>
      <c r="H16" s="190" t="s">
        <v>23</v>
      </c>
      <c r="I16" s="190"/>
      <c r="J16" s="190"/>
      <c r="K16" s="190"/>
      <c r="L16" s="190"/>
      <c r="M16" s="191"/>
      <c r="N16" s="189"/>
      <c r="O16" s="189"/>
      <c r="P16" s="17"/>
    </row>
    <row r="17" spans="1:16">
      <c r="A17" s="15"/>
      <c r="B17" s="189"/>
      <c r="C17" s="189"/>
      <c r="D17" s="189"/>
      <c r="E17" s="22" t="s">
        <v>22</v>
      </c>
      <c r="F17" s="23" t="s">
        <v>21</v>
      </c>
      <c r="G17" s="194"/>
      <c r="H17" s="23" t="s">
        <v>13</v>
      </c>
      <c r="I17" s="23" t="s">
        <v>9</v>
      </c>
      <c r="J17" s="23" t="s">
        <v>6</v>
      </c>
      <c r="K17" s="23" t="s">
        <v>4</v>
      </c>
      <c r="L17" s="23" t="s">
        <v>20</v>
      </c>
      <c r="M17" s="191"/>
      <c r="N17" s="189"/>
      <c r="O17" s="189"/>
      <c r="P17" s="17"/>
    </row>
    <row r="18" spans="1:16">
      <c r="A18" s="15"/>
      <c r="B18" s="24">
        <v>1</v>
      </c>
      <c r="C18" s="145" t="str">
        <f>'WA 01'!L31</f>
        <v>VIBRO DYNAPAC</v>
      </c>
      <c r="D18" s="146" t="str">
        <f>'WA 01'!L33</f>
        <v>WA 01</v>
      </c>
      <c r="E18" s="53">
        <f>'WA 01'!C37</f>
        <v>2399</v>
      </c>
      <c r="F18" s="53">
        <f>'WA 01'!K66</f>
        <v>2739</v>
      </c>
      <c r="G18" s="54">
        <f>+L18</f>
        <v>479</v>
      </c>
      <c r="H18" s="55">
        <f>'WA 01'!$S$68</f>
        <v>341</v>
      </c>
      <c r="I18" s="56">
        <f>'WA 01'!$T$68</f>
        <v>0</v>
      </c>
      <c r="J18" s="56">
        <f>'WA 01'!$U$68</f>
        <v>0</v>
      </c>
      <c r="K18" s="56">
        <f>+'WA 01'!$V$68</f>
        <v>138</v>
      </c>
      <c r="L18" s="51">
        <f>SUM(H18:K18)</f>
        <v>479</v>
      </c>
      <c r="M18" s="40">
        <v>0.85</v>
      </c>
      <c r="N18" s="41">
        <f>IF((H18+I18)=0,0,H18/(H18+I18))</f>
        <v>1</v>
      </c>
      <c r="O18" s="41">
        <f>IF((G18)=0,0,((H18+K18)/(G18)))</f>
        <v>1</v>
      </c>
      <c r="P18" s="17"/>
    </row>
    <row r="19" spans="1:16">
      <c r="A19" s="15"/>
      <c r="B19" s="24">
        <v>2</v>
      </c>
      <c r="C19" s="159" t="s">
        <v>92</v>
      </c>
      <c r="D19" s="160" t="s">
        <v>91</v>
      </c>
      <c r="E19" s="53">
        <f>'WA 02'!C37</f>
        <v>3761</v>
      </c>
      <c r="F19" s="53">
        <f>'WA 02'!K66</f>
        <v>4090</v>
      </c>
      <c r="G19" s="54">
        <f>+L19</f>
        <v>449</v>
      </c>
      <c r="H19" s="55">
        <f>'WA 02'!$S$68</f>
        <v>329</v>
      </c>
      <c r="I19" s="56">
        <f>'WA 01'!$T$68</f>
        <v>0</v>
      </c>
      <c r="J19" s="56">
        <f>'WA 01'!$U$68</f>
        <v>0</v>
      </c>
      <c r="K19" s="56">
        <f>+'WA 02'!$V$68</f>
        <v>120</v>
      </c>
      <c r="L19" s="51">
        <f>SUM(H19:K19)</f>
        <v>449</v>
      </c>
      <c r="M19" s="40">
        <v>0.85</v>
      </c>
      <c r="N19" s="41">
        <f>IF((H19+I19)=0,0,H19/(H19+I19))</f>
        <v>1</v>
      </c>
      <c r="O19" s="41">
        <f>IF((G19)=0,0,((H19+K19)/(G19)))</f>
        <v>1</v>
      </c>
      <c r="P19" s="17"/>
    </row>
    <row r="20" spans="1:16">
      <c r="A20" s="15"/>
      <c r="B20" s="24"/>
      <c r="C20" s="52"/>
      <c r="D20" s="24"/>
      <c r="E20" s="53"/>
      <c r="F20" s="53"/>
      <c r="G20" s="54"/>
      <c r="H20" s="55"/>
      <c r="I20" s="56"/>
      <c r="J20" s="56"/>
      <c r="K20" s="56"/>
      <c r="L20" s="42"/>
      <c r="M20" s="40"/>
      <c r="N20" s="41"/>
      <c r="O20" s="41"/>
      <c r="P20" s="17"/>
    </row>
    <row r="21" spans="1:16">
      <c r="A21" s="15"/>
      <c r="B21" s="190" t="s">
        <v>20</v>
      </c>
      <c r="C21" s="190"/>
      <c r="D21" s="190"/>
      <c r="E21" s="190"/>
      <c r="F21" s="190"/>
      <c r="G21" s="37">
        <f t="shared" ref="G21:L21" si="0">SUM(G18:G20)</f>
        <v>928</v>
      </c>
      <c r="H21" s="39">
        <f t="shared" si="0"/>
        <v>670</v>
      </c>
      <c r="I21" s="39">
        <f t="shared" si="0"/>
        <v>0</v>
      </c>
      <c r="J21" s="39">
        <f t="shared" si="0"/>
        <v>0</v>
      </c>
      <c r="K21" s="39">
        <f t="shared" si="0"/>
        <v>258</v>
      </c>
      <c r="L21" s="37">
        <f t="shared" si="0"/>
        <v>928</v>
      </c>
      <c r="M21" s="25">
        <f>AVERAGE(M18:M20)</f>
        <v>0.85</v>
      </c>
      <c r="N21" s="38">
        <f>IF((H21+I21)=0,0,(H21/(H21+I21)))</f>
        <v>1</v>
      </c>
      <c r="O21" s="38">
        <f>IF((G21)=0,0,((H21+K21)/(G21)))</f>
        <v>1</v>
      </c>
      <c r="P21" s="17"/>
    </row>
    <row r="22" spans="1:16" ht="15.75" thickBot="1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7"/>
    </row>
    <row r="23" spans="1:16">
      <c r="A23" s="15"/>
      <c r="B23" s="1"/>
      <c r="C23" s="195" t="s">
        <v>19</v>
      </c>
      <c r="D23" s="197" t="s">
        <v>13</v>
      </c>
      <c r="E23" s="197"/>
      <c r="F23" s="198"/>
      <c r="G23" s="1"/>
      <c r="H23" s="1"/>
      <c r="I23" s="1"/>
      <c r="J23" s="26" t="s">
        <v>18</v>
      </c>
      <c r="K23" s="27" t="s">
        <v>17</v>
      </c>
      <c r="L23" s="27"/>
      <c r="M23" s="28"/>
      <c r="N23" s="1"/>
      <c r="O23" s="1"/>
      <c r="P23" s="17"/>
    </row>
    <row r="24" spans="1:16" ht="15.75" thickBot="1">
      <c r="A24" s="15"/>
      <c r="B24" s="1"/>
      <c r="C24" s="196"/>
      <c r="D24" s="199" t="s">
        <v>16</v>
      </c>
      <c r="E24" s="199"/>
      <c r="F24" s="200"/>
      <c r="G24" s="1"/>
      <c r="H24" s="1"/>
      <c r="I24" s="1"/>
      <c r="J24" s="29" t="s">
        <v>15</v>
      </c>
      <c r="K24" s="1" t="s">
        <v>14</v>
      </c>
      <c r="L24" s="1"/>
      <c r="M24" s="30"/>
      <c r="N24" s="1"/>
      <c r="O24" s="1"/>
      <c r="P24" s="17"/>
    </row>
    <row r="25" spans="1:16" ht="15.75" thickBot="1">
      <c r="A25" s="15"/>
      <c r="B25" s="1"/>
      <c r="C25" s="1"/>
      <c r="D25" s="1"/>
      <c r="E25" s="1"/>
      <c r="F25" s="1"/>
      <c r="G25" s="1"/>
      <c r="H25" s="1"/>
      <c r="I25" s="1"/>
      <c r="J25" s="29" t="s">
        <v>13</v>
      </c>
      <c r="K25" s="1" t="s">
        <v>12</v>
      </c>
      <c r="L25" s="1"/>
      <c r="M25" s="30"/>
      <c r="N25" s="1"/>
      <c r="O25" s="1"/>
      <c r="P25" s="17"/>
    </row>
    <row r="26" spans="1:16">
      <c r="A26" s="15"/>
      <c r="B26" s="1"/>
      <c r="C26" s="195" t="s">
        <v>11</v>
      </c>
      <c r="D26" s="197" t="s">
        <v>10</v>
      </c>
      <c r="E26" s="197"/>
      <c r="F26" s="198"/>
      <c r="G26" s="1"/>
      <c r="H26" s="1"/>
      <c r="I26" s="1"/>
      <c r="J26" s="29" t="s">
        <v>9</v>
      </c>
      <c r="K26" s="1" t="s">
        <v>8</v>
      </c>
      <c r="L26" s="1"/>
      <c r="M26" s="30"/>
      <c r="N26" s="1"/>
      <c r="O26" s="1"/>
      <c r="P26" s="17"/>
    </row>
    <row r="27" spans="1:16" ht="15.75" thickBot="1">
      <c r="A27" s="15"/>
      <c r="B27" s="1"/>
      <c r="C27" s="196"/>
      <c r="D27" s="199" t="s">
        <v>7</v>
      </c>
      <c r="E27" s="199"/>
      <c r="F27" s="200"/>
      <c r="G27" s="1"/>
      <c r="H27" s="1"/>
      <c r="I27" s="1"/>
      <c r="J27" s="29" t="s">
        <v>6</v>
      </c>
      <c r="K27" s="1" t="s">
        <v>5</v>
      </c>
      <c r="L27" s="1"/>
      <c r="M27" s="30"/>
      <c r="N27" s="1"/>
      <c r="O27" s="1"/>
      <c r="P27" s="17"/>
    </row>
    <row r="28" spans="1:16">
      <c r="A28" s="15"/>
      <c r="B28" s="1"/>
      <c r="C28" s="1"/>
      <c r="D28" s="1"/>
      <c r="E28" s="1"/>
      <c r="F28" s="1"/>
      <c r="G28" s="1"/>
      <c r="H28" s="1"/>
      <c r="I28" s="1"/>
      <c r="J28" s="31" t="s">
        <v>4</v>
      </c>
      <c r="K28" s="20" t="s">
        <v>3</v>
      </c>
      <c r="L28" s="20"/>
      <c r="M28" s="32"/>
      <c r="N28" s="1"/>
      <c r="O28" s="1"/>
      <c r="P28" s="17"/>
    </row>
    <row r="29" spans="1:16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/>
    </row>
    <row r="30" spans="1:16">
      <c r="A30" s="15"/>
      <c r="B30" s="16"/>
      <c r="C30" s="33" t="s">
        <v>2</v>
      </c>
      <c r="D30" s="16"/>
      <c r="E30" s="16"/>
      <c r="F30" s="16"/>
      <c r="H30" s="57"/>
      <c r="I30" s="193" t="s">
        <v>1</v>
      </c>
      <c r="J30" s="193"/>
      <c r="K30" s="193"/>
      <c r="L30" s="193"/>
      <c r="M30" s="193"/>
      <c r="N30" s="193"/>
      <c r="O30" s="193"/>
      <c r="P30" s="17"/>
    </row>
    <row r="31" spans="1:16">
      <c r="A31" s="15"/>
      <c r="B31" s="16"/>
      <c r="C31" s="33"/>
      <c r="D31" s="16"/>
      <c r="E31" s="16"/>
      <c r="F31" s="16"/>
      <c r="H31" s="33"/>
      <c r="I31" s="33"/>
      <c r="J31" s="33"/>
      <c r="K31" s="33"/>
      <c r="L31" s="33"/>
      <c r="M31" s="33"/>
      <c r="N31" s="33"/>
      <c r="O31" s="33"/>
      <c r="P31" s="17"/>
    </row>
    <row r="32" spans="1:16">
      <c r="A32" s="15"/>
      <c r="B32" s="16"/>
      <c r="C32" s="149" t="s">
        <v>89</v>
      </c>
      <c r="D32" s="16"/>
      <c r="E32" s="16"/>
      <c r="F32" s="16"/>
      <c r="H32" s="57"/>
      <c r="I32" s="193" t="s">
        <v>82</v>
      </c>
      <c r="J32" s="193"/>
      <c r="K32" s="193"/>
      <c r="L32" s="193"/>
      <c r="M32" s="193"/>
      <c r="N32" s="193"/>
      <c r="O32" s="193"/>
      <c r="P32" s="17"/>
    </row>
    <row r="33" spans="1:16">
      <c r="A33" s="15"/>
      <c r="B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7"/>
    </row>
    <row r="34" spans="1:16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</row>
    <row r="35" spans="1:16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58"/>
    </row>
    <row r="36" spans="1:16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</row>
    <row r="37" spans="1:16">
      <c r="A37" s="15"/>
      <c r="B37" s="16"/>
      <c r="C37" s="59" t="s">
        <v>90</v>
      </c>
      <c r="D37" s="16"/>
      <c r="E37" s="16"/>
      <c r="F37" s="16"/>
      <c r="G37" s="16"/>
      <c r="H37" s="34"/>
      <c r="I37" s="59" t="s">
        <v>83</v>
      </c>
      <c r="J37" s="60"/>
      <c r="L37" s="59" t="s">
        <v>84</v>
      </c>
      <c r="N37" s="59"/>
      <c r="O37" s="59" t="s">
        <v>0</v>
      </c>
      <c r="P37" s="58"/>
    </row>
    <row r="38" spans="1:16">
      <c r="A38" s="15"/>
      <c r="B38" s="16"/>
      <c r="C38" s="16"/>
      <c r="D38" s="16"/>
      <c r="E38" s="16"/>
      <c r="F38" s="16"/>
      <c r="G38" s="16"/>
      <c r="H38" s="33"/>
      <c r="I38" s="147" t="s">
        <v>74</v>
      </c>
      <c r="J38" s="60"/>
      <c r="L38" s="147" t="s">
        <v>85</v>
      </c>
      <c r="N38" s="147"/>
      <c r="O38" s="147" t="s">
        <v>75</v>
      </c>
      <c r="P38" s="58"/>
    </row>
    <row r="39" spans="1:16" ht="15.75" thickBot="1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61"/>
      <c r="L39" s="61"/>
      <c r="M39" s="61"/>
      <c r="N39" s="61"/>
      <c r="O39" s="61"/>
      <c r="P39" s="62"/>
    </row>
    <row r="40" spans="1:16" ht="15.75" thickTop="1"/>
  </sheetData>
  <mergeCells count="23">
    <mergeCell ref="I32:O32"/>
    <mergeCell ref="I30:O30"/>
    <mergeCell ref="E16:F16"/>
    <mergeCell ref="G16:G17"/>
    <mergeCell ref="H16:L16"/>
    <mergeCell ref="B21:F21"/>
    <mergeCell ref="C23:C24"/>
    <mergeCell ref="D23:F23"/>
    <mergeCell ref="D24:F24"/>
    <mergeCell ref="C26:C27"/>
    <mergeCell ref="D26:F26"/>
    <mergeCell ref="D27:F27"/>
    <mergeCell ref="D3:M3"/>
    <mergeCell ref="B10:O11"/>
    <mergeCell ref="B15:B17"/>
    <mergeCell ref="C15:D15"/>
    <mergeCell ref="E15:L15"/>
    <mergeCell ref="M15:M17"/>
    <mergeCell ref="N15:N17"/>
    <mergeCell ref="O15:O17"/>
    <mergeCell ref="C16:C17"/>
    <mergeCell ref="D16:D17"/>
    <mergeCell ref="B2:C3"/>
  </mergeCells>
  <printOptions horizontalCentered="1"/>
  <pageMargins left="0.39370078740157483" right="0.39370078740157483" top="0.62992125984251968" bottom="0.23622047244094491" header="0.31496062992125984" footer="3.937007874015748E-2"/>
  <pageSetup paperSize="9" scale="81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B84"/>
  <sheetViews>
    <sheetView tabSelected="1" view="pageBreakPreview" topLeftCell="I44" zoomScale="85" zoomScaleNormal="55" zoomScaleSheetLayoutView="85" workbookViewId="0">
      <selection activeCell="P76" sqref="P76"/>
    </sheetView>
  </sheetViews>
  <sheetFormatPr defaultColWidth="9" defaultRowHeight="12.75"/>
  <cols>
    <col min="1" max="1" width="9" style="2"/>
    <col min="2" max="2" width="0" style="2" hidden="1" customWidth="1"/>
    <col min="3" max="4" width="10.6015625" style="2" customWidth="1"/>
    <col min="5" max="5" width="12.328125" style="2" customWidth="1"/>
    <col min="6" max="6" width="9.4921875" style="2" bestFit="1" customWidth="1"/>
    <col min="7" max="7" width="10.7265625" style="2" bestFit="1" customWidth="1"/>
    <col min="8" max="8" width="14.55078125" style="2" customWidth="1"/>
    <col min="9" max="9" width="40.3203125" style="2" bestFit="1" customWidth="1"/>
    <col min="10" max="12" width="10.6015625" style="2" customWidth="1"/>
    <col min="13" max="13" width="12.69921875" style="2" customWidth="1"/>
    <col min="14" max="14" width="10.7265625" style="2" bestFit="1" customWidth="1"/>
    <col min="15" max="15" width="11.8359375" style="2" customWidth="1"/>
    <col min="16" max="16" width="40.3203125" style="2" bestFit="1" customWidth="1"/>
    <col min="17" max="18" width="10.6015625" style="2" customWidth="1"/>
    <col min="19" max="19" width="11.46484375" style="2" customWidth="1"/>
    <col min="20" max="20" width="14.30078125" style="2" customWidth="1"/>
    <col min="21" max="21" width="10.109375" style="2" customWidth="1"/>
    <col min="22" max="22" width="11.8359375" style="2" customWidth="1"/>
    <col min="23" max="23" width="11.58984375" style="2" customWidth="1"/>
    <col min="24" max="24" width="15.1640625" style="2" hidden="1" customWidth="1"/>
    <col min="25" max="25" width="13.4375" style="2" hidden="1" customWidth="1"/>
    <col min="26" max="28" width="10.6015625" style="2" hidden="1" customWidth="1"/>
    <col min="29" max="16384" width="9" style="2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spans="1:28" hidden="1"/>
    <row r="18" spans="1:28" hidden="1"/>
    <row r="19" spans="1:28" hidden="1"/>
    <row r="20" spans="1:28" hidden="1"/>
    <row r="21" spans="1:28" hidden="1"/>
    <row r="22" spans="1:28" hidden="1"/>
    <row r="23" spans="1:28" hidden="1"/>
    <row r="24" spans="1:28" hidden="1"/>
    <row r="25" spans="1:28" hidden="1"/>
    <row r="26" spans="1:28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Z26" s="10"/>
      <c r="AA26" s="10"/>
      <c r="AB26" s="10"/>
    </row>
    <row r="27" spans="1:28" ht="24.95" customHeight="1">
      <c r="A27" s="222" t="s">
        <v>82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10"/>
      <c r="AA27" s="10"/>
      <c r="AB27" s="10"/>
    </row>
    <row r="28" spans="1:28" ht="20.25">
      <c r="A28" s="223" t="s">
        <v>73</v>
      </c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</row>
    <row r="29" spans="1:28" ht="20.25">
      <c r="A29" s="223" t="s">
        <v>87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9"/>
      <c r="AA29" s="9"/>
      <c r="AB29" s="9"/>
    </row>
    <row r="30" spans="1:28" ht="13.5" customHeight="1" thickBot="1">
      <c r="T30" s="8" t="s">
        <v>72</v>
      </c>
    </row>
    <row r="31" spans="1:28" s="3" customFormat="1" ht="20.100000000000001" customHeight="1">
      <c r="K31" s="65" t="s">
        <v>71</v>
      </c>
      <c r="L31" s="66" t="s">
        <v>88</v>
      </c>
      <c r="M31" s="67"/>
      <c r="S31" s="68"/>
      <c r="T31" s="69" t="s">
        <v>70</v>
      </c>
      <c r="U31" s="70">
        <v>2399</v>
      </c>
      <c r="X31" s="71"/>
    </row>
    <row r="32" spans="1:28" s="3" customFormat="1" ht="17.25">
      <c r="A32" s="72" t="s">
        <v>69</v>
      </c>
      <c r="B32" s="72"/>
      <c r="C32" s="72"/>
      <c r="K32" s="65" t="s">
        <v>68</v>
      </c>
      <c r="L32" s="73"/>
      <c r="M32" s="67"/>
      <c r="S32" s="68"/>
      <c r="T32" s="69" t="s">
        <v>67</v>
      </c>
      <c r="U32" s="74">
        <v>2739</v>
      </c>
      <c r="V32" s="112"/>
    </row>
    <row r="33" spans="1:28" s="3" customFormat="1" ht="20.100000000000001" customHeight="1" thickBot="1">
      <c r="A33" s="155" t="s">
        <v>103</v>
      </c>
      <c r="B33" s="75"/>
      <c r="C33" s="76"/>
      <c r="D33" s="77"/>
      <c r="E33" s="78"/>
      <c r="F33" s="78"/>
      <c r="G33" s="78"/>
      <c r="H33" s="78"/>
      <c r="I33" s="78"/>
      <c r="K33" s="65" t="s">
        <v>66</v>
      </c>
      <c r="L33" s="66" t="s">
        <v>78</v>
      </c>
      <c r="M33" s="67"/>
      <c r="N33" s="78"/>
      <c r="O33" s="78"/>
      <c r="P33" s="78"/>
      <c r="Q33" s="78"/>
      <c r="R33" s="78"/>
      <c r="S33" s="79"/>
      <c r="T33" s="69" t="s">
        <v>65</v>
      </c>
      <c r="U33" s="80">
        <f>U32-U31</f>
        <v>340</v>
      </c>
      <c r="V33" s="78"/>
      <c r="W33" s="78"/>
      <c r="X33" s="72"/>
      <c r="Z33" s="78"/>
      <c r="AA33" s="78"/>
      <c r="AB33" s="78"/>
    </row>
    <row r="34" spans="1:28" s="3" customFormat="1" ht="20.100000000000001" customHeight="1" thickBot="1">
      <c r="A34" s="182" t="s">
        <v>102</v>
      </c>
      <c r="B34" s="76"/>
      <c r="C34" s="76"/>
      <c r="D34" s="77"/>
    </row>
    <row r="35" spans="1:28" s="82" customFormat="1" ht="20.100000000000001" customHeight="1">
      <c r="A35" s="224" t="s">
        <v>64</v>
      </c>
      <c r="B35" s="221" t="s">
        <v>63</v>
      </c>
      <c r="C35" s="221" t="s">
        <v>62</v>
      </c>
      <c r="D35" s="221"/>
      <c r="E35" s="221"/>
      <c r="F35" s="221"/>
      <c r="G35" s="221"/>
      <c r="H35" s="221"/>
      <c r="I35" s="221" t="s">
        <v>60</v>
      </c>
      <c r="J35" s="221" t="s">
        <v>61</v>
      </c>
      <c r="K35" s="221"/>
      <c r="L35" s="221"/>
      <c r="M35" s="221"/>
      <c r="N35" s="221"/>
      <c r="O35" s="221"/>
      <c r="P35" s="221" t="s">
        <v>60</v>
      </c>
      <c r="Q35" s="227" t="s">
        <v>20</v>
      </c>
      <c r="R35" s="228"/>
      <c r="S35" s="228"/>
      <c r="T35" s="228"/>
      <c r="U35" s="228"/>
      <c r="V35" s="229"/>
      <c r="W35" s="81" t="s">
        <v>15</v>
      </c>
      <c r="X35" s="211" t="s">
        <v>59</v>
      </c>
      <c r="Y35" s="219" t="s">
        <v>58</v>
      </c>
      <c r="Z35" s="202">
        <v>104</v>
      </c>
      <c r="AA35" s="202">
        <v>107</v>
      </c>
      <c r="AB35" s="202" t="s">
        <v>57</v>
      </c>
    </row>
    <row r="36" spans="1:28" s="82" customFormat="1" ht="28.5" customHeight="1" thickBot="1">
      <c r="A36" s="225"/>
      <c r="B36" s="226"/>
      <c r="C36" s="83" t="s">
        <v>22</v>
      </c>
      <c r="D36" s="83" t="s">
        <v>56</v>
      </c>
      <c r="E36" s="83" t="s">
        <v>13</v>
      </c>
      <c r="F36" s="83" t="s">
        <v>52</v>
      </c>
      <c r="G36" s="83" t="s">
        <v>6</v>
      </c>
      <c r="H36" s="83" t="s">
        <v>55</v>
      </c>
      <c r="I36" s="226"/>
      <c r="J36" s="83" t="s">
        <v>22</v>
      </c>
      <c r="K36" s="83" t="s">
        <v>56</v>
      </c>
      <c r="L36" s="83" t="s">
        <v>13</v>
      </c>
      <c r="M36" s="83" t="s">
        <v>52</v>
      </c>
      <c r="N36" s="83" t="s">
        <v>6</v>
      </c>
      <c r="O36" s="83" t="s">
        <v>55</v>
      </c>
      <c r="P36" s="226"/>
      <c r="Q36" s="83" t="s">
        <v>22</v>
      </c>
      <c r="R36" s="83" t="s">
        <v>56</v>
      </c>
      <c r="S36" s="83" t="s">
        <v>13</v>
      </c>
      <c r="T36" s="83" t="s">
        <v>52</v>
      </c>
      <c r="U36" s="83" t="s">
        <v>6</v>
      </c>
      <c r="V36" s="83" t="s">
        <v>55</v>
      </c>
      <c r="W36" s="84" t="s">
        <v>54</v>
      </c>
      <c r="X36" s="212"/>
      <c r="Y36" s="220"/>
      <c r="Z36" s="203"/>
      <c r="AA36" s="203"/>
      <c r="AB36" s="203"/>
    </row>
    <row r="37" spans="1:28" s="89" customFormat="1" ht="20.100000000000001" customHeight="1">
      <c r="A37" s="85">
        <v>1</v>
      </c>
      <c r="B37" s="85">
        <v>22</v>
      </c>
      <c r="C37" s="86">
        <v>2399</v>
      </c>
      <c r="D37" s="151">
        <v>2408</v>
      </c>
      <c r="E37" s="144">
        <f t="shared" ref="E37:E66" si="0">+D37-C37</f>
        <v>9</v>
      </c>
      <c r="F37" s="87"/>
      <c r="G37" s="87"/>
      <c r="H37" s="88">
        <f t="shared" ref="H37:H66" si="1">IF(D37=0," ",12-SUM(E37:G37))-1</f>
        <v>2</v>
      </c>
      <c r="I37" s="154" t="s">
        <v>96</v>
      </c>
      <c r="J37" s="91"/>
      <c r="K37" s="91"/>
      <c r="L37" s="144">
        <f t="shared" ref="L37:L66" si="2">+K37-J37</f>
        <v>0</v>
      </c>
      <c r="M37" s="88"/>
      <c r="N37" s="88"/>
      <c r="O37" s="88">
        <v>0</v>
      </c>
      <c r="P37" s="143" t="s">
        <v>104</v>
      </c>
      <c r="Q37" s="88">
        <f>C37</f>
        <v>2399</v>
      </c>
      <c r="R37" s="88">
        <f>K37</f>
        <v>0</v>
      </c>
      <c r="S37" s="88">
        <f>+E37+L37</f>
        <v>9</v>
      </c>
      <c r="T37" s="88">
        <f t="shared" ref="T37:T49" si="3">F37+M37</f>
        <v>0</v>
      </c>
      <c r="U37" s="88">
        <f t="shared" ref="U37:U49" si="4">G37+N37</f>
        <v>0</v>
      </c>
      <c r="V37" s="93">
        <f>IF(Q37=0," ",22-SUM(S37:U37))</f>
        <v>13</v>
      </c>
      <c r="W37" s="94">
        <f t="shared" ref="W37:W66" si="5">IF(R$73=0,"",IFERROR((S37+V37)/(S37+T37+U37+V37),0))</f>
        <v>1</v>
      </c>
      <c r="X37" s="95" t="e">
        <f>#REF!+#REF!</f>
        <v>#REF!</v>
      </c>
      <c r="Y37" s="96">
        <f>IFERROR(#REF!/S37,0)</f>
        <v>0</v>
      </c>
      <c r="Z37" s="97" t="e">
        <f>#REF!+#REF!</f>
        <v>#REF!</v>
      </c>
      <c r="AA37" s="98" t="e">
        <f>#REF!+#REF!</f>
        <v>#REF!</v>
      </c>
      <c r="AB37" s="99" t="e">
        <f>#REF!+#REF!</f>
        <v>#REF!</v>
      </c>
    </row>
    <row r="38" spans="1:28" s="89" customFormat="1" ht="20.100000000000001" customHeight="1">
      <c r="A38" s="90">
        <v>2</v>
      </c>
      <c r="B38" s="64">
        <v>22</v>
      </c>
      <c r="C38" s="91">
        <v>0</v>
      </c>
      <c r="D38" s="88">
        <v>0</v>
      </c>
      <c r="E38" s="144">
        <f t="shared" si="0"/>
        <v>0</v>
      </c>
      <c r="F38" s="88"/>
      <c r="G38" s="88"/>
      <c r="H38" s="88">
        <v>0</v>
      </c>
      <c r="I38" s="92" t="s">
        <v>104</v>
      </c>
      <c r="J38" s="91"/>
      <c r="K38" s="91"/>
      <c r="L38" s="144">
        <f t="shared" si="2"/>
        <v>0</v>
      </c>
      <c r="M38" s="88"/>
      <c r="N38" s="88"/>
      <c r="O38" s="88">
        <v>0</v>
      </c>
      <c r="P38" s="143" t="s">
        <v>104</v>
      </c>
      <c r="Q38" s="88">
        <f t="shared" ref="Q38:Q65" si="6">C38</f>
        <v>0</v>
      </c>
      <c r="R38" s="88">
        <f t="shared" ref="R38:R49" si="7">K38</f>
        <v>0</v>
      </c>
      <c r="S38" s="88">
        <f>+E38+L38</f>
        <v>0</v>
      </c>
      <c r="T38" s="88">
        <f t="shared" si="3"/>
        <v>0</v>
      </c>
      <c r="U38" s="88">
        <f t="shared" si="4"/>
        <v>0</v>
      </c>
      <c r="V38" s="93" t="str">
        <f>IF(Q38=0," ",22-SUM(S38:U38))</f>
        <v xml:space="preserve"> </v>
      </c>
      <c r="W38" s="94">
        <f t="shared" si="5"/>
        <v>0</v>
      </c>
      <c r="X38" s="95" t="e">
        <f>X37+#REF!</f>
        <v>#REF!</v>
      </c>
      <c r="Y38" s="96">
        <f>IFERROR(#REF!/S38,0)</f>
        <v>0</v>
      </c>
      <c r="Z38" s="97" t="e">
        <f>#REF!+#REF!</f>
        <v>#REF!</v>
      </c>
      <c r="AA38" s="98" t="e">
        <f>#REF!+#REF!</f>
        <v>#REF!</v>
      </c>
      <c r="AB38" s="99" t="e">
        <f>#REF!+#REF!</f>
        <v>#REF!</v>
      </c>
    </row>
    <row r="39" spans="1:28" s="89" customFormat="1" ht="19.5" customHeight="1">
      <c r="A39" s="90">
        <v>3</v>
      </c>
      <c r="B39" s="64">
        <v>22</v>
      </c>
      <c r="C39" s="91">
        <v>0</v>
      </c>
      <c r="D39" s="88">
        <v>0</v>
      </c>
      <c r="E39" s="144">
        <f t="shared" si="0"/>
        <v>0</v>
      </c>
      <c r="F39" s="88"/>
      <c r="G39" s="88"/>
      <c r="H39" s="88">
        <v>0</v>
      </c>
      <c r="I39" s="92" t="s">
        <v>104</v>
      </c>
      <c r="J39" s="91"/>
      <c r="K39" s="91"/>
      <c r="L39" s="144">
        <f t="shared" si="2"/>
        <v>0</v>
      </c>
      <c r="M39" s="88"/>
      <c r="N39" s="88"/>
      <c r="O39" s="88">
        <v>0</v>
      </c>
      <c r="P39" s="143" t="s">
        <v>104</v>
      </c>
      <c r="Q39" s="88">
        <f t="shared" si="6"/>
        <v>0</v>
      </c>
      <c r="R39" s="88">
        <f t="shared" si="7"/>
        <v>0</v>
      </c>
      <c r="S39" s="88">
        <f t="shared" ref="S39:S65" si="8">+E39+L39</f>
        <v>0</v>
      </c>
      <c r="T39" s="88">
        <f t="shared" si="3"/>
        <v>0</v>
      </c>
      <c r="U39" s="88">
        <f t="shared" si="4"/>
        <v>0</v>
      </c>
      <c r="V39" s="93" t="str">
        <f t="shared" ref="V39:V49" si="9">IF(Q39=0," ",22-SUM(S39:U39))</f>
        <v xml:space="preserve"> </v>
      </c>
      <c r="W39" s="94">
        <f t="shared" si="5"/>
        <v>0</v>
      </c>
      <c r="X39" s="95" t="e">
        <f>X38+#REF!</f>
        <v>#REF!</v>
      </c>
      <c r="Y39" s="96">
        <f>IFERROR(#REF!/S39,0)</f>
        <v>0</v>
      </c>
      <c r="Z39" s="97" t="e">
        <f>#REF!+#REF!</f>
        <v>#REF!</v>
      </c>
      <c r="AA39" s="98" t="e">
        <f>#REF!+#REF!</f>
        <v>#REF!</v>
      </c>
      <c r="AB39" s="99" t="e">
        <f>#REF!+#REF!</f>
        <v>#REF!</v>
      </c>
    </row>
    <row r="40" spans="1:28" s="89" customFormat="1" ht="20.100000000000001" customHeight="1">
      <c r="A40" s="90">
        <v>4</v>
      </c>
      <c r="B40" s="64">
        <v>22</v>
      </c>
      <c r="C40" s="91">
        <v>0</v>
      </c>
      <c r="D40" s="88">
        <v>0</v>
      </c>
      <c r="E40" s="144">
        <f t="shared" si="0"/>
        <v>0</v>
      </c>
      <c r="F40" s="88"/>
      <c r="G40" s="88"/>
      <c r="H40" s="88">
        <v>0</v>
      </c>
      <c r="I40" s="92" t="s">
        <v>104</v>
      </c>
      <c r="J40" s="91"/>
      <c r="K40" s="91"/>
      <c r="L40" s="144">
        <f t="shared" si="2"/>
        <v>0</v>
      </c>
      <c r="M40" s="88"/>
      <c r="N40" s="88"/>
      <c r="O40" s="88">
        <v>0</v>
      </c>
      <c r="P40" s="143" t="s">
        <v>104</v>
      </c>
      <c r="Q40" s="88">
        <f t="shared" si="6"/>
        <v>0</v>
      </c>
      <c r="R40" s="88">
        <f t="shared" si="7"/>
        <v>0</v>
      </c>
      <c r="S40" s="88">
        <f t="shared" si="8"/>
        <v>0</v>
      </c>
      <c r="T40" s="88">
        <f t="shared" si="3"/>
        <v>0</v>
      </c>
      <c r="U40" s="88">
        <f t="shared" si="4"/>
        <v>0</v>
      </c>
      <c r="V40" s="93" t="str">
        <f>IF(Q40=0," ",22-SUM(S40:U40))</f>
        <v xml:space="preserve"> </v>
      </c>
      <c r="W40" s="94">
        <f t="shared" si="5"/>
        <v>0</v>
      </c>
      <c r="X40" s="95" t="e">
        <f>X39+#REF!</f>
        <v>#REF!</v>
      </c>
      <c r="Y40" s="96">
        <f>IFERROR(#REF!/S40,0)</f>
        <v>0</v>
      </c>
      <c r="Z40" s="97" t="e">
        <f>#REF!+#REF!</f>
        <v>#REF!</v>
      </c>
      <c r="AA40" s="98" t="e">
        <f>#REF!+#REF!</f>
        <v>#REF!</v>
      </c>
      <c r="AB40" s="99" t="e">
        <f>#REF!+#REF!</f>
        <v>#REF!</v>
      </c>
    </row>
    <row r="41" spans="1:28" s="89" customFormat="1" ht="20.100000000000001" customHeight="1">
      <c r="A41" s="90">
        <v>5</v>
      </c>
      <c r="B41" s="64">
        <v>22</v>
      </c>
      <c r="C41" s="91">
        <v>0</v>
      </c>
      <c r="D41" s="88">
        <v>0</v>
      </c>
      <c r="E41" s="144">
        <f t="shared" si="0"/>
        <v>0</v>
      </c>
      <c r="F41" s="88"/>
      <c r="G41" s="88"/>
      <c r="H41" s="88">
        <v>0</v>
      </c>
      <c r="I41" s="92" t="s">
        <v>104</v>
      </c>
      <c r="J41" s="91"/>
      <c r="K41" s="91"/>
      <c r="L41" s="144">
        <f t="shared" si="2"/>
        <v>0</v>
      </c>
      <c r="M41" s="88"/>
      <c r="N41" s="88"/>
      <c r="O41" s="88">
        <v>0</v>
      </c>
      <c r="P41" s="143" t="s">
        <v>104</v>
      </c>
      <c r="Q41" s="88">
        <f t="shared" si="6"/>
        <v>0</v>
      </c>
      <c r="R41" s="88">
        <f t="shared" si="7"/>
        <v>0</v>
      </c>
      <c r="S41" s="88">
        <f t="shared" si="8"/>
        <v>0</v>
      </c>
      <c r="T41" s="88">
        <f t="shared" si="3"/>
        <v>0</v>
      </c>
      <c r="U41" s="88">
        <f t="shared" si="4"/>
        <v>0</v>
      </c>
      <c r="V41" s="93" t="str">
        <f t="shared" si="9"/>
        <v xml:space="preserve"> </v>
      </c>
      <c r="W41" s="94">
        <f t="shared" si="5"/>
        <v>0</v>
      </c>
      <c r="X41" s="95" t="e">
        <f>X40+#REF!</f>
        <v>#REF!</v>
      </c>
      <c r="Y41" s="96">
        <f>IFERROR(#REF!/S41,0)</f>
        <v>0</v>
      </c>
      <c r="Z41" s="97" t="e">
        <f>#REF!+#REF!</f>
        <v>#REF!</v>
      </c>
      <c r="AA41" s="98" t="e">
        <f>#REF!+#REF!</f>
        <v>#REF!</v>
      </c>
      <c r="AB41" s="99" t="e">
        <f>#REF!+#REF!</f>
        <v>#REF!</v>
      </c>
    </row>
    <row r="42" spans="1:28" s="89" customFormat="1" ht="20.100000000000001" customHeight="1">
      <c r="A42" s="90">
        <v>6</v>
      </c>
      <c r="B42" s="64">
        <v>22</v>
      </c>
      <c r="C42" s="91">
        <v>0</v>
      </c>
      <c r="D42" s="88">
        <v>0</v>
      </c>
      <c r="E42" s="144">
        <f t="shared" si="0"/>
        <v>0</v>
      </c>
      <c r="F42" s="88"/>
      <c r="G42" s="88"/>
      <c r="H42" s="88">
        <v>0</v>
      </c>
      <c r="I42" s="92" t="s">
        <v>104</v>
      </c>
      <c r="J42" s="91"/>
      <c r="K42" s="91"/>
      <c r="L42" s="144">
        <f t="shared" si="2"/>
        <v>0</v>
      </c>
      <c r="M42" s="88"/>
      <c r="N42" s="88"/>
      <c r="O42" s="88">
        <v>0</v>
      </c>
      <c r="P42" s="143" t="s">
        <v>104</v>
      </c>
      <c r="Q42" s="88">
        <f t="shared" si="6"/>
        <v>0</v>
      </c>
      <c r="R42" s="88">
        <f t="shared" si="7"/>
        <v>0</v>
      </c>
      <c r="S42" s="88">
        <f t="shared" si="8"/>
        <v>0</v>
      </c>
      <c r="T42" s="88">
        <f t="shared" si="3"/>
        <v>0</v>
      </c>
      <c r="U42" s="88">
        <f t="shared" si="4"/>
        <v>0</v>
      </c>
      <c r="V42" s="93" t="str">
        <f>IF(Q42=0," ",22-SUM(S42:U42))</f>
        <v xml:space="preserve"> </v>
      </c>
      <c r="W42" s="94">
        <f t="shared" si="5"/>
        <v>0</v>
      </c>
      <c r="X42" s="95" t="e">
        <f>X41+#REF!</f>
        <v>#REF!</v>
      </c>
      <c r="Y42" s="96">
        <f>IFERROR(#REF!/S42,0)</f>
        <v>0</v>
      </c>
      <c r="Z42" s="97" t="e">
        <f>#REF!+#REF!</f>
        <v>#REF!</v>
      </c>
      <c r="AA42" s="98" t="e">
        <f>#REF!+#REF!</f>
        <v>#REF!</v>
      </c>
      <c r="AB42" s="99" t="e">
        <f>#REF!+#REF!</f>
        <v>#REF!</v>
      </c>
    </row>
    <row r="43" spans="1:28" s="89" customFormat="1" ht="20.100000000000001" customHeight="1">
      <c r="A43" s="90">
        <v>7</v>
      </c>
      <c r="B43" s="64">
        <v>22</v>
      </c>
      <c r="C43" s="185">
        <v>0</v>
      </c>
      <c r="D43" s="88">
        <v>0</v>
      </c>
      <c r="E43" s="144">
        <f t="shared" si="0"/>
        <v>0</v>
      </c>
      <c r="F43" s="88"/>
      <c r="G43" s="88"/>
      <c r="H43" s="88">
        <v>0</v>
      </c>
      <c r="I43" s="92" t="s">
        <v>104</v>
      </c>
      <c r="J43" s="91"/>
      <c r="K43" s="91"/>
      <c r="L43" s="144">
        <f t="shared" si="2"/>
        <v>0</v>
      </c>
      <c r="M43" s="88"/>
      <c r="N43" s="88"/>
      <c r="O43" s="88">
        <v>0</v>
      </c>
      <c r="P43" s="143" t="s">
        <v>104</v>
      </c>
      <c r="Q43" s="88">
        <f t="shared" si="6"/>
        <v>0</v>
      </c>
      <c r="R43" s="88">
        <f t="shared" si="7"/>
        <v>0</v>
      </c>
      <c r="S43" s="88">
        <f>+E43+L43</f>
        <v>0</v>
      </c>
      <c r="T43" s="88">
        <f t="shared" si="3"/>
        <v>0</v>
      </c>
      <c r="U43" s="88">
        <f t="shared" si="4"/>
        <v>0</v>
      </c>
      <c r="V43" s="93" t="str">
        <f>IF(Q43=0," ",22-SUM(S43:U43))</f>
        <v xml:space="preserve"> </v>
      </c>
      <c r="W43" s="94">
        <f t="shared" si="5"/>
        <v>0</v>
      </c>
      <c r="X43" s="95" t="e">
        <f>X42+#REF!</f>
        <v>#REF!</v>
      </c>
      <c r="Y43" s="96">
        <f>IFERROR(#REF!/S43,0)</f>
        <v>0</v>
      </c>
      <c r="Z43" s="97" t="e">
        <f>#REF!+#REF!</f>
        <v>#REF!</v>
      </c>
      <c r="AA43" s="98" t="e">
        <f>#REF!+#REF!</f>
        <v>#REF!</v>
      </c>
      <c r="AB43" s="99" t="e">
        <f>#REF!+#REF!</f>
        <v>#REF!</v>
      </c>
    </row>
    <row r="44" spans="1:28" s="89" customFormat="1" ht="20.100000000000001" customHeight="1">
      <c r="A44" s="90">
        <v>8</v>
      </c>
      <c r="B44" s="64">
        <v>22</v>
      </c>
      <c r="C44" s="91">
        <v>0</v>
      </c>
      <c r="D44" s="88">
        <v>0</v>
      </c>
      <c r="E44" s="144">
        <f t="shared" si="0"/>
        <v>0</v>
      </c>
      <c r="F44" s="88"/>
      <c r="G44" s="88"/>
      <c r="H44" s="88">
        <v>0</v>
      </c>
      <c r="I44" s="92" t="s">
        <v>104</v>
      </c>
      <c r="J44" s="91"/>
      <c r="K44" s="91"/>
      <c r="L44" s="144">
        <f t="shared" si="2"/>
        <v>0</v>
      </c>
      <c r="M44" s="88"/>
      <c r="N44" s="88"/>
      <c r="O44" s="88">
        <v>0</v>
      </c>
      <c r="P44" s="143" t="s">
        <v>104</v>
      </c>
      <c r="Q44" s="88">
        <f t="shared" si="6"/>
        <v>0</v>
      </c>
      <c r="R44" s="88">
        <f t="shared" si="7"/>
        <v>0</v>
      </c>
      <c r="S44" s="88">
        <f t="shared" si="8"/>
        <v>0</v>
      </c>
      <c r="T44" s="88">
        <f t="shared" si="3"/>
        <v>0</v>
      </c>
      <c r="U44" s="88">
        <f t="shared" si="4"/>
        <v>0</v>
      </c>
      <c r="V44" s="93" t="str">
        <f t="shared" si="9"/>
        <v xml:space="preserve"> </v>
      </c>
      <c r="W44" s="94">
        <f t="shared" si="5"/>
        <v>0</v>
      </c>
      <c r="X44" s="95" t="e">
        <f>X43+#REF!</f>
        <v>#REF!</v>
      </c>
      <c r="Y44" s="96">
        <f>IFERROR(#REF!/S44,0)</f>
        <v>0</v>
      </c>
      <c r="Z44" s="97" t="e">
        <f>#REF!+#REF!</f>
        <v>#REF!</v>
      </c>
      <c r="AA44" s="98" t="e">
        <f>#REF!+#REF!</f>
        <v>#REF!</v>
      </c>
      <c r="AB44" s="99" t="e">
        <f>#REF!+#REF!</f>
        <v>#REF!</v>
      </c>
    </row>
    <row r="45" spans="1:28" s="89" customFormat="1" ht="20.100000000000001" customHeight="1">
      <c r="A45" s="90">
        <v>9</v>
      </c>
      <c r="B45" s="64">
        <v>22</v>
      </c>
      <c r="C45" s="91">
        <v>0</v>
      </c>
      <c r="D45" s="88">
        <v>0</v>
      </c>
      <c r="E45" s="144">
        <f t="shared" si="0"/>
        <v>0</v>
      </c>
      <c r="F45" s="88"/>
      <c r="G45" s="88"/>
      <c r="H45" s="88">
        <v>0</v>
      </c>
      <c r="I45" s="92" t="s">
        <v>104</v>
      </c>
      <c r="J45" s="88"/>
      <c r="K45" s="88"/>
      <c r="L45" s="144">
        <f t="shared" si="2"/>
        <v>0</v>
      </c>
      <c r="M45" s="88"/>
      <c r="N45" s="88"/>
      <c r="O45" s="88">
        <v>0</v>
      </c>
      <c r="P45" s="143" t="s">
        <v>104</v>
      </c>
      <c r="Q45" s="88">
        <f t="shared" si="6"/>
        <v>0</v>
      </c>
      <c r="R45" s="88">
        <f t="shared" si="7"/>
        <v>0</v>
      </c>
      <c r="S45" s="88">
        <f>+E45+L45</f>
        <v>0</v>
      </c>
      <c r="T45" s="88">
        <f t="shared" si="3"/>
        <v>0</v>
      </c>
      <c r="U45" s="88">
        <f t="shared" si="4"/>
        <v>0</v>
      </c>
      <c r="V45" s="93" t="str">
        <f t="shared" si="9"/>
        <v xml:space="preserve"> </v>
      </c>
      <c r="W45" s="94">
        <f t="shared" si="5"/>
        <v>0</v>
      </c>
      <c r="X45" s="95" t="e">
        <f>X44+#REF!</f>
        <v>#REF!</v>
      </c>
      <c r="Y45" s="96">
        <f>IFERROR(#REF!/S45,0)</f>
        <v>0</v>
      </c>
      <c r="Z45" s="97" t="e">
        <f>#REF!+#REF!</f>
        <v>#REF!</v>
      </c>
      <c r="AA45" s="98" t="e">
        <f>#REF!+#REF!</f>
        <v>#REF!</v>
      </c>
      <c r="AB45" s="99" t="e">
        <f>#REF!+#REF!</f>
        <v>#REF!</v>
      </c>
    </row>
    <row r="46" spans="1:28" s="89" customFormat="1" ht="20.100000000000001" customHeight="1">
      <c r="A46" s="90">
        <v>10</v>
      </c>
      <c r="B46" s="64">
        <v>22</v>
      </c>
      <c r="C46" s="91">
        <v>0</v>
      </c>
      <c r="D46" s="88">
        <v>0</v>
      </c>
      <c r="E46" s="144">
        <f t="shared" si="0"/>
        <v>0</v>
      </c>
      <c r="F46" s="88"/>
      <c r="G46" s="88"/>
      <c r="H46" s="88">
        <v>0</v>
      </c>
      <c r="I46" s="92" t="s">
        <v>104</v>
      </c>
      <c r="J46" s="91"/>
      <c r="K46" s="91"/>
      <c r="L46" s="144">
        <f t="shared" si="2"/>
        <v>0</v>
      </c>
      <c r="M46" s="88"/>
      <c r="N46" s="88"/>
      <c r="O46" s="88">
        <v>0</v>
      </c>
      <c r="P46" s="143" t="s">
        <v>104</v>
      </c>
      <c r="Q46" s="88">
        <f t="shared" si="6"/>
        <v>0</v>
      </c>
      <c r="R46" s="88">
        <f t="shared" si="7"/>
        <v>0</v>
      </c>
      <c r="S46" s="88">
        <f>+E46+L46</f>
        <v>0</v>
      </c>
      <c r="T46" s="88">
        <f t="shared" si="3"/>
        <v>0</v>
      </c>
      <c r="U46" s="88">
        <f t="shared" si="4"/>
        <v>0</v>
      </c>
      <c r="V46" s="93" t="str">
        <f t="shared" si="9"/>
        <v xml:space="preserve"> </v>
      </c>
      <c r="W46" s="94">
        <f t="shared" si="5"/>
        <v>0</v>
      </c>
      <c r="X46" s="95" t="e">
        <f>X45+#REF!</f>
        <v>#REF!</v>
      </c>
      <c r="Y46" s="96">
        <f>IFERROR(#REF!/S46,0)</f>
        <v>0</v>
      </c>
      <c r="Z46" s="97" t="e">
        <f>#REF!+#REF!</f>
        <v>#REF!</v>
      </c>
      <c r="AA46" s="98" t="e">
        <f>#REF!+#REF!</f>
        <v>#REF!</v>
      </c>
      <c r="AB46" s="99" t="e">
        <f>#REF!+#REF!</f>
        <v>#REF!</v>
      </c>
    </row>
    <row r="47" spans="1:28" s="89" customFormat="1" ht="20.100000000000001" customHeight="1">
      <c r="A47" s="90">
        <v>11</v>
      </c>
      <c r="B47" s="64">
        <v>23</v>
      </c>
      <c r="C47" s="91">
        <v>2408</v>
      </c>
      <c r="D47" s="88">
        <v>2418</v>
      </c>
      <c r="E47" s="144">
        <f t="shared" si="0"/>
        <v>10</v>
      </c>
      <c r="F47" s="88"/>
      <c r="G47" s="88"/>
      <c r="H47" s="88">
        <f t="shared" si="1"/>
        <v>1</v>
      </c>
      <c r="I47" s="183" t="s">
        <v>105</v>
      </c>
      <c r="J47" s="91"/>
      <c r="K47" s="91"/>
      <c r="L47" s="144">
        <f t="shared" si="2"/>
        <v>0</v>
      </c>
      <c r="M47" s="88"/>
      <c r="N47" s="88"/>
      <c r="O47" s="88">
        <v>0</v>
      </c>
      <c r="P47" s="143" t="s">
        <v>104</v>
      </c>
      <c r="Q47" s="88">
        <f t="shared" si="6"/>
        <v>2408</v>
      </c>
      <c r="R47" s="88">
        <f t="shared" si="7"/>
        <v>0</v>
      </c>
      <c r="S47" s="88">
        <f t="shared" si="8"/>
        <v>10</v>
      </c>
      <c r="T47" s="88">
        <f t="shared" si="3"/>
        <v>0</v>
      </c>
      <c r="U47" s="88">
        <f t="shared" si="4"/>
        <v>0</v>
      </c>
      <c r="V47" s="93">
        <f t="shared" si="9"/>
        <v>12</v>
      </c>
      <c r="W47" s="94">
        <f t="shared" si="5"/>
        <v>1</v>
      </c>
      <c r="X47" s="95" t="e">
        <f>X46+#REF!</f>
        <v>#REF!</v>
      </c>
      <c r="Y47" s="96">
        <f>IFERROR(#REF!/S47,0)</f>
        <v>0</v>
      </c>
      <c r="Z47" s="97" t="e">
        <f>#REF!+#REF!</f>
        <v>#REF!</v>
      </c>
      <c r="AA47" s="98" t="e">
        <f>#REF!+#REF!</f>
        <v>#REF!</v>
      </c>
      <c r="AB47" s="99" t="e">
        <f>#REF!+#REF!</f>
        <v>#REF!</v>
      </c>
    </row>
    <row r="48" spans="1:28" s="89" customFormat="1" ht="20.100000000000001" customHeight="1">
      <c r="A48" s="90">
        <v>12</v>
      </c>
      <c r="B48" s="64">
        <v>22</v>
      </c>
      <c r="C48" s="88">
        <v>2418</v>
      </c>
      <c r="D48" s="88">
        <v>2428</v>
      </c>
      <c r="E48" s="144">
        <f t="shared" si="0"/>
        <v>10</v>
      </c>
      <c r="F48" s="88"/>
      <c r="G48" s="88"/>
      <c r="H48" s="88">
        <f t="shared" si="1"/>
        <v>1</v>
      </c>
      <c r="I48" s="183" t="s">
        <v>96</v>
      </c>
      <c r="J48" s="91"/>
      <c r="K48" s="91"/>
      <c r="L48" s="144">
        <f t="shared" si="2"/>
        <v>0</v>
      </c>
      <c r="M48" s="88"/>
      <c r="N48" s="88"/>
      <c r="O48" s="88">
        <v>0</v>
      </c>
      <c r="P48" s="143" t="s">
        <v>94</v>
      </c>
      <c r="Q48" s="88">
        <f t="shared" si="6"/>
        <v>2418</v>
      </c>
      <c r="R48" s="88">
        <f t="shared" si="7"/>
        <v>0</v>
      </c>
      <c r="S48" s="88">
        <f t="shared" si="8"/>
        <v>10</v>
      </c>
      <c r="T48" s="88">
        <f t="shared" si="3"/>
        <v>0</v>
      </c>
      <c r="U48" s="88">
        <f t="shared" si="4"/>
        <v>0</v>
      </c>
      <c r="V48" s="93">
        <f>IF(Q48=0," ",22-SUM(S48:U48))</f>
        <v>12</v>
      </c>
      <c r="W48" s="94">
        <f t="shared" si="5"/>
        <v>1</v>
      </c>
      <c r="X48" s="95" t="e">
        <f>X47+#REF!</f>
        <v>#REF!</v>
      </c>
      <c r="Y48" s="96">
        <f>IFERROR(#REF!/S48,0)</f>
        <v>0</v>
      </c>
      <c r="Z48" s="97" t="e">
        <f>#REF!+#REF!</f>
        <v>#REF!</v>
      </c>
      <c r="AA48" s="98" t="e">
        <f>#REF!+#REF!</f>
        <v>#REF!</v>
      </c>
      <c r="AB48" s="99" t="e">
        <f>#REF!+#REF!</f>
        <v>#REF!</v>
      </c>
    </row>
    <row r="49" spans="1:28" s="89" customFormat="1" ht="20.100000000000001" customHeight="1">
      <c r="A49" s="90">
        <v>13</v>
      </c>
      <c r="B49" s="64">
        <v>22</v>
      </c>
      <c r="C49" s="88">
        <v>2428</v>
      </c>
      <c r="D49" s="88">
        <v>2438</v>
      </c>
      <c r="E49" s="144">
        <f t="shared" si="0"/>
        <v>10</v>
      </c>
      <c r="F49" s="88"/>
      <c r="G49" s="88"/>
      <c r="H49" s="88">
        <f t="shared" si="1"/>
        <v>1</v>
      </c>
      <c r="I49" s="183" t="s">
        <v>96</v>
      </c>
      <c r="J49" s="91">
        <v>2438</v>
      </c>
      <c r="K49" s="91">
        <v>2448</v>
      </c>
      <c r="L49" s="144">
        <f t="shared" si="2"/>
        <v>10</v>
      </c>
      <c r="M49" s="88"/>
      <c r="N49" s="88"/>
      <c r="O49" s="88">
        <f t="shared" ref="O49:O66" si="10">IF(K49=0," ",12-SUM(L49:N49))-1</f>
        <v>1</v>
      </c>
      <c r="P49" s="143" t="s">
        <v>96</v>
      </c>
      <c r="Q49" s="88">
        <f t="shared" si="6"/>
        <v>2428</v>
      </c>
      <c r="R49" s="88">
        <f t="shared" si="7"/>
        <v>2448</v>
      </c>
      <c r="S49" s="88">
        <f t="shared" si="8"/>
        <v>20</v>
      </c>
      <c r="T49" s="88">
        <f t="shared" si="3"/>
        <v>0</v>
      </c>
      <c r="U49" s="88">
        <f t="shared" si="4"/>
        <v>0</v>
      </c>
      <c r="V49" s="93">
        <f t="shared" si="9"/>
        <v>2</v>
      </c>
      <c r="W49" s="94">
        <f t="shared" si="5"/>
        <v>1</v>
      </c>
      <c r="X49" s="95" t="e">
        <f>X48+#REF!</f>
        <v>#REF!</v>
      </c>
      <c r="Y49" s="96">
        <f>IFERROR(#REF!/S49,0)</f>
        <v>0</v>
      </c>
      <c r="Z49" s="97" t="e">
        <f>#REF!+#REF!</f>
        <v>#REF!</v>
      </c>
      <c r="AA49" s="98" t="e">
        <f>#REF!+#REF!</f>
        <v>#REF!</v>
      </c>
      <c r="AB49" s="99" t="e">
        <f>#REF!+#REF!</f>
        <v>#REF!</v>
      </c>
    </row>
    <row r="50" spans="1:28" s="89" customFormat="1" ht="20.100000000000001" customHeight="1">
      <c r="A50" s="90">
        <v>14</v>
      </c>
      <c r="B50" s="64">
        <v>22</v>
      </c>
      <c r="C50" s="88">
        <v>2448</v>
      </c>
      <c r="D50" s="88">
        <v>2458</v>
      </c>
      <c r="E50" s="144">
        <f t="shared" si="0"/>
        <v>10</v>
      </c>
      <c r="F50" s="88"/>
      <c r="G50" s="88"/>
      <c r="H50" s="88">
        <f t="shared" si="1"/>
        <v>1</v>
      </c>
      <c r="I50" s="183" t="s">
        <v>96</v>
      </c>
      <c r="J50" s="91">
        <v>2458</v>
      </c>
      <c r="K50" s="91">
        <v>2462</v>
      </c>
      <c r="L50" s="144">
        <f t="shared" si="2"/>
        <v>4</v>
      </c>
      <c r="M50" s="88"/>
      <c r="N50" s="88"/>
      <c r="O50" s="88">
        <f t="shared" si="10"/>
        <v>7</v>
      </c>
      <c r="P50" s="143" t="s">
        <v>96</v>
      </c>
      <c r="Q50" s="88">
        <f t="shared" si="6"/>
        <v>2448</v>
      </c>
      <c r="R50" s="88">
        <f t="shared" ref="R50:R65" si="11">K50</f>
        <v>2462</v>
      </c>
      <c r="S50" s="88">
        <f t="shared" si="8"/>
        <v>14</v>
      </c>
      <c r="T50" s="88">
        <f t="shared" ref="T50:T51" si="12">F50+M50</f>
        <v>0</v>
      </c>
      <c r="U50" s="88">
        <f t="shared" ref="U50:U51" si="13">G50+N50</f>
        <v>0</v>
      </c>
      <c r="V50" s="93">
        <f t="shared" ref="V50:V51" si="14">IF(Q50=0," ",22-SUM(S50:U50))</f>
        <v>8</v>
      </c>
      <c r="W50" s="94">
        <f t="shared" si="5"/>
        <v>1</v>
      </c>
      <c r="X50" s="95" t="e">
        <f>X49+#REF!</f>
        <v>#REF!</v>
      </c>
      <c r="Y50" s="96">
        <f>IFERROR(#REF!/S50,0)</f>
        <v>0</v>
      </c>
      <c r="Z50" s="97" t="e">
        <f>#REF!+#REF!</f>
        <v>#REF!</v>
      </c>
      <c r="AA50" s="98" t="e">
        <f>#REF!+#REF!</f>
        <v>#REF!</v>
      </c>
      <c r="AB50" s="99" t="e">
        <f>#REF!+#REF!</f>
        <v>#REF!</v>
      </c>
    </row>
    <row r="51" spans="1:28" s="89" customFormat="1" ht="20.100000000000001" customHeight="1">
      <c r="A51" s="90">
        <v>15</v>
      </c>
      <c r="B51" s="64">
        <v>22</v>
      </c>
      <c r="C51" s="91">
        <v>2462</v>
      </c>
      <c r="D51" s="88">
        <v>2470</v>
      </c>
      <c r="E51" s="144">
        <f t="shared" si="0"/>
        <v>8</v>
      </c>
      <c r="F51" s="88"/>
      <c r="G51" s="88"/>
      <c r="H51" s="88">
        <f t="shared" si="1"/>
        <v>3</v>
      </c>
      <c r="I51" s="183" t="s">
        <v>96</v>
      </c>
      <c r="J51" s="88">
        <v>2470</v>
      </c>
      <c r="K51" s="88">
        <v>2477</v>
      </c>
      <c r="L51" s="144">
        <f t="shared" si="2"/>
        <v>7</v>
      </c>
      <c r="M51" s="88"/>
      <c r="N51" s="88"/>
      <c r="O51" s="88">
        <f t="shared" si="10"/>
        <v>4</v>
      </c>
      <c r="P51" s="143" t="s">
        <v>96</v>
      </c>
      <c r="Q51" s="88">
        <f t="shared" si="6"/>
        <v>2462</v>
      </c>
      <c r="R51" s="88">
        <f t="shared" si="11"/>
        <v>2477</v>
      </c>
      <c r="S51" s="88">
        <f t="shared" si="8"/>
        <v>15</v>
      </c>
      <c r="T51" s="88">
        <f t="shared" si="12"/>
        <v>0</v>
      </c>
      <c r="U51" s="88">
        <f t="shared" si="13"/>
        <v>0</v>
      </c>
      <c r="V51" s="93">
        <f t="shared" si="14"/>
        <v>7</v>
      </c>
      <c r="W51" s="94">
        <f t="shared" si="5"/>
        <v>1</v>
      </c>
      <c r="X51" s="95" t="e">
        <f>X50+#REF!</f>
        <v>#REF!</v>
      </c>
      <c r="Y51" s="96">
        <f>IFERROR(#REF!/S51,0)</f>
        <v>0</v>
      </c>
      <c r="Z51" s="97" t="e">
        <f>#REF!+#REF!</f>
        <v>#REF!</v>
      </c>
      <c r="AA51" s="98" t="e">
        <f>#REF!+#REF!</f>
        <v>#REF!</v>
      </c>
      <c r="AB51" s="99" t="e">
        <f>#REF!+#REF!</f>
        <v>#REF!</v>
      </c>
    </row>
    <row r="52" spans="1:28" s="89" customFormat="1" ht="20.100000000000001" customHeight="1">
      <c r="A52" s="90">
        <v>16</v>
      </c>
      <c r="B52" s="64"/>
      <c r="C52" s="91">
        <v>2477</v>
      </c>
      <c r="D52" s="88">
        <v>2485</v>
      </c>
      <c r="E52" s="144">
        <f t="shared" si="0"/>
        <v>8</v>
      </c>
      <c r="F52" s="88"/>
      <c r="G52" s="88"/>
      <c r="H52" s="88">
        <f t="shared" si="1"/>
        <v>3</v>
      </c>
      <c r="I52" s="183" t="s">
        <v>96</v>
      </c>
      <c r="J52" s="91">
        <v>2485</v>
      </c>
      <c r="K52" s="91">
        <v>2492</v>
      </c>
      <c r="L52" s="144">
        <f t="shared" si="2"/>
        <v>7</v>
      </c>
      <c r="M52" s="88"/>
      <c r="N52" s="88"/>
      <c r="O52" s="88">
        <f t="shared" si="10"/>
        <v>4</v>
      </c>
      <c r="P52" s="143" t="s">
        <v>96</v>
      </c>
      <c r="Q52" s="88">
        <f t="shared" si="6"/>
        <v>2477</v>
      </c>
      <c r="R52" s="88">
        <v>1688</v>
      </c>
      <c r="S52" s="88">
        <f>+E52+L52</f>
        <v>15</v>
      </c>
      <c r="T52" s="88">
        <f t="shared" ref="T52:T65" si="15">F52+M52</f>
        <v>0</v>
      </c>
      <c r="U52" s="88">
        <f t="shared" ref="U52:U65" si="16">G52+N52</f>
        <v>0</v>
      </c>
      <c r="V52" s="93">
        <f t="shared" ref="V52:V65" si="17">IF(Q52=0," ",22-SUM(S52:U52))</f>
        <v>7</v>
      </c>
      <c r="W52" s="94">
        <f t="shared" si="5"/>
        <v>1</v>
      </c>
      <c r="X52" s="95"/>
      <c r="Y52" s="96"/>
      <c r="Z52" s="97"/>
      <c r="AA52" s="98"/>
      <c r="AB52" s="99"/>
    </row>
    <row r="53" spans="1:28" s="89" customFormat="1" ht="20.100000000000001" customHeight="1">
      <c r="A53" s="90">
        <v>17</v>
      </c>
      <c r="B53" s="64"/>
      <c r="C53" s="91">
        <v>2492</v>
      </c>
      <c r="D53" s="88">
        <v>2501</v>
      </c>
      <c r="E53" s="144">
        <f t="shared" si="0"/>
        <v>9</v>
      </c>
      <c r="F53" s="88"/>
      <c r="G53" s="88"/>
      <c r="H53" s="88">
        <f t="shared" si="1"/>
        <v>2</v>
      </c>
      <c r="I53" s="183" t="s">
        <v>96</v>
      </c>
      <c r="J53" s="91">
        <v>2500</v>
      </c>
      <c r="K53" s="91">
        <v>2508</v>
      </c>
      <c r="L53" s="144">
        <f t="shared" si="2"/>
        <v>8</v>
      </c>
      <c r="M53" s="88"/>
      <c r="N53" s="88"/>
      <c r="O53" s="88">
        <f t="shared" si="10"/>
        <v>3</v>
      </c>
      <c r="P53" s="143" t="s">
        <v>96</v>
      </c>
      <c r="Q53" s="88">
        <f t="shared" si="6"/>
        <v>2492</v>
      </c>
      <c r="R53" s="88">
        <f t="shared" si="11"/>
        <v>2508</v>
      </c>
      <c r="S53" s="88">
        <f t="shared" si="8"/>
        <v>17</v>
      </c>
      <c r="T53" s="88">
        <f t="shared" si="15"/>
        <v>0</v>
      </c>
      <c r="U53" s="88">
        <f t="shared" si="16"/>
        <v>0</v>
      </c>
      <c r="V53" s="93">
        <f t="shared" si="17"/>
        <v>5</v>
      </c>
      <c r="W53" s="94">
        <f t="shared" si="5"/>
        <v>1</v>
      </c>
      <c r="X53" s="95"/>
      <c r="Y53" s="96"/>
      <c r="Z53" s="97"/>
      <c r="AA53" s="98"/>
      <c r="AB53" s="99"/>
    </row>
    <row r="54" spans="1:28" s="89" customFormat="1" ht="20.100000000000001" customHeight="1">
      <c r="A54" s="90">
        <v>18</v>
      </c>
      <c r="B54" s="64"/>
      <c r="C54" s="91">
        <v>2508</v>
      </c>
      <c r="D54" s="88">
        <v>2517</v>
      </c>
      <c r="E54" s="144">
        <f t="shared" si="0"/>
        <v>9</v>
      </c>
      <c r="F54" s="88"/>
      <c r="G54" s="88"/>
      <c r="H54" s="88">
        <f t="shared" si="1"/>
        <v>2</v>
      </c>
      <c r="I54" s="183" t="s">
        <v>96</v>
      </c>
      <c r="J54" s="88">
        <v>2517</v>
      </c>
      <c r="K54" s="88">
        <v>2525</v>
      </c>
      <c r="L54" s="144">
        <f t="shared" si="2"/>
        <v>8</v>
      </c>
      <c r="M54" s="88"/>
      <c r="N54" s="88"/>
      <c r="O54" s="88">
        <f t="shared" si="10"/>
        <v>3</v>
      </c>
      <c r="P54" s="143" t="s">
        <v>96</v>
      </c>
      <c r="Q54" s="88">
        <f t="shared" si="6"/>
        <v>2508</v>
      </c>
      <c r="R54" s="88">
        <f t="shared" si="11"/>
        <v>2525</v>
      </c>
      <c r="S54" s="88">
        <f t="shared" si="8"/>
        <v>17</v>
      </c>
      <c r="T54" s="88">
        <f t="shared" si="15"/>
        <v>0</v>
      </c>
      <c r="U54" s="88">
        <f t="shared" si="16"/>
        <v>0</v>
      </c>
      <c r="V54" s="93">
        <v>22</v>
      </c>
      <c r="W54" s="94">
        <f t="shared" si="5"/>
        <v>1</v>
      </c>
      <c r="X54" s="95"/>
      <c r="Y54" s="96"/>
      <c r="Z54" s="97"/>
      <c r="AA54" s="98"/>
      <c r="AB54" s="99"/>
    </row>
    <row r="55" spans="1:28" s="89" customFormat="1" ht="20.100000000000001" customHeight="1">
      <c r="A55" s="90">
        <v>19</v>
      </c>
      <c r="B55" s="64"/>
      <c r="C55" s="91">
        <v>2525</v>
      </c>
      <c r="D55" s="88">
        <v>2534</v>
      </c>
      <c r="E55" s="144">
        <f t="shared" si="0"/>
        <v>9</v>
      </c>
      <c r="F55" s="88"/>
      <c r="G55" s="88"/>
      <c r="H55" s="88">
        <f t="shared" si="1"/>
        <v>2</v>
      </c>
      <c r="I55" s="183" t="s">
        <v>96</v>
      </c>
      <c r="J55" s="88">
        <v>2534</v>
      </c>
      <c r="K55" s="88">
        <v>2537</v>
      </c>
      <c r="L55" s="144">
        <f t="shared" si="2"/>
        <v>3</v>
      </c>
      <c r="M55" s="88"/>
      <c r="N55" s="88"/>
      <c r="O55" s="88">
        <f t="shared" si="10"/>
        <v>8</v>
      </c>
      <c r="P55" s="143" t="s">
        <v>96</v>
      </c>
      <c r="Q55" s="88">
        <f t="shared" si="6"/>
        <v>2525</v>
      </c>
      <c r="R55" s="88">
        <v>1723</v>
      </c>
      <c r="S55" s="88">
        <f t="shared" si="8"/>
        <v>12</v>
      </c>
      <c r="T55" s="88">
        <f t="shared" si="15"/>
        <v>0</v>
      </c>
      <c r="U55" s="88">
        <f t="shared" si="16"/>
        <v>0</v>
      </c>
      <c r="V55" s="93">
        <f t="shared" si="17"/>
        <v>10</v>
      </c>
      <c r="W55" s="94">
        <f t="shared" si="5"/>
        <v>1</v>
      </c>
      <c r="X55" s="95"/>
      <c r="Y55" s="96"/>
      <c r="Z55" s="97"/>
      <c r="AA55" s="98"/>
      <c r="AB55" s="99"/>
    </row>
    <row r="56" spans="1:28" s="89" customFormat="1" ht="20.100000000000001" customHeight="1">
      <c r="A56" s="90">
        <v>20</v>
      </c>
      <c r="B56" s="64"/>
      <c r="C56" s="91">
        <v>2537</v>
      </c>
      <c r="D56" s="88">
        <v>2547</v>
      </c>
      <c r="E56" s="144">
        <f t="shared" si="0"/>
        <v>10</v>
      </c>
      <c r="F56" s="88"/>
      <c r="G56" s="88"/>
      <c r="H56" s="88">
        <f t="shared" si="1"/>
        <v>1</v>
      </c>
      <c r="I56" s="183" t="s">
        <v>96</v>
      </c>
      <c r="J56" s="88">
        <v>2547</v>
      </c>
      <c r="K56" s="88">
        <v>2556</v>
      </c>
      <c r="L56" s="144">
        <f t="shared" si="2"/>
        <v>9</v>
      </c>
      <c r="M56" s="88"/>
      <c r="N56" s="88"/>
      <c r="O56" s="88">
        <f t="shared" si="10"/>
        <v>2</v>
      </c>
      <c r="P56" s="143" t="s">
        <v>96</v>
      </c>
      <c r="Q56" s="88">
        <f t="shared" si="6"/>
        <v>2537</v>
      </c>
      <c r="R56" s="88">
        <v>1730</v>
      </c>
      <c r="S56" s="88">
        <f t="shared" si="8"/>
        <v>19</v>
      </c>
      <c r="T56" s="88">
        <f t="shared" si="15"/>
        <v>0</v>
      </c>
      <c r="U56" s="88">
        <f t="shared" si="16"/>
        <v>0</v>
      </c>
      <c r="V56" s="93">
        <f t="shared" si="17"/>
        <v>3</v>
      </c>
      <c r="W56" s="94">
        <f t="shared" si="5"/>
        <v>1</v>
      </c>
      <c r="X56" s="95"/>
      <c r="Y56" s="96"/>
      <c r="Z56" s="97"/>
      <c r="AA56" s="98"/>
      <c r="AB56" s="99"/>
    </row>
    <row r="57" spans="1:28" s="89" customFormat="1" ht="20.100000000000001" customHeight="1">
      <c r="A57" s="90">
        <v>21</v>
      </c>
      <c r="B57" s="64"/>
      <c r="C57" s="91">
        <v>2556</v>
      </c>
      <c r="D57" s="88">
        <v>2565</v>
      </c>
      <c r="E57" s="144">
        <f t="shared" si="0"/>
        <v>9</v>
      </c>
      <c r="F57" s="88"/>
      <c r="G57" s="88"/>
      <c r="H57" s="88">
        <f t="shared" si="1"/>
        <v>2</v>
      </c>
      <c r="I57" s="183" t="s">
        <v>96</v>
      </c>
      <c r="J57" s="88">
        <v>2565</v>
      </c>
      <c r="K57" s="88">
        <v>2573</v>
      </c>
      <c r="L57" s="144">
        <f t="shared" si="2"/>
        <v>8</v>
      </c>
      <c r="M57" s="88"/>
      <c r="N57" s="88"/>
      <c r="O57" s="88">
        <f t="shared" si="10"/>
        <v>3</v>
      </c>
      <c r="P57" s="143" t="s">
        <v>96</v>
      </c>
      <c r="Q57" s="88">
        <f t="shared" si="6"/>
        <v>2556</v>
      </c>
      <c r="R57" s="88">
        <v>1739</v>
      </c>
      <c r="S57" s="88">
        <f t="shared" si="8"/>
        <v>17</v>
      </c>
      <c r="T57" s="88">
        <f t="shared" si="15"/>
        <v>0</v>
      </c>
      <c r="U57" s="88">
        <f t="shared" si="16"/>
        <v>0</v>
      </c>
      <c r="V57" s="93">
        <f t="shared" si="17"/>
        <v>5</v>
      </c>
      <c r="W57" s="94">
        <f t="shared" si="5"/>
        <v>1</v>
      </c>
      <c r="X57" s="95"/>
      <c r="Y57" s="96"/>
      <c r="Z57" s="97"/>
      <c r="AA57" s="98"/>
      <c r="AB57" s="99"/>
    </row>
    <row r="58" spans="1:28" s="89" customFormat="1" ht="20.100000000000001" customHeight="1">
      <c r="A58" s="90">
        <v>22</v>
      </c>
      <c r="B58" s="64"/>
      <c r="C58" s="91">
        <v>2573</v>
      </c>
      <c r="D58" s="88">
        <v>2583</v>
      </c>
      <c r="E58" s="144">
        <f t="shared" si="0"/>
        <v>10</v>
      </c>
      <c r="F58" s="88"/>
      <c r="G58" s="88"/>
      <c r="H58" s="88">
        <f t="shared" si="1"/>
        <v>1</v>
      </c>
      <c r="I58" s="183" t="s">
        <v>96</v>
      </c>
      <c r="J58" s="88">
        <v>2583</v>
      </c>
      <c r="K58" s="88">
        <v>2593</v>
      </c>
      <c r="L58" s="144">
        <f t="shared" si="2"/>
        <v>10</v>
      </c>
      <c r="M58" s="88"/>
      <c r="N58" s="88"/>
      <c r="O58" s="88">
        <f t="shared" si="10"/>
        <v>1</v>
      </c>
      <c r="P58" s="143" t="s">
        <v>96</v>
      </c>
      <c r="Q58" s="88">
        <f t="shared" si="6"/>
        <v>2573</v>
      </c>
      <c r="R58" s="88">
        <v>1745</v>
      </c>
      <c r="S58" s="88">
        <f t="shared" si="8"/>
        <v>20</v>
      </c>
      <c r="T58" s="88">
        <f t="shared" si="15"/>
        <v>0</v>
      </c>
      <c r="U58" s="88">
        <f t="shared" si="16"/>
        <v>0</v>
      </c>
      <c r="V58" s="93">
        <f t="shared" si="17"/>
        <v>2</v>
      </c>
      <c r="W58" s="94">
        <f t="shared" si="5"/>
        <v>1</v>
      </c>
      <c r="X58" s="95"/>
      <c r="Y58" s="96"/>
      <c r="Z58" s="97"/>
      <c r="AA58" s="98"/>
      <c r="AB58" s="99"/>
    </row>
    <row r="59" spans="1:28" s="89" customFormat="1" ht="20.100000000000001" customHeight="1">
      <c r="A59" s="90">
        <v>23</v>
      </c>
      <c r="B59" s="64"/>
      <c r="C59" s="91">
        <v>2593</v>
      </c>
      <c r="D59" s="88">
        <v>2603</v>
      </c>
      <c r="E59" s="144">
        <f t="shared" si="0"/>
        <v>10</v>
      </c>
      <c r="F59" s="88"/>
      <c r="G59" s="88"/>
      <c r="H59" s="88">
        <f t="shared" si="1"/>
        <v>1</v>
      </c>
      <c r="I59" s="183" t="s">
        <v>96</v>
      </c>
      <c r="J59" s="91">
        <v>2603</v>
      </c>
      <c r="K59" s="91">
        <v>2613</v>
      </c>
      <c r="L59" s="144">
        <f t="shared" si="2"/>
        <v>10</v>
      </c>
      <c r="M59" s="88"/>
      <c r="N59" s="88"/>
      <c r="O59" s="88">
        <f t="shared" si="10"/>
        <v>1</v>
      </c>
      <c r="P59" s="143" t="s">
        <v>96</v>
      </c>
      <c r="Q59" s="88">
        <f t="shared" si="6"/>
        <v>2593</v>
      </c>
      <c r="R59" s="88">
        <v>1751</v>
      </c>
      <c r="S59" s="88">
        <f t="shared" si="8"/>
        <v>20</v>
      </c>
      <c r="T59" s="88">
        <f t="shared" si="15"/>
        <v>0</v>
      </c>
      <c r="U59" s="88">
        <f t="shared" si="16"/>
        <v>0</v>
      </c>
      <c r="V59" s="93">
        <f t="shared" si="17"/>
        <v>2</v>
      </c>
      <c r="W59" s="94">
        <f t="shared" si="5"/>
        <v>1</v>
      </c>
      <c r="X59" s="95"/>
      <c r="Y59" s="96"/>
      <c r="Z59" s="97"/>
      <c r="AA59" s="98"/>
      <c r="AB59" s="99"/>
    </row>
    <row r="60" spans="1:28" s="89" customFormat="1" ht="20.100000000000001" customHeight="1">
      <c r="A60" s="90">
        <v>24</v>
      </c>
      <c r="B60" s="64"/>
      <c r="C60" s="91">
        <v>2613</v>
      </c>
      <c r="D60" s="88">
        <v>2623</v>
      </c>
      <c r="E60" s="144">
        <f t="shared" si="0"/>
        <v>10</v>
      </c>
      <c r="F60" s="88"/>
      <c r="G60" s="88"/>
      <c r="H60" s="88">
        <f t="shared" si="1"/>
        <v>1</v>
      </c>
      <c r="I60" s="183" t="s">
        <v>96</v>
      </c>
      <c r="J60" s="88">
        <v>2623</v>
      </c>
      <c r="K60" s="88">
        <v>2633</v>
      </c>
      <c r="L60" s="144">
        <f t="shared" si="2"/>
        <v>10</v>
      </c>
      <c r="M60" s="88"/>
      <c r="N60" s="88"/>
      <c r="O60" s="88">
        <f t="shared" si="10"/>
        <v>1</v>
      </c>
      <c r="P60" s="143" t="s">
        <v>96</v>
      </c>
      <c r="Q60" s="88">
        <f t="shared" si="6"/>
        <v>2613</v>
      </c>
      <c r="R60" s="88">
        <f t="shared" si="11"/>
        <v>2633</v>
      </c>
      <c r="S60" s="88">
        <f t="shared" si="8"/>
        <v>20</v>
      </c>
      <c r="T60" s="88">
        <f t="shared" si="15"/>
        <v>0</v>
      </c>
      <c r="U60" s="88">
        <f t="shared" si="16"/>
        <v>0</v>
      </c>
      <c r="V60" s="93">
        <f t="shared" si="17"/>
        <v>2</v>
      </c>
      <c r="W60" s="94">
        <f t="shared" si="5"/>
        <v>1</v>
      </c>
      <c r="X60" s="95"/>
      <c r="Y60" s="96"/>
      <c r="Z60" s="97"/>
      <c r="AA60" s="98"/>
      <c r="AB60" s="99"/>
    </row>
    <row r="61" spans="1:28" s="89" customFormat="1" ht="20.100000000000001" customHeight="1">
      <c r="A61" s="90">
        <v>25</v>
      </c>
      <c r="B61" s="64"/>
      <c r="C61" s="91">
        <v>2633</v>
      </c>
      <c r="D61" s="88">
        <v>2643</v>
      </c>
      <c r="E61" s="144">
        <f t="shared" si="0"/>
        <v>10</v>
      </c>
      <c r="F61" s="88"/>
      <c r="G61" s="88"/>
      <c r="H61" s="88">
        <f t="shared" si="1"/>
        <v>1</v>
      </c>
      <c r="I61" s="183" t="s">
        <v>96</v>
      </c>
      <c r="J61" s="91">
        <v>2643</v>
      </c>
      <c r="K61" s="91">
        <v>2653</v>
      </c>
      <c r="L61" s="144">
        <f t="shared" si="2"/>
        <v>10</v>
      </c>
      <c r="M61" s="88"/>
      <c r="N61" s="88"/>
      <c r="O61" s="88">
        <f t="shared" si="10"/>
        <v>1</v>
      </c>
      <c r="P61" s="143" t="s">
        <v>96</v>
      </c>
      <c r="Q61" s="88">
        <f t="shared" si="6"/>
        <v>2633</v>
      </c>
      <c r="R61" s="88">
        <v>1781</v>
      </c>
      <c r="S61" s="88">
        <f t="shared" si="8"/>
        <v>20</v>
      </c>
      <c r="T61" s="88">
        <f t="shared" si="15"/>
        <v>0</v>
      </c>
      <c r="U61" s="88">
        <f t="shared" si="16"/>
        <v>0</v>
      </c>
      <c r="V61" s="93">
        <f t="shared" si="17"/>
        <v>2</v>
      </c>
      <c r="W61" s="94">
        <f t="shared" si="5"/>
        <v>1</v>
      </c>
      <c r="X61" s="95"/>
      <c r="Y61" s="96"/>
      <c r="Z61" s="97"/>
      <c r="AA61" s="98"/>
      <c r="AB61" s="99"/>
    </row>
    <row r="62" spans="1:28" s="89" customFormat="1" ht="20.100000000000001" customHeight="1">
      <c r="A62" s="90">
        <v>26</v>
      </c>
      <c r="B62" s="64"/>
      <c r="C62" s="91">
        <v>2653</v>
      </c>
      <c r="D62" s="88">
        <v>2661</v>
      </c>
      <c r="E62" s="144">
        <f t="shared" si="0"/>
        <v>8</v>
      </c>
      <c r="F62" s="88"/>
      <c r="G62" s="88"/>
      <c r="H62" s="88">
        <f t="shared" si="1"/>
        <v>3</v>
      </c>
      <c r="I62" s="183" t="s">
        <v>96</v>
      </c>
      <c r="J62" s="91">
        <v>2661</v>
      </c>
      <c r="K62" s="91">
        <v>2671</v>
      </c>
      <c r="L62" s="144">
        <f t="shared" si="2"/>
        <v>10</v>
      </c>
      <c r="M62" s="88"/>
      <c r="N62" s="88"/>
      <c r="O62" s="88">
        <f t="shared" si="10"/>
        <v>1</v>
      </c>
      <c r="P62" s="143" t="s">
        <v>96</v>
      </c>
      <c r="Q62" s="88">
        <f t="shared" si="6"/>
        <v>2653</v>
      </c>
      <c r="R62" s="88">
        <f t="shared" si="11"/>
        <v>2671</v>
      </c>
      <c r="S62" s="88">
        <f t="shared" si="8"/>
        <v>18</v>
      </c>
      <c r="T62" s="88">
        <f t="shared" si="15"/>
        <v>0</v>
      </c>
      <c r="U62" s="88">
        <f t="shared" si="16"/>
        <v>0</v>
      </c>
      <c r="V62" s="93">
        <f t="shared" si="17"/>
        <v>4</v>
      </c>
      <c r="W62" s="94">
        <f t="shared" si="5"/>
        <v>1</v>
      </c>
      <c r="X62" s="95"/>
      <c r="Y62" s="96"/>
      <c r="Z62" s="97"/>
      <c r="AA62" s="98"/>
      <c r="AB62" s="99"/>
    </row>
    <row r="63" spans="1:28" s="89" customFormat="1" ht="20.100000000000001" customHeight="1">
      <c r="A63" s="90">
        <v>27</v>
      </c>
      <c r="B63" s="64">
        <v>22</v>
      </c>
      <c r="C63" s="91">
        <v>2671</v>
      </c>
      <c r="D63" s="88">
        <v>2679</v>
      </c>
      <c r="E63" s="144">
        <f t="shared" si="0"/>
        <v>8</v>
      </c>
      <c r="F63" s="88"/>
      <c r="G63" s="88"/>
      <c r="H63" s="88">
        <f t="shared" si="1"/>
        <v>3</v>
      </c>
      <c r="I63" s="183" t="s">
        <v>96</v>
      </c>
      <c r="J63" s="91">
        <v>2679</v>
      </c>
      <c r="K63" s="91">
        <v>2687</v>
      </c>
      <c r="L63" s="144">
        <f t="shared" si="2"/>
        <v>8</v>
      </c>
      <c r="M63" s="88"/>
      <c r="N63" s="88"/>
      <c r="O63" s="88">
        <f t="shared" si="10"/>
        <v>3</v>
      </c>
      <c r="P63" s="143" t="s">
        <v>96</v>
      </c>
      <c r="Q63" s="88">
        <f t="shared" si="6"/>
        <v>2671</v>
      </c>
      <c r="R63" s="88">
        <f t="shared" si="11"/>
        <v>2687</v>
      </c>
      <c r="S63" s="88">
        <f t="shared" si="8"/>
        <v>16</v>
      </c>
      <c r="T63" s="88">
        <f t="shared" si="15"/>
        <v>0</v>
      </c>
      <c r="U63" s="88">
        <f t="shared" si="16"/>
        <v>0</v>
      </c>
      <c r="V63" s="93">
        <f t="shared" si="17"/>
        <v>6</v>
      </c>
      <c r="W63" s="94">
        <f t="shared" si="5"/>
        <v>1</v>
      </c>
      <c r="X63" s="95" t="e">
        <f>X51+#REF!</f>
        <v>#REF!</v>
      </c>
      <c r="Y63" s="96">
        <f>IFERROR(#REF!/S63,0)</f>
        <v>0</v>
      </c>
      <c r="Z63" s="97" t="e">
        <f>#REF!+#REF!</f>
        <v>#REF!</v>
      </c>
      <c r="AA63" s="98" t="e">
        <f>#REF!+#REF!</f>
        <v>#REF!</v>
      </c>
      <c r="AB63" s="99" t="e">
        <f>#REF!+#REF!</f>
        <v>#REF!</v>
      </c>
    </row>
    <row r="64" spans="1:28" s="89" customFormat="1" ht="19.5" customHeight="1">
      <c r="A64" s="90">
        <v>28</v>
      </c>
      <c r="B64" s="64">
        <v>22</v>
      </c>
      <c r="C64" s="91">
        <v>2687</v>
      </c>
      <c r="D64" s="88">
        <v>2695</v>
      </c>
      <c r="E64" s="144">
        <f t="shared" si="0"/>
        <v>8</v>
      </c>
      <c r="F64" s="88"/>
      <c r="G64" s="88"/>
      <c r="H64" s="88">
        <f t="shared" si="1"/>
        <v>3</v>
      </c>
      <c r="I64" s="183" t="s">
        <v>96</v>
      </c>
      <c r="J64" s="91">
        <v>2695</v>
      </c>
      <c r="K64" s="91">
        <v>2703</v>
      </c>
      <c r="L64" s="144">
        <f t="shared" si="2"/>
        <v>8</v>
      </c>
      <c r="M64" s="88"/>
      <c r="N64" s="88"/>
      <c r="O64" s="88">
        <f t="shared" si="10"/>
        <v>3</v>
      </c>
      <c r="P64" s="143" t="s">
        <v>96</v>
      </c>
      <c r="Q64" s="88">
        <f t="shared" si="6"/>
        <v>2687</v>
      </c>
      <c r="R64" s="88">
        <f t="shared" si="11"/>
        <v>2703</v>
      </c>
      <c r="S64" s="88">
        <f t="shared" si="8"/>
        <v>16</v>
      </c>
      <c r="T64" s="88">
        <f t="shared" si="15"/>
        <v>0</v>
      </c>
      <c r="U64" s="88">
        <f t="shared" si="16"/>
        <v>0</v>
      </c>
      <c r="V64" s="93">
        <f t="shared" si="17"/>
        <v>6</v>
      </c>
      <c r="W64" s="94">
        <f t="shared" si="5"/>
        <v>1</v>
      </c>
      <c r="X64" s="95" t="e">
        <f>X63+#REF!</f>
        <v>#REF!</v>
      </c>
      <c r="Y64" s="96">
        <f>IFERROR(#REF!/S64,0)</f>
        <v>0</v>
      </c>
      <c r="Z64" s="97" t="e">
        <f>#REF!+#REF!</f>
        <v>#REF!</v>
      </c>
      <c r="AA64" s="98" t="e">
        <f>#REF!+#REF!</f>
        <v>#REF!</v>
      </c>
      <c r="AB64" s="99" t="e">
        <f>#REF!+#REF!</f>
        <v>#REF!</v>
      </c>
    </row>
    <row r="65" spans="1:28" s="89" customFormat="1" ht="20.100000000000001" customHeight="1">
      <c r="A65" s="90">
        <v>29</v>
      </c>
      <c r="B65" s="64">
        <v>22</v>
      </c>
      <c r="C65" s="91">
        <v>2703</v>
      </c>
      <c r="D65" s="88">
        <v>2711</v>
      </c>
      <c r="E65" s="144">
        <f t="shared" si="0"/>
        <v>8</v>
      </c>
      <c r="F65" s="88"/>
      <c r="G65" s="88"/>
      <c r="H65" s="88">
        <f t="shared" si="1"/>
        <v>3</v>
      </c>
      <c r="I65" s="183" t="s">
        <v>96</v>
      </c>
      <c r="J65" s="91">
        <v>2711</v>
      </c>
      <c r="K65" s="91">
        <v>2721</v>
      </c>
      <c r="L65" s="144">
        <f t="shared" si="2"/>
        <v>10</v>
      </c>
      <c r="M65" s="88"/>
      <c r="N65" s="88"/>
      <c r="O65" s="88">
        <f t="shared" si="10"/>
        <v>1</v>
      </c>
      <c r="P65" s="143" t="s">
        <v>96</v>
      </c>
      <c r="Q65" s="88">
        <f t="shared" si="6"/>
        <v>2703</v>
      </c>
      <c r="R65" s="88">
        <f t="shared" si="11"/>
        <v>2721</v>
      </c>
      <c r="S65" s="88">
        <f t="shared" si="8"/>
        <v>18</v>
      </c>
      <c r="T65" s="88">
        <f t="shared" si="15"/>
        <v>0</v>
      </c>
      <c r="U65" s="88">
        <f t="shared" si="16"/>
        <v>0</v>
      </c>
      <c r="V65" s="93">
        <f t="shared" si="17"/>
        <v>4</v>
      </c>
      <c r="W65" s="94">
        <f t="shared" si="5"/>
        <v>1</v>
      </c>
      <c r="X65" s="95" t="e">
        <f>X64+#REF!</f>
        <v>#REF!</v>
      </c>
      <c r="Y65" s="96">
        <f>IFERROR(#REF!/S65,0)</f>
        <v>0</v>
      </c>
      <c r="Z65" s="97" t="e">
        <f>#REF!+#REF!</f>
        <v>#REF!</v>
      </c>
      <c r="AA65" s="98" t="e">
        <f>#REF!+#REF!</f>
        <v>#REF!</v>
      </c>
      <c r="AB65" s="99" t="e">
        <f>#REF!+#REF!</f>
        <v>#REF!</v>
      </c>
    </row>
    <row r="66" spans="1:28" s="89" customFormat="1" ht="20.100000000000001" customHeight="1" thickBot="1">
      <c r="A66" s="166">
        <v>30</v>
      </c>
      <c r="B66" s="167"/>
      <c r="C66" s="91">
        <v>2721</v>
      </c>
      <c r="D66" s="88">
        <v>2731</v>
      </c>
      <c r="E66" s="144">
        <f t="shared" si="0"/>
        <v>10</v>
      </c>
      <c r="F66" s="88"/>
      <c r="G66" s="88"/>
      <c r="H66" s="88">
        <f t="shared" si="1"/>
        <v>1</v>
      </c>
      <c r="I66" s="183" t="s">
        <v>96</v>
      </c>
      <c r="J66" s="91">
        <v>2731</v>
      </c>
      <c r="K66" s="91">
        <v>2739</v>
      </c>
      <c r="L66" s="144">
        <f t="shared" si="2"/>
        <v>8</v>
      </c>
      <c r="M66" s="88"/>
      <c r="N66" s="88"/>
      <c r="O66" s="88">
        <f t="shared" si="10"/>
        <v>3</v>
      </c>
      <c r="P66" s="143" t="s">
        <v>96</v>
      </c>
      <c r="Q66" s="88">
        <f t="shared" ref="Q66" si="18">C66</f>
        <v>2721</v>
      </c>
      <c r="R66" s="88">
        <f t="shared" ref="R66" si="19">K66</f>
        <v>2739</v>
      </c>
      <c r="S66" s="88">
        <f t="shared" ref="S66" si="20">+E66+L66</f>
        <v>18</v>
      </c>
      <c r="T66" s="88">
        <f t="shared" ref="T66" si="21">F66+M66</f>
        <v>0</v>
      </c>
      <c r="U66" s="88">
        <f t="shared" ref="U66" si="22">G66+N66</f>
        <v>0</v>
      </c>
      <c r="V66" s="93">
        <f t="shared" ref="V66" si="23">IF(Q66=0," ",22-SUM(S66:U66))</f>
        <v>4</v>
      </c>
      <c r="W66" s="94">
        <f t="shared" si="5"/>
        <v>1</v>
      </c>
      <c r="X66" s="95"/>
      <c r="Y66" s="96"/>
      <c r="Z66" s="97"/>
      <c r="AA66" s="98"/>
      <c r="AB66" s="99"/>
    </row>
    <row r="67" spans="1:28" s="3" customFormat="1" ht="20.100000000000001" customHeight="1">
      <c r="A67" s="170"/>
      <c r="B67" s="170"/>
      <c r="C67" s="157"/>
      <c r="D67" s="158"/>
      <c r="E67" s="158" t="s">
        <v>53</v>
      </c>
      <c r="F67" s="158" t="s">
        <v>52</v>
      </c>
      <c r="G67" s="163" t="s">
        <v>6</v>
      </c>
      <c r="H67" s="81" t="s">
        <v>51</v>
      </c>
      <c r="I67" s="170"/>
      <c r="J67" s="157"/>
      <c r="K67" s="158"/>
      <c r="L67" s="158" t="s">
        <v>53</v>
      </c>
      <c r="M67" s="158" t="s">
        <v>52</v>
      </c>
      <c r="N67" s="163" t="s">
        <v>6</v>
      </c>
      <c r="O67" s="81" t="s">
        <v>51</v>
      </c>
      <c r="P67" s="170"/>
      <c r="Q67" s="157"/>
      <c r="R67" s="158"/>
      <c r="S67" s="158" t="s">
        <v>53</v>
      </c>
      <c r="T67" s="158" t="s">
        <v>52</v>
      </c>
      <c r="U67" s="163" t="s">
        <v>6</v>
      </c>
      <c r="V67" s="171" t="s">
        <v>51</v>
      </c>
      <c r="W67" s="172"/>
      <c r="X67" s="209" t="s">
        <v>50</v>
      </c>
      <c r="Y67" s="210"/>
      <c r="Z67" s="100" t="e">
        <f>SUM(Z37:Z66)</f>
        <v>#REF!</v>
      </c>
      <c r="AA67" s="100" t="e">
        <f>SUM(AA37:AA66)</f>
        <v>#REF!</v>
      </c>
      <c r="AB67" s="100" t="e">
        <f>SUM(AB37:AB66)</f>
        <v>#REF!</v>
      </c>
    </row>
    <row r="68" spans="1:28" s="3" customFormat="1" ht="20.100000000000001" customHeight="1" thickBot="1">
      <c r="A68" s="101"/>
      <c r="B68" s="101"/>
      <c r="C68" s="102" t="s">
        <v>20</v>
      </c>
      <c r="D68" s="103"/>
      <c r="E68" s="104">
        <f>SUM(E37:E66)</f>
        <v>193</v>
      </c>
      <c r="F68" s="104">
        <f>SUM(F37:F66)</f>
        <v>0</v>
      </c>
      <c r="G68" s="104">
        <f>SUM(G37:G66)</f>
        <v>0</v>
      </c>
      <c r="H68" s="104">
        <f>SUM(H37:H66)</f>
        <v>38</v>
      </c>
      <c r="I68" s="101"/>
      <c r="J68" s="105" t="s">
        <v>20</v>
      </c>
      <c r="K68" s="103"/>
      <c r="L68" s="104">
        <f>SUM(L37:L66)</f>
        <v>148</v>
      </c>
      <c r="M68" s="104">
        <f>SUM(M37:M66)</f>
        <v>0</v>
      </c>
      <c r="N68" s="104">
        <f>SUM(N37:N66)</f>
        <v>0</v>
      </c>
      <c r="O68" s="104">
        <f>SUM(O37:O66)</f>
        <v>50</v>
      </c>
      <c r="P68" s="101"/>
      <c r="Q68" s="105" t="s">
        <v>20</v>
      </c>
      <c r="R68" s="103"/>
      <c r="S68" s="104">
        <f>SUM(S37:S66)</f>
        <v>341</v>
      </c>
      <c r="T68" s="104">
        <f>SUM(T37:T66)</f>
        <v>0</v>
      </c>
      <c r="U68" s="104">
        <f>SUM(U37:U66)</f>
        <v>0</v>
      </c>
      <c r="V68" s="104">
        <f>SUM(V37:V66)</f>
        <v>138</v>
      </c>
      <c r="W68" s="106"/>
      <c r="X68" s="107"/>
      <c r="Y68" s="108" t="e">
        <f>#REF!/S68</f>
        <v>#REF!</v>
      </c>
      <c r="Z68" s="109"/>
      <c r="AA68" s="110"/>
      <c r="AB68" s="111"/>
    </row>
    <row r="69" spans="1:28" s="3" customFormat="1" ht="20.100000000000001" customHeight="1" thickBot="1">
      <c r="E69" s="112"/>
      <c r="Q69" s="113"/>
      <c r="R69" s="112"/>
      <c r="S69" s="114">
        <f>E68+L68</f>
        <v>341</v>
      </c>
      <c r="T69" s="114">
        <f>F68+M68</f>
        <v>0</v>
      </c>
      <c r="U69" s="114">
        <f>G68+N68</f>
        <v>0</v>
      </c>
      <c r="V69" s="114">
        <f>H68+O68</f>
        <v>88</v>
      </c>
      <c r="X69" s="115"/>
    </row>
    <row r="70" spans="1:28" s="3" customFormat="1" ht="20.100000000000001" customHeight="1">
      <c r="C70" s="113"/>
      <c r="D70" s="112"/>
      <c r="E70" s="112"/>
      <c r="G70" s="112"/>
      <c r="I70" s="116"/>
      <c r="P70" s="117" t="s">
        <v>49</v>
      </c>
      <c r="Q70" s="118"/>
      <c r="R70" s="204" t="s">
        <v>40</v>
      </c>
      <c r="S70" s="205"/>
      <c r="T70" s="206" t="s">
        <v>48</v>
      </c>
      <c r="U70" s="207"/>
      <c r="V70" s="207"/>
      <c r="W70" s="208"/>
    </row>
    <row r="71" spans="1:28" s="3" customFormat="1" ht="20.100000000000001" customHeight="1">
      <c r="B71" s="65"/>
      <c r="E71" s="112"/>
      <c r="P71" s="119" t="s">
        <v>47</v>
      </c>
      <c r="Q71" s="120" t="s">
        <v>46</v>
      </c>
      <c r="R71" s="213" t="s">
        <v>45</v>
      </c>
      <c r="S71" s="214"/>
      <c r="T71" s="121"/>
      <c r="U71" s="72"/>
      <c r="V71" s="72"/>
      <c r="W71" s="122"/>
    </row>
    <row r="72" spans="1:28" s="3" customFormat="1" ht="20.100000000000001" customHeight="1">
      <c r="P72" s="123" t="s">
        <v>44</v>
      </c>
      <c r="Q72" s="124" t="s">
        <v>43</v>
      </c>
      <c r="R72" s="215" t="s">
        <v>42</v>
      </c>
      <c r="S72" s="216"/>
      <c r="T72" s="125" t="s">
        <v>77</v>
      </c>
      <c r="U72" s="126">
        <f>+V68+S68</f>
        <v>479</v>
      </c>
      <c r="V72" s="127" t="s">
        <v>41</v>
      </c>
      <c r="W72" s="128">
        <f>U72/U73</f>
        <v>1</v>
      </c>
    </row>
    <row r="73" spans="1:28" s="3" customFormat="1" ht="20.100000000000001" customHeight="1" thickBot="1">
      <c r="P73" s="129">
        <v>22</v>
      </c>
      <c r="Q73" s="130">
        <v>30</v>
      </c>
      <c r="R73" s="217">
        <f>+(P73*Q73)</f>
        <v>660</v>
      </c>
      <c r="S73" s="218"/>
      <c r="T73" s="130" t="s">
        <v>40</v>
      </c>
      <c r="U73" s="131">
        <f>+S68+T68+U68+V68</f>
        <v>479</v>
      </c>
      <c r="V73" s="132"/>
      <c r="W73" s="133"/>
    </row>
    <row r="74" spans="1:28" s="3" customFormat="1" ht="17.25">
      <c r="K74" s="7"/>
      <c r="L74" s="7"/>
      <c r="M74" s="7"/>
      <c r="N74" s="7"/>
    </row>
    <row r="75" spans="1:28" s="3" customFormat="1" ht="17.25">
      <c r="C75" s="4"/>
      <c r="D75" s="4"/>
      <c r="E75" s="140" t="s">
        <v>89</v>
      </c>
      <c r="P75" s="201" t="s">
        <v>82</v>
      </c>
      <c r="Q75" s="201"/>
      <c r="R75" s="201"/>
      <c r="S75" s="201"/>
      <c r="T75" s="201"/>
      <c r="U75" s="201"/>
      <c r="V75" s="201"/>
      <c r="W75" s="201"/>
    </row>
    <row r="76" spans="1:28" s="3" customFormat="1" ht="17.25">
      <c r="C76" s="5"/>
      <c r="D76" s="5"/>
      <c r="E76" s="4"/>
      <c r="G76" s="4"/>
      <c r="H76" s="4"/>
      <c r="I76" s="4"/>
    </row>
    <row r="77" spans="1:28" s="3" customFormat="1" ht="17.25">
      <c r="C77" s="5"/>
      <c r="D77" s="5"/>
      <c r="E77" s="5"/>
      <c r="G77" s="5"/>
      <c r="H77" s="5"/>
      <c r="I77" s="5"/>
      <c r="R77" s="7"/>
      <c r="S77" s="7"/>
      <c r="T77" s="7"/>
      <c r="U77" s="7"/>
    </row>
    <row r="78" spans="1:28" s="3" customFormat="1" ht="17.25">
      <c r="E78" s="5"/>
      <c r="G78" s="5"/>
      <c r="H78" s="5"/>
      <c r="I78" s="5"/>
      <c r="Q78" s="135"/>
      <c r="R78" s="4"/>
      <c r="S78" s="4"/>
      <c r="T78" s="4"/>
      <c r="U78" s="4"/>
      <c r="W78" s="4"/>
    </row>
    <row r="79" spans="1:28" s="3" customFormat="1" ht="17.25">
      <c r="Q79" s="135"/>
      <c r="R79" s="4"/>
      <c r="S79" s="4"/>
      <c r="T79" s="4"/>
      <c r="U79" s="4"/>
      <c r="W79" s="4"/>
    </row>
    <row r="80" spans="1:28" s="3" customFormat="1" ht="17.25">
      <c r="Q80" s="135"/>
      <c r="R80" s="4"/>
      <c r="S80" s="4"/>
      <c r="T80" s="4"/>
      <c r="U80" s="4"/>
      <c r="W80" s="4"/>
    </row>
    <row r="81" spans="3:28" s="3" customFormat="1" ht="17.25">
      <c r="E81" s="156" t="s">
        <v>90</v>
      </c>
      <c r="P81" s="136" t="s">
        <v>79</v>
      </c>
      <c r="R81" s="136"/>
      <c r="S81" s="137"/>
      <c r="T81" s="141" t="s">
        <v>81</v>
      </c>
      <c r="U81" s="136"/>
      <c r="V81" s="136"/>
      <c r="W81" s="134"/>
    </row>
    <row r="82" spans="3:28" s="3" customFormat="1" ht="17.25">
      <c r="E82" s="138"/>
      <c r="P82" s="139" t="s">
        <v>80</v>
      </c>
      <c r="R82" s="139"/>
      <c r="S82" s="137"/>
      <c r="T82" s="142" t="s">
        <v>76</v>
      </c>
      <c r="U82" s="139"/>
      <c r="V82" s="139"/>
      <c r="W82" s="5"/>
    </row>
    <row r="83" spans="3:28" s="43" customFormat="1" ht="15">
      <c r="C83" s="47"/>
      <c r="D83" s="47"/>
      <c r="E83" s="47"/>
      <c r="F83" s="44"/>
      <c r="G83" s="44"/>
      <c r="H83" s="44"/>
      <c r="I83" s="46"/>
      <c r="J83" s="46"/>
      <c r="K83" s="47"/>
      <c r="L83" s="47"/>
      <c r="M83" s="48"/>
      <c r="N83" s="49"/>
      <c r="P83" s="47"/>
      <c r="R83" s="45"/>
      <c r="U83" s="50"/>
      <c r="V83" s="49"/>
      <c r="W83" s="49"/>
      <c r="X83" s="47"/>
      <c r="Z83" s="46"/>
      <c r="AA83" s="46"/>
      <c r="AB83" s="46"/>
    </row>
    <row r="84" spans="3:28" s="3" customFormat="1" ht="17.25">
      <c r="C84" s="7"/>
      <c r="D84" s="7"/>
      <c r="E84" s="7"/>
      <c r="F84" s="7"/>
      <c r="G84" s="7"/>
      <c r="H84" s="7"/>
      <c r="K84" s="7"/>
      <c r="L84" s="7"/>
      <c r="N84" s="6"/>
      <c r="P84" s="4"/>
      <c r="R84" s="5"/>
      <c r="U84" s="5"/>
      <c r="V84" s="5"/>
      <c r="W84" s="5"/>
      <c r="X84" s="4"/>
    </row>
  </sheetData>
  <mergeCells count="22">
    <mergeCell ref="J35:O35"/>
    <mergeCell ref="A27:Y27"/>
    <mergeCell ref="A28:Y28"/>
    <mergeCell ref="A29:Y29"/>
    <mergeCell ref="A35:A36"/>
    <mergeCell ref="B35:B36"/>
    <mergeCell ref="C35:H35"/>
    <mergeCell ref="I35:I36"/>
    <mergeCell ref="P35:P36"/>
    <mergeCell ref="Q35:V35"/>
    <mergeCell ref="P75:W75"/>
    <mergeCell ref="AA35:AA36"/>
    <mergeCell ref="AB35:AB36"/>
    <mergeCell ref="R70:S70"/>
    <mergeCell ref="T70:W70"/>
    <mergeCell ref="X67:Y67"/>
    <mergeCell ref="X35:X36"/>
    <mergeCell ref="R71:S71"/>
    <mergeCell ref="R72:S72"/>
    <mergeCell ref="R73:S73"/>
    <mergeCell ref="Z35:Z36"/>
    <mergeCell ref="Y35:Y36"/>
  </mergeCells>
  <printOptions horizontalCentered="1"/>
  <pageMargins left="0" right="0" top="0.31496062992125984" bottom="0.35433070866141736" header="0.19685039370078741" footer="0.15748031496062992"/>
  <pageSetup paperSize="9" scale="43" orientation="landscape" horizontalDpi="300" verticalDpi="300" r:id="rId1"/>
  <colBreaks count="1" manualBreakCount="1">
    <brk id="23" min="25" max="8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AB84"/>
  <sheetViews>
    <sheetView view="pageBreakPreview" topLeftCell="A56" zoomScale="85" zoomScaleNormal="55" zoomScaleSheetLayoutView="85" workbookViewId="0">
      <selection activeCell="V32" sqref="V32"/>
    </sheetView>
  </sheetViews>
  <sheetFormatPr defaultColWidth="9" defaultRowHeight="12.75"/>
  <cols>
    <col min="1" max="1" width="9" style="2"/>
    <col min="2" max="2" width="0" style="2" hidden="1" customWidth="1"/>
    <col min="3" max="4" width="10.6015625" style="2" customWidth="1"/>
    <col min="5" max="5" width="12.328125" style="2" customWidth="1"/>
    <col min="6" max="6" width="9.4921875" style="2" bestFit="1" customWidth="1"/>
    <col min="7" max="7" width="10.7265625" style="2" bestFit="1" customWidth="1"/>
    <col min="8" max="8" width="14.55078125" style="2" customWidth="1"/>
    <col min="9" max="9" width="40.3203125" style="2" bestFit="1" customWidth="1"/>
    <col min="10" max="12" width="10.6015625" style="2" customWidth="1"/>
    <col min="13" max="13" width="9.4921875" style="2" bestFit="1" customWidth="1"/>
    <col min="14" max="14" width="10.7265625" style="2" bestFit="1" customWidth="1"/>
    <col min="15" max="15" width="11.8359375" style="2" customWidth="1"/>
    <col min="16" max="16" width="40.3203125" style="2" bestFit="1" customWidth="1"/>
    <col min="17" max="18" width="10.6015625" style="2" customWidth="1"/>
    <col min="19" max="19" width="11.46484375" style="2" customWidth="1"/>
    <col min="20" max="20" width="10.35546875" style="2" customWidth="1"/>
    <col min="21" max="21" width="10.109375" style="2" customWidth="1"/>
    <col min="22" max="22" width="11.8359375" style="2" customWidth="1"/>
    <col min="23" max="23" width="11.58984375" style="2" customWidth="1"/>
    <col min="24" max="24" width="15.1640625" style="2" hidden="1" customWidth="1"/>
    <col min="25" max="25" width="13.4375" style="2" hidden="1" customWidth="1"/>
    <col min="26" max="28" width="10.6015625" style="2" hidden="1" customWidth="1"/>
    <col min="29" max="16384" width="9" style="2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spans="1:28" hidden="1"/>
    <row r="18" spans="1:28" hidden="1"/>
    <row r="19" spans="1:28" hidden="1"/>
    <row r="20" spans="1:28" hidden="1"/>
    <row r="21" spans="1:28" hidden="1"/>
    <row r="22" spans="1:28" hidden="1"/>
    <row r="23" spans="1:28" hidden="1"/>
    <row r="24" spans="1:28" hidden="1"/>
    <row r="25" spans="1:28" hidden="1"/>
    <row r="26" spans="1:28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Z26" s="10"/>
      <c r="AA26" s="10"/>
      <c r="AB26" s="10"/>
    </row>
    <row r="27" spans="1:28" ht="24.95" customHeight="1">
      <c r="A27" s="222" t="s">
        <v>82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10"/>
      <c r="AA27" s="10"/>
      <c r="AB27" s="10"/>
    </row>
    <row r="28" spans="1:28" ht="20.25">
      <c r="A28" s="223" t="s">
        <v>73</v>
      </c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</row>
    <row r="29" spans="1:28" ht="20.25">
      <c r="A29" s="223" t="s">
        <v>87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9"/>
      <c r="AA29" s="9"/>
      <c r="AB29" s="9"/>
    </row>
    <row r="30" spans="1:28" ht="13.5" customHeight="1" thickBot="1">
      <c r="T30" s="8" t="s">
        <v>72</v>
      </c>
    </row>
    <row r="31" spans="1:28" s="3" customFormat="1" ht="20.100000000000001" customHeight="1">
      <c r="K31" s="65" t="s">
        <v>71</v>
      </c>
      <c r="L31" s="66" t="s">
        <v>92</v>
      </c>
      <c r="M31" s="67"/>
      <c r="S31" s="68"/>
      <c r="T31" s="69" t="s">
        <v>70</v>
      </c>
      <c r="U31" s="70">
        <v>3761</v>
      </c>
      <c r="X31" s="71"/>
    </row>
    <row r="32" spans="1:28" s="3" customFormat="1" ht="17.25">
      <c r="A32" s="72" t="s">
        <v>69</v>
      </c>
      <c r="B32" s="72"/>
      <c r="C32" s="72"/>
      <c r="K32" s="65" t="s">
        <v>68</v>
      </c>
      <c r="L32" s="73"/>
      <c r="M32" s="67"/>
      <c r="S32" s="68"/>
      <c r="T32" s="69" t="s">
        <v>67</v>
      </c>
      <c r="U32" s="74">
        <v>4090</v>
      </c>
    </row>
    <row r="33" spans="1:28" s="3" customFormat="1" ht="20.100000000000001" customHeight="1" thickBot="1">
      <c r="A33" s="155" t="s">
        <v>103</v>
      </c>
      <c r="B33" s="75"/>
      <c r="C33" s="76"/>
      <c r="D33" s="77"/>
      <c r="E33" s="78"/>
      <c r="F33" s="78"/>
      <c r="G33" s="78"/>
      <c r="H33" s="78"/>
      <c r="I33" s="78"/>
      <c r="K33" s="65" t="s">
        <v>66</v>
      </c>
      <c r="L33" s="66" t="s">
        <v>91</v>
      </c>
      <c r="M33" s="67"/>
      <c r="N33" s="78"/>
      <c r="O33" s="78"/>
      <c r="P33" s="78"/>
      <c r="Q33" s="78"/>
      <c r="R33" s="78"/>
      <c r="S33" s="79"/>
      <c r="T33" s="69" t="s">
        <v>65</v>
      </c>
      <c r="U33" s="80">
        <f>U32-U31</f>
        <v>329</v>
      </c>
      <c r="V33" s="78"/>
      <c r="W33" s="78"/>
      <c r="X33" s="72"/>
      <c r="Z33" s="78"/>
      <c r="AA33" s="78"/>
      <c r="AB33" s="78"/>
    </row>
    <row r="34" spans="1:28" s="3" customFormat="1" ht="20.100000000000001" customHeight="1" thickBot="1">
      <c r="A34" s="182" t="s">
        <v>102</v>
      </c>
      <c r="B34" s="76"/>
      <c r="C34" s="76"/>
      <c r="D34" s="77"/>
    </row>
    <row r="35" spans="1:28" s="82" customFormat="1" ht="20.100000000000001" customHeight="1">
      <c r="A35" s="224" t="s">
        <v>64</v>
      </c>
      <c r="B35" s="221" t="s">
        <v>63</v>
      </c>
      <c r="C35" s="221" t="s">
        <v>62</v>
      </c>
      <c r="D35" s="221"/>
      <c r="E35" s="221"/>
      <c r="F35" s="221"/>
      <c r="G35" s="221"/>
      <c r="H35" s="221"/>
      <c r="I35" s="221" t="s">
        <v>60</v>
      </c>
      <c r="J35" s="221" t="s">
        <v>61</v>
      </c>
      <c r="K35" s="221"/>
      <c r="L35" s="221"/>
      <c r="M35" s="221"/>
      <c r="N35" s="221"/>
      <c r="O35" s="221"/>
      <c r="P35" s="221" t="s">
        <v>60</v>
      </c>
      <c r="Q35" s="227" t="s">
        <v>20</v>
      </c>
      <c r="R35" s="228"/>
      <c r="S35" s="228"/>
      <c r="T35" s="228"/>
      <c r="U35" s="228"/>
      <c r="V35" s="229"/>
      <c r="W35" s="81" t="s">
        <v>15</v>
      </c>
      <c r="X35" s="211" t="s">
        <v>59</v>
      </c>
      <c r="Y35" s="219" t="s">
        <v>58</v>
      </c>
      <c r="Z35" s="202">
        <v>104</v>
      </c>
      <c r="AA35" s="202">
        <v>107</v>
      </c>
      <c r="AB35" s="202" t="s">
        <v>57</v>
      </c>
    </row>
    <row r="36" spans="1:28" s="82" customFormat="1" ht="28.5" customHeight="1" thickBot="1">
      <c r="A36" s="225"/>
      <c r="B36" s="226"/>
      <c r="C36" s="150" t="s">
        <v>22</v>
      </c>
      <c r="D36" s="150" t="s">
        <v>56</v>
      </c>
      <c r="E36" s="150" t="s">
        <v>13</v>
      </c>
      <c r="F36" s="150" t="s">
        <v>52</v>
      </c>
      <c r="G36" s="150" t="s">
        <v>6</v>
      </c>
      <c r="H36" s="150" t="s">
        <v>55</v>
      </c>
      <c r="I36" s="226"/>
      <c r="J36" s="150" t="s">
        <v>22</v>
      </c>
      <c r="K36" s="150" t="s">
        <v>56</v>
      </c>
      <c r="L36" s="150" t="s">
        <v>13</v>
      </c>
      <c r="M36" s="150" t="s">
        <v>52</v>
      </c>
      <c r="N36" s="150" t="s">
        <v>6</v>
      </c>
      <c r="O36" s="150" t="s">
        <v>55</v>
      </c>
      <c r="P36" s="226"/>
      <c r="Q36" s="150" t="s">
        <v>22</v>
      </c>
      <c r="R36" s="150" t="s">
        <v>56</v>
      </c>
      <c r="S36" s="150" t="s">
        <v>13</v>
      </c>
      <c r="T36" s="150" t="s">
        <v>52</v>
      </c>
      <c r="U36" s="150" t="s">
        <v>6</v>
      </c>
      <c r="V36" s="150" t="s">
        <v>55</v>
      </c>
      <c r="W36" s="84" t="s">
        <v>54</v>
      </c>
      <c r="X36" s="212"/>
      <c r="Y36" s="220"/>
      <c r="Z36" s="203"/>
      <c r="AA36" s="203"/>
      <c r="AB36" s="203"/>
    </row>
    <row r="37" spans="1:28" s="89" customFormat="1" ht="20.100000000000001" customHeight="1">
      <c r="A37" s="85">
        <v>1</v>
      </c>
      <c r="B37" s="85">
        <v>22</v>
      </c>
      <c r="C37" s="86">
        <v>3761</v>
      </c>
      <c r="D37" s="151">
        <v>3770</v>
      </c>
      <c r="E37" s="144">
        <f t="shared" ref="E37:E50" si="0">+D37-C37</f>
        <v>9</v>
      </c>
      <c r="F37" s="87"/>
      <c r="G37" s="87"/>
      <c r="H37" s="178">
        <f t="shared" ref="H37:H65" si="1">IF(D37=0," ",12-SUM(E37:G37))-1</f>
        <v>2</v>
      </c>
      <c r="I37" s="92" t="s">
        <v>98</v>
      </c>
      <c r="J37" s="91">
        <v>0</v>
      </c>
      <c r="K37" s="91">
        <v>0</v>
      </c>
      <c r="L37" s="144">
        <f t="shared" ref="L37:L50" si="2">+K37-J37</f>
        <v>0</v>
      </c>
      <c r="M37" s="88"/>
      <c r="N37" s="88"/>
      <c r="O37" s="88">
        <v>0</v>
      </c>
      <c r="P37" s="143" t="s">
        <v>104</v>
      </c>
      <c r="Q37" s="88">
        <f t="shared" ref="Q37:Q50" si="3">C37</f>
        <v>3761</v>
      </c>
      <c r="R37" s="88">
        <f t="shared" ref="R37:R50" si="4">K37</f>
        <v>0</v>
      </c>
      <c r="S37" s="88">
        <f t="shared" ref="S37:S50" si="5">+E37+L37</f>
        <v>9</v>
      </c>
      <c r="T37" s="88">
        <f t="shared" ref="T37:T50" si="6">F37+M37</f>
        <v>0</v>
      </c>
      <c r="U37" s="88">
        <f t="shared" ref="U37:U50" si="7">G37+N37</f>
        <v>0</v>
      </c>
      <c r="V37" s="93">
        <f t="shared" ref="V37:V53" si="8">IF(Q37=0," ",22-SUM(S37:U37))</f>
        <v>13</v>
      </c>
      <c r="W37" s="94">
        <f t="shared" ref="W37:W66" si="9">IF(R$73=0,"",IFERROR((S37+V37)/(S37+T37+U37+V37),0))</f>
        <v>1</v>
      </c>
      <c r="X37" s="95" t="e">
        <f>#REF!+#REF!</f>
        <v>#REF!</v>
      </c>
      <c r="Y37" s="96">
        <f>IFERROR(#REF!/S37,0)</f>
        <v>0</v>
      </c>
      <c r="Z37" s="97" t="e">
        <f>#REF!+#REF!</f>
        <v>#REF!</v>
      </c>
      <c r="AA37" s="98" t="e">
        <f>#REF!+#REF!</f>
        <v>#REF!</v>
      </c>
      <c r="AB37" s="99" t="e">
        <f>#REF!+#REF!</f>
        <v>#REF!</v>
      </c>
    </row>
    <row r="38" spans="1:28" s="89" customFormat="1" ht="20.100000000000001" customHeight="1">
      <c r="A38" s="173">
        <v>2</v>
      </c>
      <c r="B38" s="143"/>
      <c r="C38" s="174"/>
      <c r="D38" s="175"/>
      <c r="E38" s="144">
        <f t="shared" si="0"/>
        <v>0</v>
      </c>
      <c r="F38" s="176"/>
      <c r="G38" s="176"/>
      <c r="H38" s="88">
        <v>0</v>
      </c>
      <c r="I38" s="92" t="s">
        <v>104</v>
      </c>
      <c r="J38" s="91">
        <v>0</v>
      </c>
      <c r="K38" s="91">
        <v>0</v>
      </c>
      <c r="L38" s="144">
        <f t="shared" si="2"/>
        <v>0</v>
      </c>
      <c r="M38" s="88"/>
      <c r="N38" s="88"/>
      <c r="O38" s="88">
        <v>0</v>
      </c>
      <c r="P38" s="143" t="s">
        <v>104</v>
      </c>
      <c r="Q38" s="88">
        <f t="shared" si="3"/>
        <v>0</v>
      </c>
      <c r="R38" s="88">
        <f t="shared" si="4"/>
        <v>0</v>
      </c>
      <c r="S38" s="88">
        <f t="shared" si="5"/>
        <v>0</v>
      </c>
      <c r="T38" s="88">
        <f t="shared" si="6"/>
        <v>0</v>
      </c>
      <c r="U38" s="88">
        <f t="shared" si="7"/>
        <v>0</v>
      </c>
      <c r="V38" s="93" t="str">
        <f t="shared" si="8"/>
        <v xml:space="preserve"> </v>
      </c>
      <c r="W38" s="94">
        <f t="shared" si="9"/>
        <v>0</v>
      </c>
      <c r="X38" s="95"/>
      <c r="Y38" s="96"/>
      <c r="Z38" s="97"/>
      <c r="AA38" s="98"/>
      <c r="AB38" s="99"/>
    </row>
    <row r="39" spans="1:28" s="89" customFormat="1" ht="20.100000000000001" customHeight="1">
      <c r="A39" s="173">
        <v>3</v>
      </c>
      <c r="B39" s="143"/>
      <c r="C39" s="174"/>
      <c r="D39" s="175"/>
      <c r="E39" s="144">
        <f t="shared" si="0"/>
        <v>0</v>
      </c>
      <c r="F39" s="176"/>
      <c r="G39" s="176"/>
      <c r="H39" s="88">
        <v>0</v>
      </c>
      <c r="I39" s="92" t="s">
        <v>104</v>
      </c>
      <c r="J39" s="91">
        <v>0</v>
      </c>
      <c r="K39" s="91">
        <v>0</v>
      </c>
      <c r="L39" s="144">
        <f t="shared" si="2"/>
        <v>0</v>
      </c>
      <c r="M39" s="88"/>
      <c r="N39" s="88"/>
      <c r="O39" s="88">
        <v>0</v>
      </c>
      <c r="P39" s="143" t="s">
        <v>104</v>
      </c>
      <c r="Q39" s="88">
        <f t="shared" si="3"/>
        <v>0</v>
      </c>
      <c r="R39" s="88">
        <f t="shared" si="4"/>
        <v>0</v>
      </c>
      <c r="S39" s="88">
        <f t="shared" si="5"/>
        <v>0</v>
      </c>
      <c r="T39" s="88">
        <f t="shared" si="6"/>
        <v>0</v>
      </c>
      <c r="U39" s="88">
        <f t="shared" si="7"/>
        <v>0</v>
      </c>
      <c r="V39" s="93" t="str">
        <f t="shared" si="8"/>
        <v xml:space="preserve"> </v>
      </c>
      <c r="W39" s="94">
        <f t="shared" si="9"/>
        <v>0</v>
      </c>
      <c r="X39" s="95"/>
      <c r="Y39" s="96"/>
      <c r="Z39" s="97"/>
      <c r="AA39" s="98"/>
      <c r="AB39" s="99"/>
    </row>
    <row r="40" spans="1:28" s="89" customFormat="1" ht="20.100000000000001" customHeight="1">
      <c r="A40" s="173">
        <v>4</v>
      </c>
      <c r="B40" s="143"/>
      <c r="C40" s="174"/>
      <c r="D40" s="175"/>
      <c r="E40" s="144">
        <f t="shared" si="0"/>
        <v>0</v>
      </c>
      <c r="F40" s="176"/>
      <c r="G40" s="176"/>
      <c r="H40" s="88">
        <v>0</v>
      </c>
      <c r="I40" s="92" t="s">
        <v>104</v>
      </c>
      <c r="J40" s="91">
        <v>0</v>
      </c>
      <c r="K40" s="91">
        <v>0</v>
      </c>
      <c r="L40" s="144">
        <f t="shared" si="2"/>
        <v>0</v>
      </c>
      <c r="M40" s="88"/>
      <c r="N40" s="88"/>
      <c r="O40" s="88">
        <v>0</v>
      </c>
      <c r="P40" s="143" t="s">
        <v>104</v>
      </c>
      <c r="Q40" s="88">
        <f t="shared" si="3"/>
        <v>0</v>
      </c>
      <c r="R40" s="88">
        <f t="shared" si="4"/>
        <v>0</v>
      </c>
      <c r="S40" s="88">
        <f t="shared" si="5"/>
        <v>0</v>
      </c>
      <c r="T40" s="88">
        <f t="shared" si="6"/>
        <v>0</v>
      </c>
      <c r="U40" s="88">
        <f t="shared" si="7"/>
        <v>0</v>
      </c>
      <c r="V40" s="93" t="str">
        <f t="shared" si="8"/>
        <v xml:space="preserve"> </v>
      </c>
      <c r="W40" s="94">
        <f t="shared" si="9"/>
        <v>0</v>
      </c>
      <c r="X40" s="95"/>
      <c r="Y40" s="96"/>
      <c r="Z40" s="97"/>
      <c r="AA40" s="98"/>
      <c r="AB40" s="99"/>
    </row>
    <row r="41" spans="1:28" s="89" customFormat="1" ht="20.100000000000001" customHeight="1">
      <c r="A41" s="173">
        <v>5</v>
      </c>
      <c r="B41" s="143"/>
      <c r="C41" s="174"/>
      <c r="D41" s="175"/>
      <c r="E41" s="144">
        <f t="shared" si="0"/>
        <v>0</v>
      </c>
      <c r="F41" s="176"/>
      <c r="G41" s="176"/>
      <c r="H41" s="88">
        <v>0</v>
      </c>
      <c r="I41" s="92" t="s">
        <v>104</v>
      </c>
      <c r="J41" s="91">
        <v>0</v>
      </c>
      <c r="K41" s="91">
        <v>0</v>
      </c>
      <c r="L41" s="144">
        <f t="shared" si="2"/>
        <v>0</v>
      </c>
      <c r="M41" s="88"/>
      <c r="N41" s="88"/>
      <c r="O41" s="88">
        <v>0</v>
      </c>
      <c r="P41" s="143" t="s">
        <v>104</v>
      </c>
      <c r="Q41" s="88">
        <f t="shared" si="3"/>
        <v>0</v>
      </c>
      <c r="R41" s="88">
        <f t="shared" si="4"/>
        <v>0</v>
      </c>
      <c r="S41" s="88">
        <f t="shared" si="5"/>
        <v>0</v>
      </c>
      <c r="T41" s="88">
        <f t="shared" si="6"/>
        <v>0</v>
      </c>
      <c r="U41" s="88">
        <f t="shared" si="7"/>
        <v>0</v>
      </c>
      <c r="V41" s="93" t="str">
        <f t="shared" si="8"/>
        <v xml:space="preserve"> </v>
      </c>
      <c r="W41" s="94">
        <f t="shared" si="9"/>
        <v>0</v>
      </c>
      <c r="X41" s="95"/>
      <c r="Y41" s="96"/>
      <c r="Z41" s="97"/>
      <c r="AA41" s="98"/>
      <c r="AB41" s="99"/>
    </row>
    <row r="42" spans="1:28" s="89" customFormat="1" ht="20.100000000000001" customHeight="1">
      <c r="A42" s="173">
        <v>6</v>
      </c>
      <c r="B42" s="143"/>
      <c r="C42" s="174"/>
      <c r="D42" s="175"/>
      <c r="E42" s="144">
        <f t="shared" si="0"/>
        <v>0</v>
      </c>
      <c r="F42" s="176"/>
      <c r="G42" s="176"/>
      <c r="H42" s="88">
        <v>0</v>
      </c>
      <c r="I42" s="92" t="s">
        <v>104</v>
      </c>
      <c r="J42" s="91">
        <v>0</v>
      </c>
      <c r="K42" s="91">
        <v>0</v>
      </c>
      <c r="L42" s="144">
        <f t="shared" si="2"/>
        <v>0</v>
      </c>
      <c r="M42" s="88"/>
      <c r="N42" s="88"/>
      <c r="O42" s="88">
        <v>0</v>
      </c>
      <c r="P42" s="143" t="s">
        <v>104</v>
      </c>
      <c r="Q42" s="88">
        <f t="shared" si="3"/>
        <v>0</v>
      </c>
      <c r="R42" s="88">
        <f t="shared" si="4"/>
        <v>0</v>
      </c>
      <c r="S42" s="88">
        <f t="shared" si="5"/>
        <v>0</v>
      </c>
      <c r="T42" s="88">
        <f t="shared" si="6"/>
        <v>0</v>
      </c>
      <c r="U42" s="88">
        <f t="shared" si="7"/>
        <v>0</v>
      </c>
      <c r="V42" s="93" t="str">
        <f t="shared" si="8"/>
        <v xml:space="preserve"> </v>
      </c>
      <c r="W42" s="94">
        <f t="shared" si="9"/>
        <v>0</v>
      </c>
      <c r="X42" s="95"/>
      <c r="Y42" s="96"/>
      <c r="Z42" s="97"/>
      <c r="AA42" s="98"/>
      <c r="AB42" s="99"/>
    </row>
    <row r="43" spans="1:28" s="89" customFormat="1" ht="20.100000000000001" customHeight="1">
      <c r="A43" s="173">
        <v>7</v>
      </c>
      <c r="B43" s="143"/>
      <c r="C43" s="174"/>
      <c r="D43" s="175"/>
      <c r="E43" s="144">
        <f t="shared" si="0"/>
        <v>0</v>
      </c>
      <c r="F43" s="176"/>
      <c r="G43" s="176"/>
      <c r="H43" s="88">
        <v>0</v>
      </c>
      <c r="I43" s="92" t="s">
        <v>104</v>
      </c>
      <c r="J43" s="91">
        <v>0</v>
      </c>
      <c r="K43" s="91">
        <v>0</v>
      </c>
      <c r="L43" s="144">
        <f t="shared" si="2"/>
        <v>0</v>
      </c>
      <c r="M43" s="88"/>
      <c r="N43" s="88"/>
      <c r="O43" s="88">
        <v>0</v>
      </c>
      <c r="P43" s="143" t="s">
        <v>104</v>
      </c>
      <c r="Q43" s="88">
        <f t="shared" si="3"/>
        <v>0</v>
      </c>
      <c r="R43" s="88">
        <f t="shared" si="4"/>
        <v>0</v>
      </c>
      <c r="S43" s="88">
        <f t="shared" si="5"/>
        <v>0</v>
      </c>
      <c r="T43" s="88">
        <f t="shared" si="6"/>
        <v>0</v>
      </c>
      <c r="U43" s="88">
        <f t="shared" si="7"/>
        <v>0</v>
      </c>
      <c r="V43" s="93" t="str">
        <f t="shared" si="8"/>
        <v xml:space="preserve"> </v>
      </c>
      <c r="W43" s="94">
        <f t="shared" si="9"/>
        <v>0</v>
      </c>
      <c r="X43" s="95"/>
      <c r="Y43" s="96"/>
      <c r="Z43" s="97"/>
      <c r="AA43" s="98"/>
      <c r="AB43" s="99"/>
    </row>
    <row r="44" spans="1:28" s="89" customFormat="1" ht="20.100000000000001" customHeight="1">
      <c r="A44" s="173">
        <v>8</v>
      </c>
      <c r="B44" s="143"/>
      <c r="C44" s="174"/>
      <c r="D44" s="175"/>
      <c r="E44" s="144">
        <f t="shared" si="0"/>
        <v>0</v>
      </c>
      <c r="F44" s="176"/>
      <c r="G44" s="176"/>
      <c r="H44" s="88">
        <v>0</v>
      </c>
      <c r="I44" s="92" t="s">
        <v>104</v>
      </c>
      <c r="J44" s="91">
        <v>0</v>
      </c>
      <c r="K44" s="91">
        <v>0</v>
      </c>
      <c r="L44" s="144">
        <f t="shared" si="2"/>
        <v>0</v>
      </c>
      <c r="M44" s="88"/>
      <c r="N44" s="88"/>
      <c r="O44" s="88">
        <v>0</v>
      </c>
      <c r="P44" s="143" t="s">
        <v>104</v>
      </c>
      <c r="Q44" s="88">
        <f t="shared" si="3"/>
        <v>0</v>
      </c>
      <c r="R44" s="88">
        <f t="shared" si="4"/>
        <v>0</v>
      </c>
      <c r="S44" s="88">
        <f t="shared" si="5"/>
        <v>0</v>
      </c>
      <c r="T44" s="88">
        <f t="shared" si="6"/>
        <v>0</v>
      </c>
      <c r="U44" s="88">
        <f t="shared" si="7"/>
        <v>0</v>
      </c>
      <c r="V44" s="93" t="str">
        <f t="shared" si="8"/>
        <v xml:space="preserve"> </v>
      </c>
      <c r="W44" s="94">
        <f t="shared" si="9"/>
        <v>0</v>
      </c>
      <c r="X44" s="95"/>
      <c r="Y44" s="96"/>
      <c r="Z44" s="97"/>
      <c r="AA44" s="98"/>
      <c r="AB44" s="99"/>
    </row>
    <row r="45" spans="1:28" s="89" customFormat="1" ht="20.100000000000001" customHeight="1">
      <c r="A45" s="173">
        <v>9</v>
      </c>
      <c r="B45" s="143"/>
      <c r="C45" s="174"/>
      <c r="D45" s="175"/>
      <c r="E45" s="144">
        <f t="shared" si="0"/>
        <v>0</v>
      </c>
      <c r="F45" s="176"/>
      <c r="G45" s="176"/>
      <c r="H45" s="88">
        <v>0</v>
      </c>
      <c r="I45" s="92" t="s">
        <v>104</v>
      </c>
      <c r="J45" s="91">
        <v>0</v>
      </c>
      <c r="K45" s="91">
        <v>0</v>
      </c>
      <c r="L45" s="144">
        <f t="shared" si="2"/>
        <v>0</v>
      </c>
      <c r="M45" s="88"/>
      <c r="N45" s="88"/>
      <c r="O45" s="88">
        <v>0</v>
      </c>
      <c r="P45" s="143" t="s">
        <v>104</v>
      </c>
      <c r="Q45" s="88">
        <f t="shared" si="3"/>
        <v>0</v>
      </c>
      <c r="R45" s="88">
        <f t="shared" si="4"/>
        <v>0</v>
      </c>
      <c r="S45" s="88">
        <f t="shared" si="5"/>
        <v>0</v>
      </c>
      <c r="T45" s="88">
        <f t="shared" si="6"/>
        <v>0</v>
      </c>
      <c r="U45" s="88">
        <f t="shared" si="7"/>
        <v>0</v>
      </c>
      <c r="V45" s="93" t="str">
        <f t="shared" si="8"/>
        <v xml:space="preserve"> </v>
      </c>
      <c r="W45" s="94">
        <f t="shared" si="9"/>
        <v>0</v>
      </c>
      <c r="X45" s="95"/>
      <c r="Y45" s="96"/>
      <c r="Z45" s="97"/>
      <c r="AA45" s="98"/>
      <c r="AB45" s="99"/>
    </row>
    <row r="46" spans="1:28" s="89" customFormat="1" ht="20.100000000000001" customHeight="1">
      <c r="A46" s="173">
        <v>10</v>
      </c>
      <c r="B46" s="143"/>
      <c r="C46" s="174"/>
      <c r="D46" s="175"/>
      <c r="E46" s="144">
        <f t="shared" si="0"/>
        <v>0</v>
      </c>
      <c r="F46" s="176"/>
      <c r="G46" s="176"/>
      <c r="H46" s="88">
        <v>0</v>
      </c>
      <c r="I46" s="92" t="s">
        <v>104</v>
      </c>
      <c r="J46" s="91">
        <v>0</v>
      </c>
      <c r="K46" s="91">
        <v>0</v>
      </c>
      <c r="L46" s="144">
        <f t="shared" si="2"/>
        <v>0</v>
      </c>
      <c r="M46" s="88"/>
      <c r="N46" s="88"/>
      <c r="O46" s="88">
        <v>0</v>
      </c>
      <c r="P46" s="143" t="s">
        <v>104</v>
      </c>
      <c r="Q46" s="88">
        <f t="shared" si="3"/>
        <v>0</v>
      </c>
      <c r="R46" s="88">
        <f t="shared" si="4"/>
        <v>0</v>
      </c>
      <c r="S46" s="88">
        <f t="shared" si="5"/>
        <v>0</v>
      </c>
      <c r="T46" s="88">
        <f t="shared" si="6"/>
        <v>0</v>
      </c>
      <c r="U46" s="88">
        <f t="shared" si="7"/>
        <v>0</v>
      </c>
      <c r="V46" s="93" t="str">
        <f t="shared" si="8"/>
        <v xml:space="preserve"> </v>
      </c>
      <c r="W46" s="94">
        <f t="shared" si="9"/>
        <v>0</v>
      </c>
      <c r="X46" s="95"/>
      <c r="Y46" s="96"/>
      <c r="Z46" s="97"/>
      <c r="AA46" s="98"/>
      <c r="AB46" s="99"/>
    </row>
    <row r="47" spans="1:28" s="89" customFormat="1" ht="20.100000000000001" customHeight="1">
      <c r="A47" s="173">
        <v>11</v>
      </c>
      <c r="B47" s="143"/>
      <c r="C47" s="174">
        <v>3769</v>
      </c>
      <c r="D47" s="175">
        <v>3779</v>
      </c>
      <c r="E47" s="144">
        <f t="shared" si="0"/>
        <v>10</v>
      </c>
      <c r="F47" s="176"/>
      <c r="G47" s="176"/>
      <c r="H47" s="88">
        <f t="shared" si="1"/>
        <v>1</v>
      </c>
      <c r="I47" s="179" t="s">
        <v>106</v>
      </c>
      <c r="J47" s="91">
        <v>0</v>
      </c>
      <c r="K47" s="91">
        <v>0</v>
      </c>
      <c r="L47" s="144">
        <f t="shared" si="2"/>
        <v>0</v>
      </c>
      <c r="M47" s="88"/>
      <c r="N47" s="88"/>
      <c r="O47" s="88">
        <v>0</v>
      </c>
      <c r="P47" s="143" t="s">
        <v>104</v>
      </c>
      <c r="Q47" s="88">
        <f t="shared" si="3"/>
        <v>3769</v>
      </c>
      <c r="R47" s="88">
        <f t="shared" si="4"/>
        <v>0</v>
      </c>
      <c r="S47" s="88">
        <f t="shared" si="5"/>
        <v>10</v>
      </c>
      <c r="T47" s="88">
        <f t="shared" si="6"/>
        <v>0</v>
      </c>
      <c r="U47" s="88">
        <f t="shared" si="7"/>
        <v>0</v>
      </c>
      <c r="V47" s="93">
        <f t="shared" si="8"/>
        <v>12</v>
      </c>
      <c r="W47" s="94">
        <f t="shared" si="9"/>
        <v>1</v>
      </c>
      <c r="X47" s="95"/>
      <c r="Y47" s="96"/>
      <c r="Z47" s="97"/>
      <c r="AA47" s="98"/>
      <c r="AB47" s="99"/>
    </row>
    <row r="48" spans="1:28" s="89" customFormat="1" ht="20.100000000000001" customHeight="1">
      <c r="A48" s="173">
        <v>12</v>
      </c>
      <c r="B48" s="143"/>
      <c r="C48" s="174">
        <v>3779</v>
      </c>
      <c r="D48" s="175">
        <v>3787</v>
      </c>
      <c r="E48" s="144">
        <f t="shared" si="0"/>
        <v>8</v>
      </c>
      <c r="F48" s="176"/>
      <c r="G48" s="176"/>
      <c r="H48" s="88">
        <f t="shared" si="1"/>
        <v>3</v>
      </c>
      <c r="I48" s="179" t="s">
        <v>107</v>
      </c>
      <c r="J48" s="91">
        <v>3787</v>
      </c>
      <c r="K48" s="91">
        <v>0</v>
      </c>
      <c r="L48" s="144">
        <v>0</v>
      </c>
      <c r="M48" s="88"/>
      <c r="N48" s="88"/>
      <c r="O48" s="88">
        <v>0</v>
      </c>
      <c r="P48" s="143" t="s">
        <v>94</v>
      </c>
      <c r="Q48" s="88">
        <f t="shared" si="3"/>
        <v>3779</v>
      </c>
      <c r="R48" s="88">
        <f t="shared" si="4"/>
        <v>0</v>
      </c>
      <c r="S48" s="88">
        <f t="shared" si="5"/>
        <v>8</v>
      </c>
      <c r="T48" s="88">
        <f t="shared" si="6"/>
        <v>0</v>
      </c>
      <c r="U48" s="88">
        <f t="shared" si="7"/>
        <v>0</v>
      </c>
      <c r="V48" s="93">
        <f t="shared" si="8"/>
        <v>14</v>
      </c>
      <c r="W48" s="94">
        <f t="shared" si="9"/>
        <v>1</v>
      </c>
      <c r="X48" s="95"/>
      <c r="Y48" s="96"/>
      <c r="Z48" s="97"/>
      <c r="AA48" s="98"/>
      <c r="AB48" s="99"/>
    </row>
    <row r="49" spans="1:28" s="89" customFormat="1" ht="20.100000000000001" customHeight="1">
      <c r="A49" s="173">
        <v>13</v>
      </c>
      <c r="B49" s="143"/>
      <c r="C49" s="174">
        <v>3787</v>
      </c>
      <c r="D49" s="175">
        <v>3795</v>
      </c>
      <c r="E49" s="144">
        <f t="shared" si="0"/>
        <v>8</v>
      </c>
      <c r="F49" s="176"/>
      <c r="G49" s="176"/>
      <c r="H49" s="88">
        <f t="shared" si="1"/>
        <v>3</v>
      </c>
      <c r="I49" s="179" t="s">
        <v>107</v>
      </c>
      <c r="J49" s="91">
        <v>3795</v>
      </c>
      <c r="K49" s="91">
        <v>3803</v>
      </c>
      <c r="L49" s="144">
        <f t="shared" si="2"/>
        <v>8</v>
      </c>
      <c r="M49" s="88"/>
      <c r="N49" s="88"/>
      <c r="O49" s="88">
        <f t="shared" ref="O49:O52" si="10">IF(K49=0," ",12-SUM(L49:N49))-1</f>
        <v>3</v>
      </c>
      <c r="P49" s="143" t="s">
        <v>99</v>
      </c>
      <c r="Q49" s="88">
        <f t="shared" si="3"/>
        <v>3787</v>
      </c>
      <c r="R49" s="88">
        <f t="shared" si="4"/>
        <v>3803</v>
      </c>
      <c r="S49" s="88">
        <f t="shared" si="5"/>
        <v>16</v>
      </c>
      <c r="T49" s="88">
        <f t="shared" si="6"/>
        <v>0</v>
      </c>
      <c r="U49" s="88">
        <f t="shared" si="7"/>
        <v>0</v>
      </c>
      <c r="V49" s="93">
        <f t="shared" si="8"/>
        <v>6</v>
      </c>
      <c r="W49" s="94">
        <f t="shared" si="9"/>
        <v>1</v>
      </c>
      <c r="X49" s="95"/>
      <c r="Y49" s="96"/>
      <c r="Z49" s="97"/>
      <c r="AA49" s="98"/>
      <c r="AB49" s="99"/>
    </row>
    <row r="50" spans="1:28" s="89" customFormat="1" ht="20.100000000000001" customHeight="1">
      <c r="A50" s="173">
        <v>14</v>
      </c>
      <c r="B50" s="143"/>
      <c r="C50" s="91">
        <v>3803</v>
      </c>
      <c r="D50" s="88">
        <v>3810</v>
      </c>
      <c r="E50" s="144">
        <f t="shared" si="0"/>
        <v>7</v>
      </c>
      <c r="F50" s="176"/>
      <c r="G50" s="176"/>
      <c r="H50" s="88">
        <f t="shared" si="1"/>
        <v>4</v>
      </c>
      <c r="I50" s="179" t="s">
        <v>107</v>
      </c>
      <c r="J50" s="91">
        <v>3810</v>
      </c>
      <c r="K50" s="91">
        <v>3819</v>
      </c>
      <c r="L50" s="144">
        <f t="shared" si="2"/>
        <v>9</v>
      </c>
      <c r="M50" s="88"/>
      <c r="N50" s="88"/>
      <c r="O50" s="88">
        <f t="shared" si="10"/>
        <v>2</v>
      </c>
      <c r="P50" s="143" t="s">
        <v>99</v>
      </c>
      <c r="Q50" s="88">
        <f t="shared" si="3"/>
        <v>3803</v>
      </c>
      <c r="R50" s="88">
        <f t="shared" si="4"/>
        <v>3819</v>
      </c>
      <c r="S50" s="88">
        <f t="shared" si="5"/>
        <v>16</v>
      </c>
      <c r="T50" s="88">
        <f t="shared" si="6"/>
        <v>0</v>
      </c>
      <c r="U50" s="88">
        <f t="shared" si="7"/>
        <v>0</v>
      </c>
      <c r="V50" s="93">
        <f t="shared" si="8"/>
        <v>6</v>
      </c>
      <c r="W50" s="94">
        <f t="shared" si="9"/>
        <v>1</v>
      </c>
      <c r="X50" s="95"/>
      <c r="Y50" s="96"/>
      <c r="Z50" s="97"/>
      <c r="AA50" s="98"/>
      <c r="AB50" s="99"/>
    </row>
    <row r="51" spans="1:28" s="89" customFormat="1" ht="20.100000000000001" customHeight="1">
      <c r="A51" s="173">
        <v>15</v>
      </c>
      <c r="B51" s="64">
        <v>22</v>
      </c>
      <c r="C51" s="91">
        <v>3819</v>
      </c>
      <c r="D51" s="88">
        <v>3826</v>
      </c>
      <c r="E51" s="144">
        <f>+D51-C51</f>
        <v>7</v>
      </c>
      <c r="F51" s="88"/>
      <c r="G51" s="88"/>
      <c r="H51" s="88">
        <f t="shared" si="1"/>
        <v>4</v>
      </c>
      <c r="I51" s="179" t="s">
        <v>107</v>
      </c>
      <c r="J51" s="91">
        <v>3826</v>
      </c>
      <c r="K51" s="91">
        <v>3835</v>
      </c>
      <c r="L51" s="144">
        <f>+K51-J51</f>
        <v>9</v>
      </c>
      <c r="M51" s="88"/>
      <c r="N51" s="88"/>
      <c r="O51" s="88">
        <f t="shared" si="10"/>
        <v>2</v>
      </c>
      <c r="P51" s="143" t="s">
        <v>99</v>
      </c>
      <c r="Q51" s="88">
        <f>C51</f>
        <v>3819</v>
      </c>
      <c r="R51" s="88">
        <f>K51</f>
        <v>3835</v>
      </c>
      <c r="S51" s="88">
        <f>+E51+L51</f>
        <v>16</v>
      </c>
      <c r="T51" s="88">
        <f>F51+M51</f>
        <v>0</v>
      </c>
      <c r="U51" s="88">
        <f>G51+N51</f>
        <v>0</v>
      </c>
      <c r="V51" s="93">
        <f t="shared" si="8"/>
        <v>6</v>
      </c>
      <c r="W51" s="94">
        <f t="shared" si="9"/>
        <v>1</v>
      </c>
      <c r="X51" s="95" t="e">
        <f>X37+#REF!</f>
        <v>#REF!</v>
      </c>
      <c r="Y51" s="96">
        <f>IFERROR(#REF!/S51,0)</f>
        <v>0</v>
      </c>
      <c r="Z51" s="97" t="e">
        <f>#REF!+#REF!</f>
        <v>#REF!</v>
      </c>
      <c r="AA51" s="98" t="e">
        <f>#REF!+#REF!</f>
        <v>#REF!</v>
      </c>
      <c r="AB51" s="99" t="e">
        <f>#REF!+#REF!</f>
        <v>#REF!</v>
      </c>
    </row>
    <row r="52" spans="1:28" s="89" customFormat="1" ht="19.5" customHeight="1">
      <c r="A52" s="173">
        <v>16</v>
      </c>
      <c r="B52" s="64">
        <v>22</v>
      </c>
      <c r="C52" s="91">
        <v>3735</v>
      </c>
      <c r="D52" s="88">
        <v>3743</v>
      </c>
      <c r="E52" s="144">
        <f>+D52-C52</f>
        <v>8</v>
      </c>
      <c r="F52" s="88"/>
      <c r="G52" s="88"/>
      <c r="H52" s="88">
        <f t="shared" si="1"/>
        <v>3</v>
      </c>
      <c r="I52" s="179" t="s">
        <v>107</v>
      </c>
      <c r="J52" s="88">
        <v>3843</v>
      </c>
      <c r="K52" s="88">
        <v>3851</v>
      </c>
      <c r="L52" s="144">
        <f>+K52-J52</f>
        <v>8</v>
      </c>
      <c r="M52" s="88"/>
      <c r="N52" s="88"/>
      <c r="O52" s="88">
        <f t="shared" si="10"/>
        <v>3</v>
      </c>
      <c r="P52" s="143" t="s">
        <v>99</v>
      </c>
      <c r="Q52" s="88">
        <f t="shared" ref="Q52:Q65" si="11">C52</f>
        <v>3735</v>
      </c>
      <c r="R52" s="88">
        <v>2953</v>
      </c>
      <c r="S52" s="88">
        <f t="shared" ref="S52:S65" si="12">+E52+L52</f>
        <v>16</v>
      </c>
      <c r="T52" s="88">
        <f t="shared" ref="T52:U66" si="13">F52+M52</f>
        <v>0</v>
      </c>
      <c r="U52" s="88">
        <f t="shared" si="13"/>
        <v>0</v>
      </c>
      <c r="V52" s="93">
        <f>IF(Q52=0," ",22-SUM(S52:U52))</f>
        <v>6</v>
      </c>
      <c r="W52" s="94">
        <f t="shared" si="9"/>
        <v>1</v>
      </c>
      <c r="X52" s="95" t="e">
        <f>X51+#REF!</f>
        <v>#REF!</v>
      </c>
      <c r="Y52" s="96">
        <f>IFERROR(#REF!/S52,0)</f>
        <v>0</v>
      </c>
      <c r="Z52" s="97" t="e">
        <f>#REF!+#REF!</f>
        <v>#REF!</v>
      </c>
      <c r="AA52" s="98" t="e">
        <f>#REF!+#REF!</f>
        <v>#REF!</v>
      </c>
      <c r="AB52" s="99" t="e">
        <f>#REF!+#REF!</f>
        <v>#REF!</v>
      </c>
    </row>
    <row r="53" spans="1:28" s="89" customFormat="1" ht="20.100000000000001" customHeight="1">
      <c r="A53" s="173">
        <v>17</v>
      </c>
      <c r="B53" s="64">
        <v>22</v>
      </c>
      <c r="C53" s="91">
        <v>3851</v>
      </c>
      <c r="D53" s="88">
        <v>3859</v>
      </c>
      <c r="E53" s="144">
        <f t="shared" ref="E53:E65" si="14">+D53-C53</f>
        <v>8</v>
      </c>
      <c r="F53" s="88"/>
      <c r="G53" s="88"/>
      <c r="H53" s="88">
        <f t="shared" si="1"/>
        <v>3</v>
      </c>
      <c r="I53" s="179" t="s">
        <v>107</v>
      </c>
      <c r="J53" s="91">
        <v>3859</v>
      </c>
      <c r="K53" s="91">
        <v>3868</v>
      </c>
      <c r="L53" s="144">
        <f>+K53-J53</f>
        <v>9</v>
      </c>
      <c r="M53" s="88"/>
      <c r="N53" s="88"/>
      <c r="O53" s="88">
        <f>IF(K53=0," ",12-SUM(L53:N53))-1</f>
        <v>2</v>
      </c>
      <c r="P53" s="143" t="s">
        <v>99</v>
      </c>
      <c r="Q53" s="88">
        <f>C53</f>
        <v>3851</v>
      </c>
      <c r="R53" s="88">
        <f>K53</f>
        <v>3868</v>
      </c>
      <c r="S53" s="88">
        <f>+E53+L53</f>
        <v>17</v>
      </c>
      <c r="T53" s="88">
        <f t="shared" si="13"/>
        <v>0</v>
      </c>
      <c r="U53" s="88">
        <f t="shared" si="13"/>
        <v>0</v>
      </c>
      <c r="V53" s="93">
        <f t="shared" si="8"/>
        <v>5</v>
      </c>
      <c r="W53" s="94">
        <f t="shared" si="9"/>
        <v>1</v>
      </c>
      <c r="X53" s="95" t="e">
        <f>X52+#REF!</f>
        <v>#REF!</v>
      </c>
      <c r="Y53" s="96">
        <f>IFERROR(#REF!/S53,0)</f>
        <v>0</v>
      </c>
      <c r="Z53" s="97" t="e">
        <f>#REF!+#REF!</f>
        <v>#REF!</v>
      </c>
      <c r="AA53" s="98" t="e">
        <f>#REF!+#REF!</f>
        <v>#REF!</v>
      </c>
      <c r="AB53" s="99" t="e">
        <f>#REF!+#REF!</f>
        <v>#REF!</v>
      </c>
    </row>
    <row r="54" spans="1:28" s="89" customFormat="1" ht="20.100000000000001" customHeight="1">
      <c r="A54" s="173">
        <v>18</v>
      </c>
      <c r="B54" s="64">
        <v>22</v>
      </c>
      <c r="C54" s="91">
        <v>3868</v>
      </c>
      <c r="D54" s="88">
        <v>3878</v>
      </c>
      <c r="E54" s="144">
        <f>+D54-C54</f>
        <v>10</v>
      </c>
      <c r="F54" s="88"/>
      <c r="G54" s="88"/>
      <c r="H54" s="88">
        <f t="shared" si="1"/>
        <v>1</v>
      </c>
      <c r="I54" s="92" t="s">
        <v>108</v>
      </c>
      <c r="J54" s="91">
        <v>3878</v>
      </c>
      <c r="K54" s="91">
        <v>3885</v>
      </c>
      <c r="L54" s="144">
        <f>+K54-J54</f>
        <v>7</v>
      </c>
      <c r="M54" s="88"/>
      <c r="N54" s="88"/>
      <c r="O54" s="88">
        <f t="shared" ref="O54:O65" si="15">IF(K54=0," ",12-SUM(L54:N54))-1</f>
        <v>4</v>
      </c>
      <c r="P54" s="143" t="s">
        <v>99</v>
      </c>
      <c r="Q54" s="88">
        <f t="shared" si="11"/>
        <v>3868</v>
      </c>
      <c r="R54" s="88">
        <f t="shared" ref="R54:R65" si="16">K54</f>
        <v>3885</v>
      </c>
      <c r="S54" s="88">
        <f t="shared" si="12"/>
        <v>17</v>
      </c>
      <c r="T54" s="88">
        <f t="shared" si="13"/>
        <v>0</v>
      </c>
      <c r="U54" s="88">
        <f t="shared" si="13"/>
        <v>0</v>
      </c>
      <c r="V54" s="93">
        <f t="shared" ref="V54:V65" si="17">IF(Q54=0," ",22-SUM(S54:U54))</f>
        <v>5</v>
      </c>
      <c r="W54" s="94">
        <f t="shared" si="9"/>
        <v>1</v>
      </c>
      <c r="X54" s="95" t="e">
        <f>X53+#REF!</f>
        <v>#REF!</v>
      </c>
      <c r="Y54" s="96">
        <f>IFERROR(#REF!/S54,0)</f>
        <v>0</v>
      </c>
      <c r="Z54" s="97" t="e">
        <f>#REF!+#REF!</f>
        <v>#REF!</v>
      </c>
      <c r="AA54" s="98" t="e">
        <f>#REF!+#REF!</f>
        <v>#REF!</v>
      </c>
      <c r="AB54" s="99" t="e">
        <f>#REF!+#REF!</f>
        <v>#REF!</v>
      </c>
    </row>
    <row r="55" spans="1:28" s="89" customFormat="1" ht="20.100000000000001" customHeight="1">
      <c r="A55" s="173">
        <v>19</v>
      </c>
      <c r="B55" s="64">
        <v>22</v>
      </c>
      <c r="C55" s="88">
        <v>3885</v>
      </c>
      <c r="D55" s="88">
        <v>3895</v>
      </c>
      <c r="E55" s="144">
        <f t="shared" si="14"/>
        <v>10</v>
      </c>
      <c r="F55" s="88"/>
      <c r="G55" s="88"/>
      <c r="H55" s="88">
        <f t="shared" si="1"/>
        <v>1</v>
      </c>
      <c r="I55" s="92" t="s">
        <v>108</v>
      </c>
      <c r="J55" s="91">
        <v>3895</v>
      </c>
      <c r="K55" s="91">
        <v>3902</v>
      </c>
      <c r="L55" s="144">
        <f>+K55-J55</f>
        <v>7</v>
      </c>
      <c r="M55" s="88"/>
      <c r="N55" s="88"/>
      <c r="O55" s="88">
        <v>0</v>
      </c>
      <c r="P55" s="143" t="s">
        <v>99</v>
      </c>
      <c r="Q55" s="88">
        <f t="shared" si="11"/>
        <v>3885</v>
      </c>
      <c r="R55" s="88">
        <f t="shared" si="16"/>
        <v>3902</v>
      </c>
      <c r="S55" s="88">
        <f t="shared" si="12"/>
        <v>17</v>
      </c>
      <c r="T55" s="88">
        <f t="shared" si="13"/>
        <v>0</v>
      </c>
      <c r="U55" s="88">
        <f t="shared" si="13"/>
        <v>0</v>
      </c>
      <c r="V55" s="93">
        <f t="shared" si="17"/>
        <v>5</v>
      </c>
      <c r="W55" s="94">
        <f t="shared" si="9"/>
        <v>1</v>
      </c>
      <c r="X55" s="95" t="e">
        <f>X54+#REF!</f>
        <v>#REF!</v>
      </c>
      <c r="Y55" s="96">
        <f>IFERROR(#REF!/S55,0)</f>
        <v>0</v>
      </c>
      <c r="Z55" s="97" t="e">
        <f>#REF!+#REF!</f>
        <v>#REF!</v>
      </c>
      <c r="AA55" s="98" t="e">
        <f>#REF!+#REF!</f>
        <v>#REF!</v>
      </c>
      <c r="AB55" s="99" t="e">
        <f>#REF!+#REF!</f>
        <v>#REF!</v>
      </c>
    </row>
    <row r="56" spans="1:28" s="89" customFormat="1" ht="20.100000000000001" customHeight="1">
      <c r="A56" s="173">
        <v>20</v>
      </c>
      <c r="B56" s="64">
        <v>22</v>
      </c>
      <c r="C56" s="91">
        <v>3902</v>
      </c>
      <c r="D56" s="88">
        <v>3912</v>
      </c>
      <c r="E56" s="184">
        <f t="shared" si="14"/>
        <v>10</v>
      </c>
      <c r="F56" s="88"/>
      <c r="G56" s="88"/>
      <c r="H56" s="88">
        <f t="shared" si="1"/>
        <v>1</v>
      </c>
      <c r="I56" s="179" t="s">
        <v>98</v>
      </c>
      <c r="J56" s="91">
        <v>3912</v>
      </c>
      <c r="K56" s="91">
        <v>3920</v>
      </c>
      <c r="L56" s="184">
        <f t="shared" ref="L56:L65" si="18">+K56-J56</f>
        <v>8</v>
      </c>
      <c r="M56" s="88"/>
      <c r="N56" s="88"/>
      <c r="O56" s="88">
        <v>0</v>
      </c>
      <c r="P56" s="143" t="s">
        <v>99</v>
      </c>
      <c r="Q56" s="88">
        <f t="shared" si="11"/>
        <v>3902</v>
      </c>
      <c r="R56" s="88">
        <f>K56</f>
        <v>3920</v>
      </c>
      <c r="S56" s="88">
        <f t="shared" si="12"/>
        <v>18</v>
      </c>
      <c r="T56" s="88">
        <f t="shared" si="13"/>
        <v>0</v>
      </c>
      <c r="U56" s="88">
        <f t="shared" si="13"/>
        <v>0</v>
      </c>
      <c r="V56" s="93">
        <f t="shared" si="17"/>
        <v>4</v>
      </c>
      <c r="W56" s="94">
        <f t="shared" si="9"/>
        <v>1</v>
      </c>
      <c r="X56" s="95" t="e">
        <f>X55+#REF!</f>
        <v>#REF!</v>
      </c>
      <c r="Y56" s="96">
        <f>IFERROR(#REF!/S56,0)</f>
        <v>0</v>
      </c>
      <c r="Z56" s="97" t="e">
        <f>#REF!+#REF!</f>
        <v>#REF!</v>
      </c>
      <c r="AA56" s="98" t="e">
        <f>#REF!+#REF!</f>
        <v>#REF!</v>
      </c>
      <c r="AB56" s="99" t="e">
        <f>#REF!+#REF!</f>
        <v>#REF!</v>
      </c>
    </row>
    <row r="57" spans="1:28" s="89" customFormat="1" ht="20.100000000000001" customHeight="1">
      <c r="A57" s="173">
        <v>21</v>
      </c>
      <c r="B57" s="64">
        <v>22</v>
      </c>
      <c r="C57" s="91">
        <v>3920</v>
      </c>
      <c r="D57" s="88">
        <v>3930</v>
      </c>
      <c r="E57" s="144">
        <f>+D57-C57</f>
        <v>10</v>
      </c>
      <c r="F57" s="88"/>
      <c r="G57" s="88"/>
      <c r="H57" s="88">
        <f t="shared" si="1"/>
        <v>1</v>
      </c>
      <c r="I57" s="179" t="s">
        <v>98</v>
      </c>
      <c r="J57" s="91">
        <v>3930</v>
      </c>
      <c r="K57" s="91">
        <v>3938</v>
      </c>
      <c r="L57" s="144">
        <f t="shared" si="18"/>
        <v>8</v>
      </c>
      <c r="M57" s="88"/>
      <c r="N57" s="88"/>
      <c r="O57" s="88">
        <f t="shared" si="15"/>
        <v>3</v>
      </c>
      <c r="P57" s="63" t="s">
        <v>97</v>
      </c>
      <c r="Q57" s="88">
        <f t="shared" si="11"/>
        <v>3920</v>
      </c>
      <c r="R57" s="88">
        <f t="shared" si="16"/>
        <v>3938</v>
      </c>
      <c r="S57" s="88">
        <f t="shared" si="12"/>
        <v>18</v>
      </c>
      <c r="T57" s="88">
        <f t="shared" si="13"/>
        <v>0</v>
      </c>
      <c r="U57" s="88">
        <f t="shared" si="13"/>
        <v>0</v>
      </c>
      <c r="V57" s="93">
        <f t="shared" si="17"/>
        <v>4</v>
      </c>
      <c r="W57" s="94">
        <f t="shared" si="9"/>
        <v>1</v>
      </c>
      <c r="X57" s="95" t="e">
        <f>X56+#REF!</f>
        <v>#REF!</v>
      </c>
      <c r="Y57" s="96">
        <f>IFERROR(#REF!/S57,0)</f>
        <v>0</v>
      </c>
      <c r="Z57" s="97" t="e">
        <f>#REF!+#REF!</f>
        <v>#REF!</v>
      </c>
      <c r="AA57" s="98" t="e">
        <f>#REF!+#REF!</f>
        <v>#REF!</v>
      </c>
      <c r="AB57" s="99" t="e">
        <f>#REF!+#REF!</f>
        <v>#REF!</v>
      </c>
    </row>
    <row r="58" spans="1:28" s="89" customFormat="1" ht="20.100000000000001" customHeight="1">
      <c r="A58" s="173">
        <v>22</v>
      </c>
      <c r="B58" s="64">
        <v>22</v>
      </c>
      <c r="C58" s="91">
        <v>3938</v>
      </c>
      <c r="D58" s="88">
        <v>3947</v>
      </c>
      <c r="E58" s="144">
        <f t="shared" si="14"/>
        <v>9</v>
      </c>
      <c r="F58" s="88"/>
      <c r="G58" s="88"/>
      <c r="H58" s="88">
        <f t="shared" si="1"/>
        <v>2</v>
      </c>
      <c r="I58" s="179" t="s">
        <v>98</v>
      </c>
      <c r="J58" s="91">
        <v>3947</v>
      </c>
      <c r="K58" s="91">
        <v>3955</v>
      </c>
      <c r="L58" s="144">
        <f t="shared" si="18"/>
        <v>8</v>
      </c>
      <c r="M58" s="88"/>
      <c r="N58" s="88"/>
      <c r="O58" s="88">
        <f t="shared" si="15"/>
        <v>3</v>
      </c>
      <c r="P58" s="63" t="s">
        <v>97</v>
      </c>
      <c r="Q58" s="88">
        <f t="shared" si="11"/>
        <v>3938</v>
      </c>
      <c r="R58" s="88">
        <f t="shared" si="16"/>
        <v>3955</v>
      </c>
      <c r="S58" s="88">
        <f t="shared" si="12"/>
        <v>17</v>
      </c>
      <c r="T58" s="88">
        <f t="shared" si="13"/>
        <v>0</v>
      </c>
      <c r="U58" s="88">
        <f t="shared" si="13"/>
        <v>0</v>
      </c>
      <c r="V58" s="93">
        <f t="shared" si="17"/>
        <v>5</v>
      </c>
      <c r="W58" s="94">
        <f t="shared" si="9"/>
        <v>1</v>
      </c>
      <c r="X58" s="95" t="e">
        <f>X57+#REF!</f>
        <v>#REF!</v>
      </c>
      <c r="Y58" s="96">
        <f>IFERROR(#REF!/S58,0)</f>
        <v>0</v>
      </c>
      <c r="Z58" s="97" t="e">
        <f>#REF!+#REF!</f>
        <v>#REF!</v>
      </c>
      <c r="AA58" s="98" t="e">
        <f>#REF!+#REF!</f>
        <v>#REF!</v>
      </c>
      <c r="AB58" s="99" t="e">
        <f>#REF!+#REF!</f>
        <v>#REF!</v>
      </c>
    </row>
    <row r="59" spans="1:28" s="89" customFormat="1" ht="20.100000000000001" customHeight="1">
      <c r="A59" s="173">
        <v>23</v>
      </c>
      <c r="B59" s="64">
        <v>22</v>
      </c>
      <c r="C59" s="91">
        <v>3955</v>
      </c>
      <c r="D59" s="88">
        <v>3963</v>
      </c>
      <c r="E59" s="144">
        <f t="shared" si="14"/>
        <v>8</v>
      </c>
      <c r="F59" s="88"/>
      <c r="G59" s="88"/>
      <c r="H59" s="88">
        <f t="shared" si="1"/>
        <v>3</v>
      </c>
      <c r="I59" s="179" t="s">
        <v>98</v>
      </c>
      <c r="J59" s="91">
        <v>3963</v>
      </c>
      <c r="K59" s="91">
        <v>3973</v>
      </c>
      <c r="L59" s="144">
        <f t="shared" si="18"/>
        <v>10</v>
      </c>
      <c r="M59" s="88"/>
      <c r="N59" s="88"/>
      <c r="O59" s="88">
        <f t="shared" si="15"/>
        <v>1</v>
      </c>
      <c r="P59" s="63" t="s">
        <v>97</v>
      </c>
      <c r="Q59" s="88">
        <f t="shared" si="11"/>
        <v>3955</v>
      </c>
      <c r="R59" s="88">
        <f>K59</f>
        <v>3973</v>
      </c>
      <c r="S59" s="88">
        <f t="shared" si="12"/>
        <v>18</v>
      </c>
      <c r="T59" s="88">
        <f t="shared" si="13"/>
        <v>0</v>
      </c>
      <c r="U59" s="88">
        <f t="shared" si="13"/>
        <v>0</v>
      </c>
      <c r="V59" s="93">
        <f t="shared" si="17"/>
        <v>4</v>
      </c>
      <c r="W59" s="94">
        <f t="shared" si="9"/>
        <v>1</v>
      </c>
      <c r="X59" s="95" t="e">
        <f>X58+#REF!</f>
        <v>#REF!</v>
      </c>
      <c r="Y59" s="96">
        <f>IFERROR(#REF!/S59,0)</f>
        <v>0</v>
      </c>
      <c r="Z59" s="97" t="e">
        <f>#REF!+#REF!</f>
        <v>#REF!</v>
      </c>
      <c r="AA59" s="98" t="e">
        <f>#REF!+#REF!</f>
        <v>#REF!</v>
      </c>
      <c r="AB59" s="99" t="e">
        <f>#REF!+#REF!</f>
        <v>#REF!</v>
      </c>
    </row>
    <row r="60" spans="1:28" s="89" customFormat="1" ht="20.100000000000001" customHeight="1">
      <c r="A60" s="173">
        <v>24</v>
      </c>
      <c r="B60" s="64">
        <v>23</v>
      </c>
      <c r="C60" s="88">
        <v>3973</v>
      </c>
      <c r="D60" s="88">
        <v>3982</v>
      </c>
      <c r="E60" s="144">
        <f t="shared" si="14"/>
        <v>9</v>
      </c>
      <c r="F60" s="88"/>
      <c r="G60" s="88"/>
      <c r="H60" s="88">
        <f t="shared" si="1"/>
        <v>2</v>
      </c>
      <c r="I60" s="179" t="s">
        <v>98</v>
      </c>
      <c r="J60" s="91">
        <v>3982</v>
      </c>
      <c r="K60" s="91">
        <v>3992</v>
      </c>
      <c r="L60" s="144">
        <f t="shared" si="18"/>
        <v>10</v>
      </c>
      <c r="M60" s="88"/>
      <c r="N60" s="88"/>
      <c r="O60" s="88">
        <f t="shared" si="15"/>
        <v>1</v>
      </c>
      <c r="P60" s="63" t="s">
        <v>110</v>
      </c>
      <c r="Q60" s="88">
        <f t="shared" si="11"/>
        <v>3973</v>
      </c>
      <c r="R60" s="88">
        <f t="shared" si="16"/>
        <v>3992</v>
      </c>
      <c r="S60" s="88">
        <f t="shared" si="12"/>
        <v>19</v>
      </c>
      <c r="T60" s="88">
        <f t="shared" si="13"/>
        <v>0</v>
      </c>
      <c r="U60" s="88">
        <f t="shared" si="13"/>
        <v>0</v>
      </c>
      <c r="V60" s="93">
        <f t="shared" si="17"/>
        <v>3</v>
      </c>
      <c r="W60" s="94">
        <f t="shared" si="9"/>
        <v>1</v>
      </c>
      <c r="X60" s="95" t="e">
        <f>X59+#REF!</f>
        <v>#REF!</v>
      </c>
      <c r="Y60" s="96">
        <f>IFERROR(#REF!/S60,0)</f>
        <v>0</v>
      </c>
      <c r="Z60" s="97" t="e">
        <f>#REF!+#REF!</f>
        <v>#REF!</v>
      </c>
      <c r="AA60" s="98" t="e">
        <f>#REF!+#REF!</f>
        <v>#REF!</v>
      </c>
      <c r="AB60" s="99" t="e">
        <f>#REF!+#REF!</f>
        <v>#REF!</v>
      </c>
    </row>
    <row r="61" spans="1:28" s="89" customFormat="1" ht="20.100000000000001" customHeight="1">
      <c r="A61" s="173">
        <v>25</v>
      </c>
      <c r="B61" s="64">
        <v>22</v>
      </c>
      <c r="C61" s="91">
        <v>3992</v>
      </c>
      <c r="D61" s="88">
        <v>4001</v>
      </c>
      <c r="E61" s="144">
        <f t="shared" si="14"/>
        <v>9</v>
      </c>
      <c r="F61" s="88"/>
      <c r="G61" s="88"/>
      <c r="H61" s="88">
        <f t="shared" si="1"/>
        <v>2</v>
      </c>
      <c r="I61" s="179" t="s">
        <v>98</v>
      </c>
      <c r="J61" s="91">
        <v>4001</v>
      </c>
      <c r="K61" s="91">
        <v>4010</v>
      </c>
      <c r="L61" s="144">
        <f t="shared" si="18"/>
        <v>9</v>
      </c>
      <c r="M61" s="88"/>
      <c r="N61" s="88"/>
      <c r="O61" s="88">
        <f t="shared" si="15"/>
        <v>2</v>
      </c>
      <c r="P61" s="63" t="s">
        <v>97</v>
      </c>
      <c r="Q61" s="88">
        <f t="shared" si="11"/>
        <v>3992</v>
      </c>
      <c r="R61" s="88">
        <f t="shared" si="16"/>
        <v>4010</v>
      </c>
      <c r="S61" s="88">
        <f t="shared" si="12"/>
        <v>18</v>
      </c>
      <c r="T61" s="88">
        <f t="shared" si="13"/>
        <v>0</v>
      </c>
      <c r="U61" s="88">
        <f t="shared" si="13"/>
        <v>0</v>
      </c>
      <c r="V61" s="93">
        <f t="shared" si="17"/>
        <v>4</v>
      </c>
      <c r="W61" s="94">
        <f t="shared" si="9"/>
        <v>1</v>
      </c>
      <c r="X61" s="95" t="e">
        <f>X60+#REF!</f>
        <v>#REF!</v>
      </c>
      <c r="Y61" s="96">
        <f>IFERROR(#REF!/S61,0)</f>
        <v>0</v>
      </c>
      <c r="Z61" s="97" t="e">
        <f>#REF!+#REF!</f>
        <v>#REF!</v>
      </c>
      <c r="AA61" s="98" t="e">
        <f>#REF!+#REF!</f>
        <v>#REF!</v>
      </c>
      <c r="AB61" s="99" t="e">
        <f>#REF!+#REF!</f>
        <v>#REF!</v>
      </c>
    </row>
    <row r="62" spans="1:28" s="89" customFormat="1" ht="20.100000000000001" customHeight="1">
      <c r="A62" s="173">
        <v>26</v>
      </c>
      <c r="B62" s="64">
        <v>22</v>
      </c>
      <c r="C62" s="88">
        <v>4010</v>
      </c>
      <c r="D62" s="88">
        <v>4019</v>
      </c>
      <c r="E62" s="144">
        <f t="shared" si="14"/>
        <v>9</v>
      </c>
      <c r="F62" s="88"/>
      <c r="G62" s="88"/>
      <c r="H62" s="88">
        <f t="shared" si="1"/>
        <v>2</v>
      </c>
      <c r="I62" s="179" t="s">
        <v>98</v>
      </c>
      <c r="J62" s="91">
        <v>4019</v>
      </c>
      <c r="K62" s="91">
        <v>4028</v>
      </c>
      <c r="L62" s="144">
        <f t="shared" si="18"/>
        <v>9</v>
      </c>
      <c r="M62" s="88"/>
      <c r="N62" s="88"/>
      <c r="O62" s="88">
        <f t="shared" si="15"/>
        <v>2</v>
      </c>
      <c r="P62" s="63" t="s">
        <v>97</v>
      </c>
      <c r="Q62" s="88">
        <f t="shared" si="11"/>
        <v>4010</v>
      </c>
      <c r="R62" s="88">
        <f t="shared" si="16"/>
        <v>4028</v>
      </c>
      <c r="S62" s="88">
        <f t="shared" si="12"/>
        <v>18</v>
      </c>
      <c r="T62" s="88">
        <f t="shared" si="13"/>
        <v>0</v>
      </c>
      <c r="U62" s="88">
        <f t="shared" si="13"/>
        <v>0</v>
      </c>
      <c r="V62" s="93">
        <f t="shared" si="17"/>
        <v>4</v>
      </c>
      <c r="W62" s="94">
        <f t="shared" si="9"/>
        <v>1</v>
      </c>
      <c r="X62" s="95" t="e">
        <f>X61+#REF!</f>
        <v>#REF!</v>
      </c>
      <c r="Y62" s="96">
        <f>IFERROR(#REF!/S62,0)</f>
        <v>0</v>
      </c>
      <c r="Z62" s="97" t="e">
        <f>#REF!+#REF!</f>
        <v>#REF!</v>
      </c>
      <c r="AA62" s="98" t="e">
        <f>#REF!+#REF!</f>
        <v>#REF!</v>
      </c>
      <c r="AB62" s="99" t="e">
        <f>#REF!+#REF!</f>
        <v>#REF!</v>
      </c>
    </row>
    <row r="63" spans="1:28" s="89" customFormat="1" ht="20.100000000000001" customHeight="1">
      <c r="A63" s="173">
        <v>27</v>
      </c>
      <c r="B63" s="64">
        <v>22</v>
      </c>
      <c r="C63" s="88">
        <v>4028</v>
      </c>
      <c r="D63" s="88">
        <v>4036</v>
      </c>
      <c r="E63" s="144">
        <f t="shared" si="14"/>
        <v>8</v>
      </c>
      <c r="F63" s="88"/>
      <c r="G63" s="88"/>
      <c r="H63" s="88">
        <f t="shared" si="1"/>
        <v>3</v>
      </c>
      <c r="I63" s="179" t="s">
        <v>98</v>
      </c>
      <c r="J63" s="91">
        <v>4036</v>
      </c>
      <c r="K63" s="91">
        <v>4045</v>
      </c>
      <c r="L63" s="144">
        <f t="shared" si="18"/>
        <v>9</v>
      </c>
      <c r="M63" s="88"/>
      <c r="N63" s="88"/>
      <c r="O63" s="88">
        <f t="shared" si="15"/>
        <v>2</v>
      </c>
      <c r="P63" s="63" t="s">
        <v>97</v>
      </c>
      <c r="Q63" s="88">
        <f t="shared" si="11"/>
        <v>4028</v>
      </c>
      <c r="R63" s="88">
        <f>K63</f>
        <v>4045</v>
      </c>
      <c r="S63" s="88">
        <f t="shared" si="12"/>
        <v>17</v>
      </c>
      <c r="T63" s="88">
        <f t="shared" si="13"/>
        <v>0</v>
      </c>
      <c r="U63" s="88">
        <f t="shared" si="13"/>
        <v>0</v>
      </c>
      <c r="V63" s="93">
        <f t="shared" si="17"/>
        <v>5</v>
      </c>
      <c r="W63" s="94">
        <f t="shared" si="9"/>
        <v>1</v>
      </c>
      <c r="X63" s="95" t="e">
        <f>X62+#REF!</f>
        <v>#REF!</v>
      </c>
      <c r="Y63" s="96">
        <f>IFERROR(#REF!/S63,0)</f>
        <v>0</v>
      </c>
      <c r="Z63" s="97" t="e">
        <f>#REF!+#REF!</f>
        <v>#REF!</v>
      </c>
      <c r="AA63" s="98" t="e">
        <f>#REF!+#REF!</f>
        <v>#REF!</v>
      </c>
      <c r="AB63" s="99" t="e">
        <f>#REF!+#REF!</f>
        <v>#REF!</v>
      </c>
    </row>
    <row r="64" spans="1:28" s="89" customFormat="1" ht="20.100000000000001" customHeight="1">
      <c r="A64" s="173">
        <v>28</v>
      </c>
      <c r="B64" s="64">
        <v>22</v>
      </c>
      <c r="C64" s="91">
        <v>4045</v>
      </c>
      <c r="D64" s="88">
        <v>4053</v>
      </c>
      <c r="E64" s="144">
        <f t="shared" si="14"/>
        <v>8</v>
      </c>
      <c r="F64" s="88"/>
      <c r="G64" s="88"/>
      <c r="H64" s="88">
        <f t="shared" si="1"/>
        <v>3</v>
      </c>
      <c r="I64" s="179" t="s">
        <v>98</v>
      </c>
      <c r="J64" s="91">
        <v>4054</v>
      </c>
      <c r="K64" s="91">
        <v>4063</v>
      </c>
      <c r="L64" s="144">
        <f t="shared" si="18"/>
        <v>9</v>
      </c>
      <c r="M64" s="88"/>
      <c r="N64" s="88"/>
      <c r="O64" s="88">
        <f t="shared" si="15"/>
        <v>2</v>
      </c>
      <c r="P64" s="63" t="s">
        <v>97</v>
      </c>
      <c r="Q64" s="88">
        <f t="shared" si="11"/>
        <v>4045</v>
      </c>
      <c r="R64" s="88">
        <f t="shared" si="16"/>
        <v>4063</v>
      </c>
      <c r="S64" s="88">
        <f t="shared" si="12"/>
        <v>17</v>
      </c>
      <c r="T64" s="88">
        <f t="shared" si="13"/>
        <v>0</v>
      </c>
      <c r="U64" s="88">
        <f t="shared" si="13"/>
        <v>0</v>
      </c>
      <c r="V64" s="93">
        <f t="shared" si="17"/>
        <v>5</v>
      </c>
      <c r="W64" s="94">
        <f t="shared" si="9"/>
        <v>1</v>
      </c>
      <c r="X64" s="95" t="e">
        <f>X63+#REF!</f>
        <v>#REF!</v>
      </c>
      <c r="Y64" s="96">
        <f>IFERROR(#REF!/S64,0)</f>
        <v>0</v>
      </c>
      <c r="Z64" s="97" t="e">
        <f>#REF!+#REF!</f>
        <v>#REF!</v>
      </c>
      <c r="AA64" s="98" t="e">
        <f>#REF!+#REF!</f>
        <v>#REF!</v>
      </c>
      <c r="AB64" s="99" t="e">
        <f>#REF!+#REF!</f>
        <v>#REF!</v>
      </c>
    </row>
    <row r="65" spans="1:28" s="89" customFormat="1" ht="20.100000000000001" customHeight="1">
      <c r="A65" s="173">
        <v>29</v>
      </c>
      <c r="B65" s="64">
        <v>22</v>
      </c>
      <c r="C65" s="91">
        <v>4062</v>
      </c>
      <c r="D65" s="88">
        <v>4071</v>
      </c>
      <c r="E65" s="144">
        <f t="shared" si="14"/>
        <v>9</v>
      </c>
      <c r="F65" s="88"/>
      <c r="G65" s="88"/>
      <c r="H65" s="88">
        <f t="shared" si="1"/>
        <v>2</v>
      </c>
      <c r="I65" s="179" t="s">
        <v>98</v>
      </c>
      <c r="J65" s="91">
        <v>4072</v>
      </c>
      <c r="K65" s="91">
        <v>4081</v>
      </c>
      <c r="L65" s="144">
        <f t="shared" si="18"/>
        <v>9</v>
      </c>
      <c r="M65" s="88"/>
      <c r="N65" s="88"/>
      <c r="O65" s="88">
        <f t="shared" si="15"/>
        <v>2</v>
      </c>
      <c r="P65" s="63" t="s">
        <v>97</v>
      </c>
      <c r="Q65" s="88">
        <f t="shared" si="11"/>
        <v>4062</v>
      </c>
      <c r="R65" s="88">
        <f t="shared" si="16"/>
        <v>4081</v>
      </c>
      <c r="S65" s="88">
        <f t="shared" si="12"/>
        <v>18</v>
      </c>
      <c r="T65" s="88">
        <f t="shared" si="13"/>
        <v>0</v>
      </c>
      <c r="U65" s="88">
        <f t="shared" si="13"/>
        <v>0</v>
      </c>
      <c r="V65" s="93">
        <f t="shared" si="17"/>
        <v>4</v>
      </c>
      <c r="W65" s="94">
        <f t="shared" si="9"/>
        <v>1</v>
      </c>
      <c r="X65" s="95" t="e">
        <f>X64+#REF!</f>
        <v>#REF!</v>
      </c>
      <c r="Y65" s="96">
        <f>IFERROR(#REF!/S65,0)</f>
        <v>0</v>
      </c>
      <c r="Z65" s="97" t="e">
        <f>#REF!+#REF!</f>
        <v>#REF!</v>
      </c>
      <c r="AA65" s="98" t="e">
        <f>#REF!+#REF!</f>
        <v>#REF!</v>
      </c>
      <c r="AB65" s="99" t="e">
        <f>#REF!+#REF!</f>
        <v>#REF!</v>
      </c>
    </row>
    <row r="66" spans="1:28" s="89" customFormat="1" ht="20.100000000000001" customHeight="1" thickBot="1">
      <c r="A66" s="64">
        <v>30</v>
      </c>
      <c r="B66" s="167"/>
      <c r="C66" s="165">
        <v>0</v>
      </c>
      <c r="D66" s="152">
        <v>0</v>
      </c>
      <c r="E66" s="153">
        <f t="shared" ref="E66" si="19">+D66-C66</f>
        <v>0</v>
      </c>
      <c r="F66" s="152"/>
      <c r="G66" s="152"/>
      <c r="H66" s="152">
        <v>0</v>
      </c>
      <c r="I66" s="179" t="s">
        <v>109</v>
      </c>
      <c r="J66" s="165">
        <v>4081</v>
      </c>
      <c r="K66" s="165">
        <v>4090</v>
      </c>
      <c r="L66" s="153">
        <f t="shared" ref="L66" si="20">+K66-J66</f>
        <v>9</v>
      </c>
      <c r="M66" s="152"/>
      <c r="N66" s="152"/>
      <c r="O66" s="152">
        <f t="shared" ref="O66" si="21">IF(K66=0," ",12-SUM(L66:N66))-1</f>
        <v>2</v>
      </c>
      <c r="P66" s="63" t="s">
        <v>97</v>
      </c>
      <c r="Q66" s="152">
        <f t="shared" ref="Q66" si="22">C66</f>
        <v>0</v>
      </c>
      <c r="R66" s="152">
        <f t="shared" ref="R66" si="23">K66</f>
        <v>4090</v>
      </c>
      <c r="S66" s="152">
        <f t="shared" ref="S66" si="24">+E66+L66</f>
        <v>9</v>
      </c>
      <c r="T66" s="152">
        <f t="shared" si="13"/>
        <v>0</v>
      </c>
      <c r="U66" s="152">
        <f t="shared" si="13"/>
        <v>0</v>
      </c>
      <c r="V66" s="168" t="str">
        <f t="shared" ref="V66" si="25">IF(Q66=0," ",22-SUM(S66:U66))</f>
        <v xml:space="preserve"> </v>
      </c>
      <c r="W66" s="169">
        <f t="shared" si="9"/>
        <v>0</v>
      </c>
      <c r="X66" s="95"/>
      <c r="Y66" s="96"/>
      <c r="Z66" s="97"/>
      <c r="AA66" s="98"/>
      <c r="AB66" s="99"/>
    </row>
    <row r="67" spans="1:28" s="3" customFormat="1" ht="20.100000000000001" customHeight="1">
      <c r="A67" s="170"/>
      <c r="B67" s="170"/>
      <c r="C67" s="157"/>
      <c r="D67" s="158"/>
      <c r="E67" s="158" t="s">
        <v>53</v>
      </c>
      <c r="F67" s="158" t="s">
        <v>52</v>
      </c>
      <c r="G67" s="164" t="s">
        <v>6</v>
      </c>
      <c r="H67" s="81" t="s">
        <v>51</v>
      </c>
      <c r="I67" s="170"/>
      <c r="J67" s="157"/>
      <c r="K67" s="158"/>
      <c r="L67" s="158" t="s">
        <v>53</v>
      </c>
      <c r="M67" s="158" t="s">
        <v>52</v>
      </c>
      <c r="N67" s="164" t="s">
        <v>6</v>
      </c>
      <c r="O67" s="81" t="s">
        <v>51</v>
      </c>
      <c r="P67" s="170"/>
      <c r="Q67" s="177"/>
      <c r="R67" s="158"/>
      <c r="S67" s="158" t="s">
        <v>53</v>
      </c>
      <c r="T67" s="158" t="s">
        <v>52</v>
      </c>
      <c r="U67" s="164" t="s">
        <v>6</v>
      </c>
      <c r="V67" s="171" t="s">
        <v>51</v>
      </c>
      <c r="W67" s="172"/>
      <c r="X67" s="209" t="s">
        <v>50</v>
      </c>
      <c r="Y67" s="210"/>
      <c r="Z67" s="100" t="e">
        <f>SUM(Z37:Z66)</f>
        <v>#REF!</v>
      </c>
      <c r="AA67" s="100" t="e">
        <f>SUM(AA37:AA66)</f>
        <v>#REF!</v>
      </c>
      <c r="AB67" s="100" t="e">
        <f>SUM(AB37:AB66)</f>
        <v>#REF!</v>
      </c>
    </row>
    <row r="68" spans="1:28" s="3" customFormat="1" ht="20.100000000000001" customHeight="1" thickBot="1">
      <c r="A68" s="101"/>
      <c r="B68" s="101"/>
      <c r="C68" s="102" t="s">
        <v>20</v>
      </c>
      <c r="D68" s="103"/>
      <c r="E68" s="104">
        <f>SUM(E37:E66)</f>
        <v>174</v>
      </c>
      <c r="F68" s="104">
        <f>SUM(F37:F66)</f>
        <v>0</v>
      </c>
      <c r="G68" s="104">
        <f>SUM(G37:G66)</f>
        <v>0</v>
      </c>
      <c r="H68" s="104">
        <f>SUM(H37:H66)</f>
        <v>46</v>
      </c>
      <c r="I68" s="101"/>
      <c r="J68" s="105" t="s">
        <v>20</v>
      </c>
      <c r="K68" s="103"/>
      <c r="L68" s="104">
        <f>SUM(L37:L66)</f>
        <v>155</v>
      </c>
      <c r="M68" s="104">
        <f>SUM(M37:M66)</f>
        <v>0</v>
      </c>
      <c r="N68" s="104">
        <f>SUM(N37:N66)</f>
        <v>0</v>
      </c>
      <c r="O68" s="104">
        <f>SUM(O53:O66)</f>
        <v>26</v>
      </c>
      <c r="P68" s="101"/>
      <c r="Q68" s="105" t="s">
        <v>20</v>
      </c>
      <c r="R68" s="103"/>
      <c r="S68" s="104">
        <f>SUM(S37:S66)</f>
        <v>329</v>
      </c>
      <c r="T68" s="104">
        <f>SUM(T37:T66)</f>
        <v>0</v>
      </c>
      <c r="U68" s="104">
        <f>SUM(U37:U66)</f>
        <v>0</v>
      </c>
      <c r="V68" s="104">
        <f>SUM(V37:V66)</f>
        <v>120</v>
      </c>
      <c r="W68" s="106"/>
      <c r="X68" s="107"/>
      <c r="Y68" s="108" t="e">
        <f>#REF!/S68</f>
        <v>#REF!</v>
      </c>
      <c r="Z68" s="109"/>
      <c r="AA68" s="110"/>
      <c r="AB68" s="111"/>
    </row>
    <row r="69" spans="1:28" s="3" customFormat="1" ht="20.100000000000001" customHeight="1" thickBot="1">
      <c r="E69" s="112"/>
      <c r="Q69" s="113"/>
      <c r="R69" s="112"/>
      <c r="S69" s="114">
        <f>E68+L68</f>
        <v>329</v>
      </c>
      <c r="T69" s="114">
        <f>F68+M68</f>
        <v>0</v>
      </c>
      <c r="U69" s="114">
        <f>G68+N68</f>
        <v>0</v>
      </c>
      <c r="V69" s="114">
        <f>H68+O68</f>
        <v>72</v>
      </c>
      <c r="X69" s="115"/>
    </row>
    <row r="70" spans="1:28" s="3" customFormat="1" ht="20.100000000000001" customHeight="1">
      <c r="C70" s="113"/>
      <c r="D70" s="112"/>
      <c r="E70" s="112"/>
      <c r="G70" s="112"/>
      <c r="I70" s="116"/>
      <c r="P70" s="117" t="s">
        <v>49</v>
      </c>
      <c r="Q70" s="118"/>
      <c r="R70" s="204" t="s">
        <v>40</v>
      </c>
      <c r="S70" s="205"/>
      <c r="T70" s="206" t="s">
        <v>48</v>
      </c>
      <c r="U70" s="207"/>
      <c r="V70" s="207"/>
      <c r="W70" s="208"/>
    </row>
    <row r="71" spans="1:28" s="3" customFormat="1" ht="20.100000000000001" customHeight="1">
      <c r="B71" s="65"/>
      <c r="E71" s="112"/>
      <c r="P71" s="119" t="s">
        <v>47</v>
      </c>
      <c r="Q71" s="120" t="s">
        <v>46</v>
      </c>
      <c r="R71" s="213" t="s">
        <v>45</v>
      </c>
      <c r="S71" s="214"/>
      <c r="T71" s="121"/>
      <c r="U71" s="72"/>
      <c r="V71" s="72"/>
      <c r="W71" s="122"/>
    </row>
    <row r="72" spans="1:28" s="3" customFormat="1" ht="20.100000000000001" customHeight="1">
      <c r="P72" s="123" t="s">
        <v>44</v>
      </c>
      <c r="Q72" s="124" t="s">
        <v>43</v>
      </c>
      <c r="R72" s="215" t="s">
        <v>42</v>
      </c>
      <c r="S72" s="216"/>
      <c r="T72" s="125" t="s">
        <v>77</v>
      </c>
      <c r="U72" s="126">
        <f>+V68+S68</f>
        <v>449</v>
      </c>
      <c r="V72" s="127" t="s">
        <v>41</v>
      </c>
      <c r="W72" s="128">
        <f>U72/U73</f>
        <v>1</v>
      </c>
    </row>
    <row r="73" spans="1:28" s="3" customFormat="1" ht="20.100000000000001" customHeight="1" thickBot="1">
      <c r="P73" s="129">
        <v>22</v>
      </c>
      <c r="Q73" s="130">
        <v>30</v>
      </c>
      <c r="R73" s="217">
        <f>+(P73*Q73)</f>
        <v>660</v>
      </c>
      <c r="S73" s="218"/>
      <c r="T73" s="130" t="s">
        <v>40</v>
      </c>
      <c r="U73" s="131">
        <f>+S68+T68+U68+V68</f>
        <v>449</v>
      </c>
      <c r="V73" s="132"/>
      <c r="W73" s="133"/>
    </row>
    <row r="74" spans="1:28" s="3" customFormat="1" ht="17.25">
      <c r="K74" s="7"/>
      <c r="L74" s="7"/>
      <c r="M74" s="7"/>
      <c r="N74" s="7"/>
    </row>
    <row r="75" spans="1:28" s="3" customFormat="1" ht="17.25">
      <c r="C75" s="4"/>
      <c r="D75" s="4"/>
      <c r="E75" s="140" t="s">
        <v>89</v>
      </c>
      <c r="P75" s="201" t="s">
        <v>82</v>
      </c>
      <c r="Q75" s="201"/>
      <c r="R75" s="201"/>
      <c r="S75" s="201"/>
      <c r="T75" s="201"/>
      <c r="U75" s="201"/>
      <c r="V75" s="201"/>
      <c r="W75" s="201"/>
    </row>
    <row r="76" spans="1:28" s="3" customFormat="1" ht="17.25">
      <c r="C76" s="5"/>
      <c r="D76" s="5"/>
      <c r="E76" s="4"/>
      <c r="G76" s="4"/>
      <c r="H76" s="4"/>
      <c r="I76" s="4"/>
    </row>
    <row r="77" spans="1:28" s="3" customFormat="1" ht="17.25">
      <c r="C77" s="5"/>
      <c r="D77" s="5"/>
      <c r="E77" s="5"/>
      <c r="G77" s="5"/>
      <c r="H77" s="5"/>
      <c r="I77" s="5"/>
      <c r="R77" s="7"/>
      <c r="S77" s="7"/>
      <c r="T77" s="7"/>
      <c r="U77" s="7"/>
    </row>
    <row r="78" spans="1:28" s="3" customFormat="1" ht="17.25">
      <c r="E78" s="5"/>
      <c r="G78" s="5"/>
      <c r="H78" s="5"/>
      <c r="I78" s="5"/>
      <c r="Q78" s="135"/>
      <c r="R78" s="4"/>
      <c r="S78" s="4"/>
      <c r="T78" s="4"/>
      <c r="U78" s="4"/>
      <c r="W78" s="4"/>
    </row>
    <row r="79" spans="1:28" s="3" customFormat="1" ht="17.25">
      <c r="Q79" s="135"/>
      <c r="R79" s="4"/>
      <c r="S79" s="4"/>
      <c r="T79" s="4"/>
      <c r="U79" s="4"/>
      <c r="W79" s="4"/>
    </row>
    <row r="80" spans="1:28" s="3" customFormat="1" ht="17.25">
      <c r="Q80" s="135"/>
      <c r="R80" s="4"/>
      <c r="S80" s="4"/>
      <c r="T80" s="4"/>
      <c r="U80" s="4"/>
      <c r="W80" s="4"/>
    </row>
    <row r="81" spans="3:28" s="3" customFormat="1" ht="17.25">
      <c r="E81" s="156" t="s">
        <v>90</v>
      </c>
      <c r="P81" s="136" t="s">
        <v>79</v>
      </c>
      <c r="R81" s="136"/>
      <c r="S81" s="137"/>
      <c r="T81" s="141" t="s">
        <v>81</v>
      </c>
      <c r="U81" s="136"/>
      <c r="V81" s="136"/>
      <c r="W81" s="134"/>
    </row>
    <row r="82" spans="3:28" s="3" customFormat="1" ht="17.25">
      <c r="E82" s="138"/>
      <c r="P82" s="139" t="s">
        <v>80</v>
      </c>
      <c r="R82" s="139"/>
      <c r="S82" s="137"/>
      <c r="T82" s="142" t="s">
        <v>76</v>
      </c>
      <c r="U82" s="139"/>
      <c r="V82" s="139"/>
      <c r="W82" s="5"/>
    </row>
    <row r="83" spans="3:28" s="43" customFormat="1" ht="15">
      <c r="C83" s="47"/>
      <c r="D83" s="47"/>
      <c r="E83" s="47"/>
      <c r="F83" s="44"/>
      <c r="G83" s="44"/>
      <c r="H83" s="44"/>
      <c r="I83" s="46"/>
      <c r="J83" s="46"/>
      <c r="K83" s="47"/>
      <c r="L83" s="47"/>
      <c r="M83" s="48"/>
      <c r="N83" s="49"/>
      <c r="P83" s="47"/>
      <c r="R83" s="45"/>
      <c r="U83" s="50"/>
      <c r="V83" s="49"/>
      <c r="W83" s="49"/>
      <c r="X83" s="47"/>
      <c r="Z83" s="46"/>
      <c r="AA83" s="46"/>
      <c r="AB83" s="46"/>
    </row>
    <row r="84" spans="3:28" s="3" customFormat="1" ht="17.25">
      <c r="C84" s="7"/>
      <c r="D84" s="7"/>
      <c r="E84" s="7"/>
      <c r="F84" s="7"/>
      <c r="G84" s="7"/>
      <c r="H84" s="7"/>
      <c r="K84" s="7"/>
      <c r="L84" s="7"/>
      <c r="N84" s="6"/>
      <c r="P84" s="4"/>
      <c r="R84" s="5"/>
      <c r="U84" s="5"/>
      <c r="V84" s="5"/>
      <c r="W84" s="5"/>
      <c r="X84" s="4"/>
    </row>
  </sheetData>
  <mergeCells count="22">
    <mergeCell ref="AB35:AB36"/>
    <mergeCell ref="X67:Y67"/>
    <mergeCell ref="A27:Y27"/>
    <mergeCell ref="A28:Y28"/>
    <mergeCell ref="A29:Y29"/>
    <mergeCell ref="A35:A36"/>
    <mergeCell ref="B35:B36"/>
    <mergeCell ref="C35:H35"/>
    <mergeCell ref="I35:I36"/>
    <mergeCell ref="J35:O35"/>
    <mergeCell ref="P35:P36"/>
    <mergeCell ref="Q35:V35"/>
    <mergeCell ref="P75:W75"/>
    <mergeCell ref="X35:X36"/>
    <mergeCell ref="Y35:Y36"/>
    <mergeCell ref="Z35:Z36"/>
    <mergeCell ref="AA35:AA36"/>
    <mergeCell ref="R70:S70"/>
    <mergeCell ref="T70:W70"/>
    <mergeCell ref="R71:S71"/>
    <mergeCell ref="R72:S72"/>
    <mergeCell ref="R73:S73"/>
  </mergeCells>
  <printOptions horizontalCentered="1"/>
  <pageMargins left="0" right="0" top="0.31496062992125984" bottom="0.35433070866141736" header="0.19685039370078741" footer="0.15748031496062992"/>
  <pageSetup paperSize="9" scale="44" orientation="landscape" horizontalDpi="300" verticalDpi="300" r:id="rId1"/>
  <colBreaks count="1" manualBreakCount="1">
    <brk id="23" min="25" max="8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2" sqref="C32"/>
    </sheetView>
  </sheetViews>
  <sheetFormatPr defaultRowHeight="15"/>
  <cols>
    <col min="3" max="3" width="34.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Berita Acara</vt:lpstr>
      <vt:lpstr>WA 01</vt:lpstr>
      <vt:lpstr>WA 02</vt:lpstr>
      <vt:lpstr>Sheet1</vt:lpstr>
      <vt:lpstr>Berita Acara!Print_Area</vt:lpstr>
      <vt:lpstr>WA 01!Print_Area</vt:lpstr>
      <vt:lpstr>WA 02!Print_Area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sinia.septo</dc:creator>
  <cp:lastModifiedBy>Sulistia</cp:lastModifiedBy>
  <cp:lastPrinted>2019-06-14T05:15:17Z</cp:lastPrinted>
  <dcterms:created xsi:type="dcterms:W3CDTF">2016-06-02T07:21:42Z</dcterms:created>
  <dcterms:modified xsi:type="dcterms:W3CDTF">2019-10-09T03:52:46Z</dcterms:modified>
</cp:coreProperties>
</file>