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definedNames>
    <definedName name="_xlnm._FilterDatabase" localSheetId="1" hidden="1">Sheet2!$A$2:$G$17</definedName>
  </definedNames>
  <calcPr calcId="144525"/>
</workbook>
</file>

<file path=xl/calcChain.xml><?xml version="1.0" encoding="utf-8"?>
<calcChain xmlns="http://schemas.openxmlformats.org/spreadsheetml/2006/main">
  <c r="E86" i="2" l="1"/>
  <c r="E83" i="2"/>
  <c r="F97" i="2"/>
  <c r="E97" i="2"/>
  <c r="D97" i="2"/>
  <c r="B97" i="2"/>
  <c r="B96" i="2"/>
  <c r="F96" i="2" s="1"/>
  <c r="F95" i="2"/>
  <c r="E95" i="2"/>
  <c r="D95" i="2"/>
  <c r="B95" i="2"/>
  <c r="B94" i="2"/>
  <c r="F94" i="2" s="1"/>
  <c r="E93" i="2"/>
  <c r="D93" i="2"/>
  <c r="C93" i="2"/>
  <c r="B93" i="2"/>
  <c r="F93" i="2" s="1"/>
  <c r="D92" i="2"/>
  <c r="B92" i="2"/>
  <c r="F92" i="2" s="1"/>
  <c r="F91" i="2"/>
  <c r="E91" i="2"/>
  <c r="B91" i="2"/>
  <c r="D91" i="2" s="1"/>
  <c r="D90" i="2"/>
  <c r="B90" i="2"/>
  <c r="F90" i="2" s="1"/>
  <c r="F89" i="2"/>
  <c r="E89" i="2"/>
  <c r="B89" i="2"/>
  <c r="D89" i="2" s="1"/>
  <c r="C88" i="2"/>
  <c r="B88" i="2"/>
  <c r="F88" i="2" s="1"/>
  <c r="F87" i="2"/>
  <c r="D87" i="2"/>
  <c r="B87" i="2"/>
  <c r="E87" i="2" s="1"/>
  <c r="B86" i="2"/>
  <c r="D86" i="2" s="1"/>
  <c r="F85" i="2"/>
  <c r="D85" i="2"/>
  <c r="C85" i="2"/>
  <c r="B85" i="2"/>
  <c r="E85" i="2" s="1"/>
  <c r="B84" i="2"/>
  <c r="E84" i="2" s="1"/>
  <c r="B83" i="2"/>
  <c r="F83" i="2" s="1"/>
  <c r="F84" i="2" l="1"/>
  <c r="D88" i="2"/>
  <c r="F86" i="2"/>
  <c r="E88" i="2"/>
  <c r="E90" i="2"/>
  <c r="E92" i="2"/>
  <c r="D94" i="2"/>
  <c r="D96" i="2"/>
  <c r="D84" i="2"/>
  <c r="D83" i="2"/>
  <c r="E94" i="2"/>
  <c r="E96" i="2"/>
  <c r="D53" i="2" l="1"/>
  <c r="D54" i="2"/>
  <c r="D55" i="2"/>
  <c r="D56" i="2"/>
  <c r="D57" i="2"/>
  <c r="D58" i="2"/>
  <c r="D59" i="2"/>
  <c r="C79" i="2" l="1"/>
  <c r="D79" i="2" s="1"/>
  <c r="C78" i="2"/>
  <c r="D78" i="2" s="1"/>
  <c r="C77" i="2"/>
  <c r="D77" i="2" s="1"/>
  <c r="C76" i="2"/>
  <c r="D76" i="2" s="1"/>
  <c r="C75" i="2"/>
  <c r="D75" i="2" s="1"/>
  <c r="C74" i="2"/>
  <c r="E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F66" i="2" s="1"/>
  <c r="C65" i="2"/>
  <c r="E65" i="2" s="1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E79" i="2" l="1"/>
  <c r="F79" i="2"/>
  <c r="F78" i="2"/>
  <c r="E78" i="2"/>
  <c r="F77" i="2"/>
  <c r="E77" i="2"/>
  <c r="F76" i="2"/>
  <c r="E76" i="2"/>
  <c r="F71" i="2"/>
  <c r="E71" i="2"/>
  <c r="F70" i="2"/>
  <c r="E70" i="2"/>
  <c r="F69" i="2"/>
  <c r="E69" i="2"/>
  <c r="F68" i="2"/>
  <c r="E68" i="2"/>
  <c r="F75" i="2"/>
  <c r="E75" i="2"/>
  <c r="F74" i="2"/>
  <c r="E66" i="2"/>
  <c r="D74" i="2"/>
  <c r="D66" i="2"/>
  <c r="F73" i="2"/>
  <c r="F65" i="2"/>
  <c r="E73" i="2"/>
  <c r="F67" i="2"/>
  <c r="E67" i="2"/>
  <c r="D65" i="2"/>
  <c r="F72" i="2"/>
  <c r="E72" i="2"/>
  <c r="D102" i="2" l="1"/>
  <c r="B102" i="2"/>
  <c r="C102" i="2"/>
  <c r="C27" i="2" l="1"/>
  <c r="E27" i="2" s="1"/>
  <c r="C28" i="2"/>
  <c r="D28" i="2" s="1"/>
  <c r="C29" i="2"/>
  <c r="E29" i="2" s="1"/>
  <c r="C30" i="2"/>
  <c r="F30" i="2" s="1"/>
  <c r="C31" i="2"/>
  <c r="E31" i="2" s="1"/>
  <c r="C32" i="2"/>
  <c r="D32" i="2" s="1"/>
  <c r="C33" i="2"/>
  <c r="D33" i="2" s="1"/>
  <c r="C34" i="2"/>
  <c r="D34" i="2" s="1"/>
  <c r="C35" i="2"/>
  <c r="E35" i="2" s="1"/>
  <c r="C36" i="2"/>
  <c r="D36" i="2" s="1"/>
  <c r="C37" i="2"/>
  <c r="E37" i="2" s="1"/>
  <c r="C38" i="2"/>
  <c r="F38" i="2" s="1"/>
  <c r="C39" i="2"/>
  <c r="E39" i="2" s="1"/>
  <c r="C40" i="2"/>
  <c r="D40" i="2" s="1"/>
  <c r="C26" i="2"/>
  <c r="D26" i="2" s="1"/>
  <c r="D20" i="2"/>
  <c r="L21" i="1"/>
  <c r="K21" i="1"/>
  <c r="J21" i="1"/>
  <c r="F34" i="1"/>
  <c r="E34" i="1"/>
  <c r="D34" i="1"/>
  <c r="H6" i="1"/>
  <c r="H7" i="1"/>
  <c r="H8" i="1"/>
  <c r="H9" i="1"/>
  <c r="H10" i="1"/>
  <c r="H11" i="1"/>
  <c r="H12" i="1"/>
  <c r="H13" i="1"/>
  <c r="H14" i="1"/>
  <c r="H15" i="1"/>
  <c r="H16" i="1"/>
  <c r="H5" i="1"/>
  <c r="E30" i="2" l="1"/>
  <c r="E32" i="2"/>
  <c r="F26" i="2"/>
  <c r="E26" i="2"/>
  <c r="F40" i="2"/>
  <c r="E40" i="2"/>
  <c r="G40" i="2" s="1"/>
  <c r="F39" i="2"/>
  <c r="E38" i="2"/>
  <c r="F33" i="2"/>
  <c r="E34" i="2"/>
  <c r="F32" i="2"/>
  <c r="E33" i="2"/>
  <c r="F31" i="2"/>
  <c r="D37" i="2"/>
  <c r="D29" i="2"/>
  <c r="D35" i="2"/>
  <c r="D27" i="2"/>
  <c r="F37" i="2"/>
  <c r="F29" i="2"/>
  <c r="F36" i="2"/>
  <c r="F28" i="2"/>
  <c r="D39" i="2"/>
  <c r="D31" i="2"/>
  <c r="G31" i="2" s="1"/>
  <c r="E36" i="2"/>
  <c r="E28" i="2"/>
  <c r="F35" i="2"/>
  <c r="F27" i="2"/>
  <c r="D38" i="2"/>
  <c r="D30" i="2"/>
  <c r="F34" i="2"/>
  <c r="F12" i="1"/>
  <c r="E10" i="1"/>
  <c r="G10" i="1" s="1"/>
  <c r="E6" i="1"/>
  <c r="G6" i="1" s="1"/>
  <c r="E5" i="1"/>
  <c r="G5" i="1" s="1"/>
  <c r="E15" i="1"/>
  <c r="G15" i="1" s="1"/>
  <c r="E14" i="1"/>
  <c r="G14" i="1" s="1"/>
  <c r="E11" i="1"/>
  <c r="G11" i="1" s="1"/>
  <c r="E16" i="1"/>
  <c r="G16" i="1" s="1"/>
  <c r="E8" i="1"/>
  <c r="G8" i="1" s="1"/>
  <c r="E9" i="1"/>
  <c r="G9" i="1" s="1"/>
  <c r="E7" i="1"/>
  <c r="G7" i="1" s="1"/>
  <c r="E13" i="1"/>
  <c r="G13" i="1" s="1"/>
  <c r="F10" i="1"/>
  <c r="F6" i="1"/>
  <c r="F5" i="1"/>
  <c r="F15" i="1"/>
  <c r="F14" i="1"/>
  <c r="F11" i="1"/>
  <c r="F16" i="1"/>
  <c r="F8" i="1"/>
  <c r="F9" i="1"/>
  <c r="F7" i="1"/>
  <c r="F13" i="1"/>
  <c r="E12" i="1"/>
  <c r="G12" i="1" s="1"/>
  <c r="G30" i="2" l="1"/>
  <c r="G34" i="2"/>
  <c r="G26" i="2"/>
  <c r="G32" i="2"/>
  <c r="G38" i="2"/>
  <c r="G29" i="2"/>
  <c r="G33" i="2"/>
  <c r="G28" i="2"/>
  <c r="G27" i="2"/>
  <c r="G36" i="2"/>
  <c r="G35" i="2"/>
  <c r="G39" i="2"/>
  <c r="G37" i="2"/>
  <c r="G13" i="2"/>
  <c r="G8" i="2"/>
  <c r="F10" i="2"/>
  <c r="F5" i="2"/>
  <c r="G5" i="2"/>
  <c r="F17" i="2"/>
  <c r="F16" i="2"/>
  <c r="F15" i="2"/>
  <c r="F14" i="2"/>
  <c r="F13" i="2"/>
  <c r="F12" i="2"/>
  <c r="F11" i="2"/>
  <c r="F9" i="2"/>
  <c r="F8" i="2"/>
  <c r="F7" i="2"/>
  <c r="F6" i="2"/>
  <c r="F4" i="2"/>
  <c r="F3" i="2"/>
  <c r="E17" i="2"/>
  <c r="D52" i="2" s="1"/>
  <c r="E16" i="2"/>
  <c r="D51" i="2" s="1"/>
  <c r="E15" i="2"/>
  <c r="D50" i="2" s="1"/>
  <c r="E14" i="2"/>
  <c r="D49" i="2" s="1"/>
  <c r="E13" i="2"/>
  <c r="D48" i="2" s="1"/>
  <c r="E12" i="2"/>
  <c r="D47" i="2" s="1"/>
  <c r="E11" i="2"/>
  <c r="D46" i="2" s="1"/>
  <c r="E10" i="2"/>
  <c r="D45" i="2" s="1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<sst xmlns="http://schemas.openxmlformats.org/spreadsheetml/2006/main" count="281" uniqueCount="125">
  <si>
    <t>Bài 1: Nhập liệu và thực hiện tính toán trên Excel</t>
  </si>
  <si>
    <t>Công ty du lịch ABC</t>
  </si>
  <si>
    <t>DANH SÁCH KHÁCH DU LỊCH</t>
  </si>
  <si>
    <t>TT</t>
  </si>
  <si>
    <t>HỌ LÓT</t>
  </si>
  <si>
    <t>TÊN</t>
  </si>
  <si>
    <t>MÃ DL</t>
  </si>
  <si>
    <t>TÊN ĐỊA PHƯƠNG</t>
  </si>
  <si>
    <t>GIÁ VÉ</t>
  </si>
  <si>
    <t>CHI PHÍ</t>
  </si>
  <si>
    <t>TỔNG CỘNG</t>
  </si>
  <si>
    <t>VTA</t>
  </si>
  <si>
    <t>NTB</t>
  </si>
  <si>
    <t>DLB</t>
  </si>
  <si>
    <t>DLA</t>
  </si>
  <si>
    <t>VTB</t>
  </si>
  <si>
    <t>NTA</t>
  </si>
  <si>
    <t>Nguyễn Hữu</t>
  </si>
  <si>
    <t>Phạm vũ</t>
  </si>
  <si>
    <t>Lê Minh</t>
  </si>
  <si>
    <t>Võ Phong</t>
  </si>
  <si>
    <t>Nguyễn Hãi</t>
  </si>
  <si>
    <t>Nguyễn Quý</t>
  </si>
  <si>
    <t>Mai Công</t>
  </si>
  <si>
    <t>Nguyễn Thanh</t>
  </si>
  <si>
    <t>Huỳnh Trung</t>
  </si>
  <si>
    <t>Lê Thùy</t>
  </si>
  <si>
    <t>Trần Trung</t>
  </si>
  <si>
    <t>An</t>
  </si>
  <si>
    <t>Bảo</t>
  </si>
  <si>
    <t>Chương</t>
  </si>
  <si>
    <t>Phú</t>
  </si>
  <si>
    <t>Minh</t>
  </si>
  <si>
    <t>Sơn</t>
  </si>
  <si>
    <t>Tâm</t>
  </si>
  <si>
    <t xml:space="preserve">Tùng </t>
  </si>
  <si>
    <t>Tuấn</t>
  </si>
  <si>
    <t>Vân</t>
  </si>
  <si>
    <t>Hạnh</t>
  </si>
  <si>
    <t>Hiếu</t>
  </si>
  <si>
    <t>Bảng 1</t>
  </si>
  <si>
    <t>MÃ DP</t>
  </si>
  <si>
    <t>CHI PHÍ A</t>
  </si>
  <si>
    <t>CHI PHÍ B</t>
  </si>
  <si>
    <t>VT</t>
  </si>
  <si>
    <t>NT</t>
  </si>
  <si>
    <t>DL</t>
  </si>
  <si>
    <t>VŨNG TÀU</t>
  </si>
  <si>
    <t>NHA TRANG</t>
  </si>
  <si>
    <t>ĐÀ LẠC</t>
  </si>
  <si>
    <t>3- Dựa vào Bảng 1 cho biết : hai ký tự bên trái MÃ DL là MÃ DP, ký tự bên phải MÃ DL là CHI PHÍ.</t>
  </si>
  <si>
    <t>a. Lập công thức điền cột TÊN ĐỊA PHƯƠNG</t>
  </si>
  <si>
    <t>b. Lập công thức điền cột GIÁ VÉ</t>
  </si>
  <si>
    <t>c. Lập công thức điền cột CHI PHÍ</t>
  </si>
  <si>
    <t>4- Tính cột TỔNG CỘNG =GIÁ VÉ + CHI PHÍ</t>
  </si>
  <si>
    <t>5- Sắp xếp thứ tự theo Mã DL tăng dần , nếu cùng Mã DL thì sắp xếp theo TÊN tăng dần</t>
  </si>
  <si>
    <t xml:space="preserve">6- Tính doanh thu theo từng địa phương </t>
  </si>
  <si>
    <t>Doanh thu</t>
  </si>
  <si>
    <t>Trích danh sách khách du lịch theo từng địa phương ra một vùng riêng trong một bản tính.</t>
  </si>
  <si>
    <t>Bài 2: Nhập liệu và thực hiện tính toán trên excel</t>
  </si>
  <si>
    <t>Mã NV</t>
  </si>
  <si>
    <t>Họ Tên</t>
  </si>
  <si>
    <t>Phòng ban</t>
  </si>
  <si>
    <t>Ngày sinh</t>
  </si>
  <si>
    <t>Ngày vào làm</t>
  </si>
  <si>
    <t>Ngày nghỉ việc</t>
  </si>
  <si>
    <t>MB0190</t>
  </si>
  <si>
    <t>MA0438</t>
  </si>
  <si>
    <t>MD0440</t>
  </si>
  <si>
    <t>MB0354</t>
  </si>
  <si>
    <t>MB0412</t>
  </si>
  <si>
    <t>MF0414</t>
  </si>
  <si>
    <t>MB0260</t>
  </si>
  <si>
    <t>MC0310</t>
  </si>
  <si>
    <t>MC0400</t>
  </si>
  <si>
    <t>MB0242</t>
  </si>
  <si>
    <t>MB0272</t>
  </si>
  <si>
    <t>MB0228</t>
  </si>
  <si>
    <t>MA0258</t>
  </si>
  <si>
    <t>MR0432</t>
  </si>
  <si>
    <t>ME0150</t>
  </si>
  <si>
    <t>Trần Quan Khải</t>
  </si>
  <si>
    <t>Nguyễn Kim Hoàn</t>
  </si>
  <si>
    <t>Trần Ngọc Hân</t>
  </si>
  <si>
    <t>Bùi Thị Lệ Quyên</t>
  </si>
  <si>
    <t>Lữ Thanh Đức Minh</t>
  </si>
  <si>
    <t>Nguyễn Công Hậu</t>
  </si>
  <si>
    <t>Trần Thảo Kim Dung</t>
  </si>
  <si>
    <t>NguyễnĐình Nhật Anh</t>
  </si>
  <si>
    <t>Nguyễn Kim Loan</t>
  </si>
  <si>
    <t>Phan Tú Uyên</t>
  </si>
  <si>
    <t>Nguyễn Thị Ngọc Hà</t>
  </si>
  <si>
    <t>Qua Tú Phương</t>
  </si>
  <si>
    <t>Triệu Thị Huyền</t>
  </si>
  <si>
    <t>Phạm Như Huỳnh</t>
  </si>
  <si>
    <t>Nguyễn Thị Trúc Quyên</t>
  </si>
  <si>
    <t>Ban Giám Đốc</t>
  </si>
  <si>
    <t>Phòng Kế Toán</t>
  </si>
  <si>
    <t>Phòng Hành Chính</t>
  </si>
  <si>
    <t>Phòng Nhân Sự</t>
  </si>
  <si>
    <t>1) Trong danh sách có bao nhiêu nhân viên ? Có bao nhiêu nhân viên có chức vụ là chuyên viên ?</t>
  </si>
  <si>
    <t>2) Trong năm 2015 , 2018 2021, nhân viên nào có sinh nhật vào ngày chủ nhật ?</t>
  </si>
  <si>
    <t>3) Tìm ra các nhân viên có ngày sinh là ngày lễ (theo quy định của pháp luật hiện hành Việt Nam áp dụng cho năm )</t>
  </si>
  <si>
    <t>4) Tới thời điểm hiện tại , tính ra số tuổi của nhân viên , theo ngày , theo tháng , và theo năm ?</t>
  </si>
  <si>
    <t>5) Tới thời điểm hiện tại , các nhân viên công ty đã làm được bao nhiêu ngày ? Bao nhiêu tháng ?Bao nhiêu năm</t>
  </si>
  <si>
    <t>6) Cho biết tuổi trung bình của các nhân viên, tuổi lớn nhất , tuổi nhỏ nhất</t>
  </si>
  <si>
    <t>Chức vụ</t>
  </si>
  <si>
    <t>Giám đốc</t>
  </si>
  <si>
    <t>Phó Giám đốc</t>
  </si>
  <si>
    <t>Trưởng phòng</t>
  </si>
  <si>
    <t>Chuyên viên</t>
  </si>
  <si>
    <t>Phó phòng</t>
  </si>
  <si>
    <t>Số nhân viên có chức vụ chuyên viên:</t>
  </si>
  <si>
    <t>Ngày sinh vao CN</t>
  </si>
  <si>
    <t>Ngày sinh là ngày lễ</t>
  </si>
  <si>
    <t>Tuổi theo năm</t>
  </si>
  <si>
    <t xml:space="preserve">Tuổi theo ngày </t>
  </si>
  <si>
    <t>Tuổi theo tháng</t>
  </si>
  <si>
    <t>Tuôi trung bình</t>
  </si>
  <si>
    <t xml:space="preserve">tuổi lớn nhất </t>
  </si>
  <si>
    <t>tuổi nhỏ nhất</t>
  </si>
  <si>
    <t>Thời gian làm việc</t>
  </si>
  <si>
    <t xml:space="preserve">tổng ngày làm </t>
  </si>
  <si>
    <t>tổng tháng làm</t>
  </si>
  <si>
    <t>tổng năm làm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</si>
</sst>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1" xfId="0" applyNumberFormat="1" applyBorder="1"/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0" fillId="4" borderId="0" xfId="0" applyFont="1" applyFill="1"/>
    <xf numFmtId="2" fontId="0" fillId="0" borderId="1" xfId="0" applyNumberFormat="1" applyBorder="1"/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5" sqref="F5"/>
    </sheetView>
  </sheetViews>
  <sheetFormatPr defaultColWidth="8.77734375" defaultRowHeight="14.4" x14ac:dyDescent="0.3"/>
  <cols>
    <col min="1" max="1" width="6.21875" customWidth="1"/>
    <col min="2" max="2" width="13.5546875" customWidth="1"/>
    <col min="3" max="3" width="10.6640625" customWidth="1"/>
    <col min="4" max="4" width="8" customWidth="1"/>
    <col min="5" max="5" width="11.21875" customWidth="1"/>
    <col min="6" max="6" width="9.33203125" customWidth="1"/>
    <col min="7" max="7" width="9.77734375" customWidth="1"/>
    <col min="8" max="8" width="8.77734375" customWidth="1"/>
  </cols>
  <sheetData>
    <row r="1" spans="1:9" x14ac:dyDescent="0.3">
      <c r="A1" s="23" t="s">
        <v>0</v>
      </c>
      <c r="B1" s="23"/>
      <c r="C1" s="23"/>
      <c r="D1" s="23"/>
      <c r="E1" s="23"/>
      <c r="F1" s="23"/>
      <c r="G1" s="23"/>
      <c r="H1" s="23"/>
    </row>
    <row r="2" spans="1:9" x14ac:dyDescent="0.3">
      <c r="A2" s="21" t="s">
        <v>1</v>
      </c>
      <c r="B2" s="21"/>
      <c r="C2" s="21"/>
      <c r="D2" s="21"/>
      <c r="E2" s="21"/>
      <c r="F2" s="21"/>
      <c r="G2" s="21"/>
      <c r="H2" s="21"/>
    </row>
    <row r="3" spans="1:9" ht="15.6" x14ac:dyDescent="0.3">
      <c r="A3" s="22" t="s">
        <v>2</v>
      </c>
      <c r="B3" s="22"/>
      <c r="C3" s="22"/>
      <c r="D3" s="22"/>
      <c r="E3" s="22"/>
      <c r="F3" s="22"/>
      <c r="G3" s="22"/>
      <c r="H3" s="22"/>
    </row>
    <row r="4" spans="1:9" ht="31.2" x14ac:dyDescent="0.3">
      <c r="A4" s="3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</row>
    <row r="5" spans="1:9" x14ac:dyDescent="0.3">
      <c r="A5" s="4">
        <v>12</v>
      </c>
      <c r="B5" s="1" t="s">
        <v>20</v>
      </c>
      <c r="C5" s="1" t="s">
        <v>31</v>
      </c>
      <c r="D5" s="1" t="s">
        <v>14</v>
      </c>
      <c r="E5" s="1" t="str">
        <f t="shared" ref="E5:E16" si="0">VLOOKUP(LEFT(D5,2),$B$21:$F$23,2,0)</f>
        <v>ĐÀ LẠC</v>
      </c>
      <c r="F5" s="1">
        <f t="shared" ref="F5:F16" si="1">VLOOKUP(LEFT(D5,2),$B$21:$F$23,3,0)</f>
        <v>250000</v>
      </c>
      <c r="G5" s="1">
        <f t="shared" ref="G5:G16" si="2">SUM(VLOOKUP(E5,$C$21:$F$23,3,0),VLOOKUP(E5,$C$21:$F$23,4,0))</f>
        <v>1150000</v>
      </c>
      <c r="H5" s="1">
        <f>SUM(F5,G5)</f>
        <v>1400000</v>
      </c>
    </row>
    <row r="6" spans="1:9" x14ac:dyDescent="0.3">
      <c r="A6" s="4">
        <v>2</v>
      </c>
      <c r="B6" s="1" t="s">
        <v>19</v>
      </c>
      <c r="C6" s="1" t="s">
        <v>30</v>
      </c>
      <c r="D6" s="1" t="s">
        <v>13</v>
      </c>
      <c r="E6" s="1" t="str">
        <f t="shared" si="0"/>
        <v>ĐÀ LẠC</v>
      </c>
      <c r="F6" s="1">
        <f t="shared" si="1"/>
        <v>250000</v>
      </c>
      <c r="G6" s="1">
        <f t="shared" si="2"/>
        <v>1150000</v>
      </c>
      <c r="H6" s="1">
        <f t="shared" ref="H6:H16" si="3">SUM(F6,G6)</f>
        <v>1400000</v>
      </c>
    </row>
    <row r="7" spans="1:9" x14ac:dyDescent="0.3">
      <c r="A7" s="4">
        <v>7</v>
      </c>
      <c r="B7" s="1" t="s">
        <v>17</v>
      </c>
      <c r="C7" s="1" t="s">
        <v>38</v>
      </c>
      <c r="D7" s="1" t="s">
        <v>13</v>
      </c>
      <c r="E7" s="1" t="str">
        <f t="shared" si="0"/>
        <v>ĐÀ LẠC</v>
      </c>
      <c r="F7" s="1">
        <f t="shared" si="1"/>
        <v>250000</v>
      </c>
      <c r="G7" s="1">
        <f t="shared" si="2"/>
        <v>1150000</v>
      </c>
      <c r="H7" s="1">
        <f t="shared" si="3"/>
        <v>1400000</v>
      </c>
    </row>
    <row r="8" spans="1:9" x14ac:dyDescent="0.3">
      <c r="A8" s="4">
        <v>1</v>
      </c>
      <c r="B8" s="1" t="s">
        <v>25</v>
      </c>
      <c r="C8" s="1" t="s">
        <v>36</v>
      </c>
      <c r="D8" s="1" t="s">
        <v>13</v>
      </c>
      <c r="E8" s="1" t="str">
        <f t="shared" si="0"/>
        <v>ĐÀ LẠC</v>
      </c>
      <c r="F8" s="1">
        <f t="shared" si="1"/>
        <v>250000</v>
      </c>
      <c r="G8" s="1">
        <f t="shared" si="2"/>
        <v>1150000</v>
      </c>
      <c r="H8" s="1">
        <f t="shared" si="3"/>
        <v>1400000</v>
      </c>
      <c r="I8" s="5"/>
    </row>
    <row r="9" spans="1:9" x14ac:dyDescent="0.3">
      <c r="A9" s="4">
        <v>3</v>
      </c>
      <c r="B9" s="1" t="s">
        <v>26</v>
      </c>
      <c r="C9" s="1" t="s">
        <v>37</v>
      </c>
      <c r="D9" s="1" t="s">
        <v>16</v>
      </c>
      <c r="E9" s="1" t="str">
        <f t="shared" si="0"/>
        <v>NHA TRANG</v>
      </c>
      <c r="F9" s="1">
        <f t="shared" si="1"/>
        <v>300000</v>
      </c>
      <c r="G9" s="1">
        <f t="shared" si="2"/>
        <v>1350000</v>
      </c>
      <c r="H9" s="1">
        <f t="shared" si="3"/>
        <v>1650000</v>
      </c>
    </row>
    <row r="10" spans="1:9" x14ac:dyDescent="0.3">
      <c r="A10" s="4">
        <v>10</v>
      </c>
      <c r="B10" s="1" t="s">
        <v>18</v>
      </c>
      <c r="C10" s="1" t="s">
        <v>29</v>
      </c>
      <c r="D10" s="1" t="s">
        <v>12</v>
      </c>
      <c r="E10" s="1" t="str">
        <f t="shared" si="0"/>
        <v>NHA TRANG</v>
      </c>
      <c r="F10" s="1">
        <f t="shared" si="1"/>
        <v>300000</v>
      </c>
      <c r="G10" s="1">
        <f t="shared" si="2"/>
        <v>1350000</v>
      </c>
      <c r="H10" s="1">
        <f t="shared" si="3"/>
        <v>1650000</v>
      </c>
    </row>
    <row r="11" spans="1:9" x14ac:dyDescent="0.3">
      <c r="A11" s="4">
        <v>4</v>
      </c>
      <c r="B11" s="1" t="s">
        <v>23</v>
      </c>
      <c r="C11" s="1" t="s">
        <v>34</v>
      </c>
      <c r="D11" s="1" t="s">
        <v>12</v>
      </c>
      <c r="E11" s="1" t="str">
        <f t="shared" si="0"/>
        <v>NHA TRANG</v>
      </c>
      <c r="F11" s="1">
        <f t="shared" si="1"/>
        <v>300000</v>
      </c>
      <c r="G11" s="1">
        <f t="shared" si="2"/>
        <v>1350000</v>
      </c>
      <c r="H11" s="1">
        <f t="shared" si="3"/>
        <v>1650000</v>
      </c>
    </row>
    <row r="12" spans="1:9" x14ac:dyDescent="0.3">
      <c r="A12" s="4">
        <v>6</v>
      </c>
      <c r="B12" s="1" t="s">
        <v>17</v>
      </c>
      <c r="C12" s="1" t="s">
        <v>28</v>
      </c>
      <c r="D12" s="1" t="s">
        <v>11</v>
      </c>
      <c r="E12" s="1" t="str">
        <f t="shared" si="0"/>
        <v>VŨNG TÀU</v>
      </c>
      <c r="F12" s="1">
        <f t="shared" si="1"/>
        <v>100000</v>
      </c>
      <c r="G12" s="1">
        <f t="shared" si="2"/>
        <v>950000</v>
      </c>
      <c r="H12" s="1">
        <f t="shared" si="3"/>
        <v>1050000</v>
      </c>
    </row>
    <row r="13" spans="1:9" x14ac:dyDescent="0.3">
      <c r="A13" s="4">
        <v>11</v>
      </c>
      <c r="B13" s="1" t="s">
        <v>27</v>
      </c>
      <c r="C13" s="1" t="s">
        <v>39</v>
      </c>
      <c r="D13" s="1" t="s">
        <v>11</v>
      </c>
      <c r="E13" s="1" t="str">
        <f t="shared" si="0"/>
        <v>VŨNG TÀU</v>
      </c>
      <c r="F13" s="1">
        <f t="shared" si="1"/>
        <v>100000</v>
      </c>
      <c r="G13" s="1">
        <f t="shared" si="2"/>
        <v>950000</v>
      </c>
      <c r="H13" s="1">
        <f t="shared" si="3"/>
        <v>1050000</v>
      </c>
    </row>
    <row r="14" spans="1:9" x14ac:dyDescent="0.3">
      <c r="A14" s="4">
        <v>8</v>
      </c>
      <c r="B14" s="1" t="s">
        <v>22</v>
      </c>
      <c r="C14" s="1" t="s">
        <v>33</v>
      </c>
      <c r="D14" s="1" t="s">
        <v>11</v>
      </c>
      <c r="E14" s="1" t="str">
        <f t="shared" si="0"/>
        <v>VŨNG TÀU</v>
      </c>
      <c r="F14" s="1">
        <f t="shared" si="1"/>
        <v>100000</v>
      </c>
      <c r="G14" s="1">
        <f t="shared" si="2"/>
        <v>950000</v>
      </c>
      <c r="H14" s="1">
        <f t="shared" si="3"/>
        <v>1050000</v>
      </c>
    </row>
    <row r="15" spans="1:9" x14ac:dyDescent="0.3">
      <c r="A15" s="4">
        <v>5</v>
      </c>
      <c r="B15" s="1" t="s">
        <v>21</v>
      </c>
      <c r="C15" s="1" t="s">
        <v>32</v>
      </c>
      <c r="D15" s="1" t="s">
        <v>15</v>
      </c>
      <c r="E15" s="1" t="str">
        <f t="shared" si="0"/>
        <v>VŨNG TÀU</v>
      </c>
      <c r="F15" s="1">
        <f t="shared" si="1"/>
        <v>100000</v>
      </c>
      <c r="G15" s="1">
        <f t="shared" si="2"/>
        <v>950000</v>
      </c>
      <c r="H15" s="1">
        <f t="shared" si="3"/>
        <v>1050000</v>
      </c>
    </row>
    <row r="16" spans="1:9" x14ac:dyDescent="0.3">
      <c r="A16" s="4">
        <v>9</v>
      </c>
      <c r="B16" s="1" t="s">
        <v>24</v>
      </c>
      <c r="C16" s="1" t="s">
        <v>35</v>
      </c>
      <c r="D16" s="1" t="s">
        <v>15</v>
      </c>
      <c r="E16" s="1" t="str">
        <f t="shared" si="0"/>
        <v>VŨNG TÀU</v>
      </c>
      <c r="F16" s="1">
        <f t="shared" si="1"/>
        <v>100000</v>
      </c>
      <c r="G16" s="1">
        <f t="shared" si="2"/>
        <v>950000</v>
      </c>
      <c r="H16" s="1">
        <f t="shared" si="3"/>
        <v>1050000</v>
      </c>
    </row>
    <row r="17" spans="1:12" x14ac:dyDescent="0.3">
      <c r="A17" s="1"/>
      <c r="B17" s="1"/>
      <c r="C17" s="1"/>
      <c r="D17" s="1"/>
      <c r="E17" s="1"/>
      <c r="F17" s="1"/>
      <c r="G17" s="1"/>
      <c r="H17" s="1"/>
    </row>
    <row r="19" spans="1:12" s="10" customFormat="1" ht="37.799999999999997" customHeight="1" x14ac:dyDescent="0.3">
      <c r="B19" s="10" t="s">
        <v>40</v>
      </c>
    </row>
    <row r="20" spans="1:12" ht="28.8" x14ac:dyDescent="0.3">
      <c r="B20" s="6" t="s">
        <v>41</v>
      </c>
      <c r="C20" s="7" t="s">
        <v>7</v>
      </c>
      <c r="D20" s="6" t="s">
        <v>8</v>
      </c>
      <c r="E20" s="7" t="s">
        <v>42</v>
      </c>
      <c r="F20" s="7" t="s">
        <v>43</v>
      </c>
      <c r="I20" s="1" t="s">
        <v>41</v>
      </c>
      <c r="J20" s="1" t="s">
        <v>44</v>
      </c>
      <c r="K20" s="1" t="s">
        <v>45</v>
      </c>
      <c r="L20" s="1" t="s">
        <v>46</v>
      </c>
    </row>
    <row r="21" spans="1:12" x14ac:dyDescent="0.3">
      <c r="B21" s="1" t="s">
        <v>44</v>
      </c>
      <c r="C21" s="1" t="s">
        <v>47</v>
      </c>
      <c r="D21" s="1">
        <v>100000</v>
      </c>
      <c r="E21" s="1">
        <v>500000</v>
      </c>
      <c r="F21" s="1">
        <v>450000</v>
      </c>
      <c r="I21" s="1" t="s">
        <v>57</v>
      </c>
      <c r="J21" s="1">
        <f>SUMIF(E5:E16,"VŨNG TÀU",H5:H16)</f>
        <v>5250000</v>
      </c>
      <c r="K21" s="1">
        <f>SUMIF(E5:E16,"NHA TRANG",H5:H16)</f>
        <v>4950000</v>
      </c>
      <c r="L21" s="1">
        <f>SUMIF(E5:E16,"ĐÀ LẠC",H5:H16)</f>
        <v>5600000</v>
      </c>
    </row>
    <row r="22" spans="1:12" x14ac:dyDescent="0.3">
      <c r="B22" s="1" t="s">
        <v>45</v>
      </c>
      <c r="C22" s="1" t="s">
        <v>48</v>
      </c>
      <c r="D22" s="1">
        <v>300000</v>
      </c>
      <c r="E22" s="1">
        <v>700000</v>
      </c>
      <c r="F22" s="1">
        <v>650000</v>
      </c>
    </row>
    <row r="23" spans="1:12" x14ac:dyDescent="0.3">
      <c r="B23" s="1" t="s">
        <v>46</v>
      </c>
      <c r="C23" s="1" t="s">
        <v>49</v>
      </c>
      <c r="D23" s="1">
        <v>250000</v>
      </c>
      <c r="E23" s="1">
        <v>600000</v>
      </c>
      <c r="F23" s="1">
        <v>550000</v>
      </c>
    </row>
    <row r="25" spans="1:12" x14ac:dyDescent="0.3">
      <c r="B25" t="s">
        <v>50</v>
      </c>
    </row>
    <row r="26" spans="1:12" x14ac:dyDescent="0.3">
      <c r="C26" t="s">
        <v>51</v>
      </c>
    </row>
    <row r="27" spans="1:12" x14ac:dyDescent="0.3">
      <c r="C27" t="s">
        <v>52</v>
      </c>
    </row>
    <row r="28" spans="1:12" x14ac:dyDescent="0.3">
      <c r="C28" s="10" t="s">
        <v>53</v>
      </c>
      <c r="D28" s="10"/>
      <c r="E28" s="10"/>
      <c r="F28" s="10"/>
      <c r="G28" s="10"/>
    </row>
    <row r="30" spans="1:12" x14ac:dyDescent="0.3">
      <c r="B30" t="s">
        <v>54</v>
      </c>
    </row>
    <row r="31" spans="1:12" x14ac:dyDescent="0.3">
      <c r="B31" t="s">
        <v>55</v>
      </c>
    </row>
    <row r="32" spans="1:12" x14ac:dyDescent="0.3">
      <c r="B32" t="s">
        <v>56</v>
      </c>
    </row>
    <row r="33" spans="2:6" x14ac:dyDescent="0.3">
      <c r="C33" s="1" t="s">
        <v>41</v>
      </c>
      <c r="D33" s="1" t="s">
        <v>44</v>
      </c>
      <c r="E33" s="1" t="s">
        <v>45</v>
      </c>
      <c r="F33" s="1" t="s">
        <v>46</v>
      </c>
    </row>
    <row r="34" spans="2:6" x14ac:dyDescent="0.3">
      <c r="C34" s="1" t="s">
        <v>57</v>
      </c>
      <c r="D34" s="1">
        <f>SUMIF(E5:E16,"VŨNG TÀU",H5:H16)</f>
        <v>5250000</v>
      </c>
      <c r="E34" s="1">
        <f>SUMIF(E5:E16,"NHA TRANG",H5:H16)</f>
        <v>4950000</v>
      </c>
      <c r="F34" s="1">
        <f>SUMIF(E5:E16,"ĐÀ LẠC",H5:H16)</f>
        <v>5600000</v>
      </c>
    </row>
    <row r="35" spans="2:6" x14ac:dyDescent="0.3">
      <c r="B35" t="s">
        <v>58</v>
      </c>
    </row>
  </sheetData>
  <sortState caseSensitive="1" ref="A5:H16">
    <sortCondition ref="D5:D16"/>
    <sortCondition ref="C5:C16"/>
  </sortState>
  <mergeCells count="3">
    <mergeCell ref="A2:H2"/>
    <mergeCell ref="A3:H3"/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E86" sqref="E86"/>
    </sheetView>
  </sheetViews>
  <sheetFormatPr defaultRowHeight="14.4" x14ac:dyDescent="0.3"/>
  <cols>
    <col min="1" max="1" width="7.88671875" customWidth="1"/>
    <col min="2" max="2" width="23.44140625" customWidth="1"/>
    <col min="3" max="3" width="18.5546875" customWidth="1"/>
    <col min="4" max="4" width="15.88671875" customWidth="1"/>
    <col min="5" max="5" width="14.109375" customWidth="1"/>
    <col min="6" max="6" width="13.88671875" customWidth="1"/>
    <col min="7" max="7" width="15.5546875" customWidth="1"/>
    <col min="8" max="8" width="17.21875" customWidth="1"/>
  </cols>
  <sheetData>
    <row r="1" spans="1:7" x14ac:dyDescent="0.3">
      <c r="A1" s="24" t="s">
        <v>59</v>
      </c>
      <c r="B1" s="24"/>
      <c r="C1" s="24"/>
      <c r="D1" s="24"/>
      <c r="E1" s="24"/>
      <c r="F1" s="24"/>
      <c r="G1" s="24"/>
    </row>
    <row r="2" spans="1:7" ht="22.2" customHeight="1" x14ac:dyDescent="0.3">
      <c r="A2" s="9" t="s">
        <v>60</v>
      </c>
      <c r="B2" s="9" t="s">
        <v>61</v>
      </c>
      <c r="C2" s="9" t="s">
        <v>62</v>
      </c>
      <c r="D2" s="9" t="s">
        <v>106</v>
      </c>
      <c r="E2" s="9" t="s">
        <v>63</v>
      </c>
      <c r="F2" s="9" t="s">
        <v>64</v>
      </c>
      <c r="G2" s="9" t="s">
        <v>65</v>
      </c>
    </row>
    <row r="3" spans="1:7" x14ac:dyDescent="0.3">
      <c r="A3" s="1" t="s">
        <v>66</v>
      </c>
      <c r="B3" s="1" t="s">
        <v>81</v>
      </c>
      <c r="C3" s="1" t="s">
        <v>96</v>
      </c>
      <c r="D3" s="1" t="s">
        <v>107</v>
      </c>
      <c r="E3" s="8">
        <f>DATE(1977,5,15)</f>
        <v>28260</v>
      </c>
      <c r="F3" s="8">
        <f>DATE(2010,5,9)</f>
        <v>40307</v>
      </c>
      <c r="G3" s="1"/>
    </row>
    <row r="4" spans="1:7" x14ac:dyDescent="0.3">
      <c r="A4" s="1" t="s">
        <v>67</v>
      </c>
      <c r="B4" s="1" t="s">
        <v>82</v>
      </c>
      <c r="C4" s="1" t="s">
        <v>96</v>
      </c>
      <c r="D4" s="1" t="s">
        <v>108</v>
      </c>
      <c r="E4" s="8">
        <f>DATE(1981,4,21)</f>
        <v>29697</v>
      </c>
      <c r="F4" s="8">
        <f>DATE(2013,12,19)</f>
        <v>41627</v>
      </c>
      <c r="G4" s="1"/>
    </row>
    <row r="5" spans="1:7" x14ac:dyDescent="0.3">
      <c r="A5" s="1" t="s">
        <v>68</v>
      </c>
      <c r="B5" s="1" t="s">
        <v>83</v>
      </c>
      <c r="C5" s="1" t="s">
        <v>96</v>
      </c>
      <c r="D5" s="1" t="s">
        <v>109</v>
      </c>
      <c r="E5" s="8">
        <f>DATE(1979,9,8)</f>
        <v>29106</v>
      </c>
      <c r="F5" s="8">
        <f>DATE(2020,9,19)</f>
        <v>44093</v>
      </c>
      <c r="G5" s="8">
        <f>DATE(2018,9,19)</f>
        <v>43362</v>
      </c>
    </row>
    <row r="6" spans="1:7" x14ac:dyDescent="0.3">
      <c r="A6" s="1" t="s">
        <v>69</v>
      </c>
      <c r="B6" s="1" t="s">
        <v>84</v>
      </c>
      <c r="C6" s="1" t="s">
        <v>97</v>
      </c>
      <c r="D6" s="1" t="s">
        <v>109</v>
      </c>
      <c r="E6" s="8">
        <f>DATE(1973,5,6)</f>
        <v>26790</v>
      </c>
      <c r="F6" s="8">
        <f>DATE(2015,5,9)</f>
        <v>42133</v>
      </c>
      <c r="G6" s="1"/>
    </row>
    <row r="7" spans="1:7" x14ac:dyDescent="0.3">
      <c r="A7" s="1" t="s">
        <v>70</v>
      </c>
      <c r="B7" s="1" t="s">
        <v>85</v>
      </c>
      <c r="C7" s="1" t="s">
        <v>98</v>
      </c>
      <c r="D7" s="1" t="s">
        <v>109</v>
      </c>
      <c r="E7" s="8">
        <f>DATE(1988,1,17)</f>
        <v>32159</v>
      </c>
      <c r="F7" s="8">
        <f>DATE(2013,4,19)</f>
        <v>41383</v>
      </c>
      <c r="G7" s="1"/>
    </row>
    <row r="8" spans="1:7" x14ac:dyDescent="0.3">
      <c r="A8" s="1" t="s">
        <v>71</v>
      </c>
      <c r="B8" s="1" t="s">
        <v>86</v>
      </c>
      <c r="C8" s="1" t="s">
        <v>99</v>
      </c>
      <c r="D8" s="1" t="s">
        <v>110</v>
      </c>
      <c r="E8" s="8">
        <f>DATE(1991,3,23)</f>
        <v>33320</v>
      </c>
      <c r="F8" s="8">
        <f>DATE(2012,5,9)</f>
        <v>41038</v>
      </c>
      <c r="G8" s="8">
        <f>DATE(2015,2,9)</f>
        <v>42044</v>
      </c>
    </row>
    <row r="9" spans="1:7" x14ac:dyDescent="0.3">
      <c r="A9" s="1" t="s">
        <v>72</v>
      </c>
      <c r="B9" s="1" t="s">
        <v>87</v>
      </c>
      <c r="C9" s="1" t="s">
        <v>99</v>
      </c>
      <c r="D9" s="1" t="s">
        <v>110</v>
      </c>
      <c r="E9" s="8">
        <f>DATE(1987,12,8)</f>
        <v>32119</v>
      </c>
      <c r="F9" s="8">
        <f>DATE(2017,6,9)</f>
        <v>42895</v>
      </c>
      <c r="G9" s="1"/>
    </row>
    <row r="10" spans="1:7" x14ac:dyDescent="0.3">
      <c r="A10" s="1" t="s">
        <v>73</v>
      </c>
      <c r="B10" s="1" t="s">
        <v>88</v>
      </c>
      <c r="C10" s="1" t="s">
        <v>97</v>
      </c>
      <c r="D10" s="1" t="s">
        <v>110</v>
      </c>
      <c r="E10" s="8">
        <f>DATE(1993,4,30)</f>
        <v>34089</v>
      </c>
      <c r="F10" s="8">
        <f>DATE(2019,2,9)</f>
        <v>43505</v>
      </c>
      <c r="G10" s="1"/>
    </row>
    <row r="11" spans="1:7" x14ac:dyDescent="0.3">
      <c r="A11" s="1" t="s">
        <v>74</v>
      </c>
      <c r="B11" s="1" t="s">
        <v>89</v>
      </c>
      <c r="C11" s="1" t="s">
        <v>97</v>
      </c>
      <c r="D11" s="1" t="s">
        <v>110</v>
      </c>
      <c r="E11" s="8">
        <f>DATE(1983,5,19)</f>
        <v>30455</v>
      </c>
      <c r="F11" s="8">
        <f>DATE(2018,12,9)</f>
        <v>43443</v>
      </c>
      <c r="G11" s="1"/>
    </row>
    <row r="12" spans="1:7" x14ac:dyDescent="0.3">
      <c r="A12" s="1" t="s">
        <v>75</v>
      </c>
      <c r="B12" s="1" t="s">
        <v>90</v>
      </c>
      <c r="C12" s="1" t="s">
        <v>97</v>
      </c>
      <c r="D12" s="1" t="s">
        <v>110</v>
      </c>
      <c r="E12" s="8">
        <f>DATE(1982,7,14)</f>
        <v>30146</v>
      </c>
      <c r="F12" s="8">
        <f>DATE(2017,5,26)</f>
        <v>42881</v>
      </c>
      <c r="G12" s="1"/>
    </row>
    <row r="13" spans="1:7" x14ac:dyDescent="0.3">
      <c r="A13" s="1" t="s">
        <v>76</v>
      </c>
      <c r="B13" s="1" t="s">
        <v>91</v>
      </c>
      <c r="C13" s="1" t="s">
        <v>98</v>
      </c>
      <c r="D13" s="1" t="s">
        <v>111</v>
      </c>
      <c r="E13" s="8">
        <f>DATE(1992,12,24)</f>
        <v>33962</v>
      </c>
      <c r="F13" s="8">
        <f>DATE(2016,9,15)</f>
        <v>42628</v>
      </c>
      <c r="G13" s="8">
        <f>DATE(2019,1,8)</f>
        <v>43473</v>
      </c>
    </row>
    <row r="14" spans="1:7" x14ac:dyDescent="0.3">
      <c r="A14" s="1" t="s">
        <v>77</v>
      </c>
      <c r="B14" s="1" t="s">
        <v>92</v>
      </c>
      <c r="C14" s="1" t="s">
        <v>98</v>
      </c>
      <c r="D14" s="1" t="s">
        <v>110</v>
      </c>
      <c r="E14" s="8">
        <f>DATE(1993,6,116)</f>
        <v>34236</v>
      </c>
      <c r="F14" s="8">
        <f>DATE(2016,5,9)</f>
        <v>42499</v>
      </c>
      <c r="G14" s="1"/>
    </row>
    <row r="15" spans="1:7" x14ac:dyDescent="0.3">
      <c r="A15" s="1" t="s">
        <v>78</v>
      </c>
      <c r="B15" s="1" t="s">
        <v>93</v>
      </c>
      <c r="C15" s="1" t="s">
        <v>98</v>
      </c>
      <c r="D15" s="1" t="s">
        <v>110</v>
      </c>
      <c r="E15" s="8">
        <f>DATE(1996,11,13)</f>
        <v>35382</v>
      </c>
      <c r="F15" s="8">
        <f>DATE(2018,11,1)</f>
        <v>43405</v>
      </c>
      <c r="G15" s="1"/>
    </row>
    <row r="16" spans="1:7" x14ac:dyDescent="0.3">
      <c r="A16" s="1" t="s">
        <v>79</v>
      </c>
      <c r="B16" s="1" t="s">
        <v>94</v>
      </c>
      <c r="C16" s="1" t="s">
        <v>98</v>
      </c>
      <c r="D16" s="1" t="s">
        <v>110</v>
      </c>
      <c r="E16" s="8">
        <f>DATE(1989,2,6)</f>
        <v>32545</v>
      </c>
      <c r="F16" s="8">
        <f>DATE(2012,8,9)</f>
        <v>41130</v>
      </c>
      <c r="G16" s="1"/>
    </row>
    <row r="17" spans="1:8" x14ac:dyDescent="0.3">
      <c r="A17" s="1" t="s">
        <v>80</v>
      </c>
      <c r="B17" s="1" t="s">
        <v>95</v>
      </c>
      <c r="C17" s="1" t="s">
        <v>99</v>
      </c>
      <c r="D17" s="1" t="s">
        <v>111</v>
      </c>
      <c r="E17" s="8">
        <f>DATE(1990,3,27)</f>
        <v>32959</v>
      </c>
      <c r="F17" s="8">
        <f>DATE(2015,5,9)</f>
        <v>42133</v>
      </c>
      <c r="G17" s="1"/>
    </row>
    <row r="19" spans="1:8" x14ac:dyDescent="0.3">
      <c r="A19" s="21" t="s">
        <v>100</v>
      </c>
      <c r="B19" s="21"/>
      <c r="C19" s="21"/>
      <c r="D19" s="21"/>
      <c r="E19" s="21"/>
      <c r="F19" s="21"/>
      <c r="G19" s="21"/>
    </row>
    <row r="20" spans="1:8" x14ac:dyDescent="0.3">
      <c r="A20" s="19"/>
      <c r="B20" s="19" t="s">
        <v>112</v>
      </c>
      <c r="C20" s="19"/>
      <c r="D20" s="19">
        <f>COUNTIF(D3:D17,"Chuyên viên")</f>
        <v>8</v>
      </c>
    </row>
    <row r="23" spans="1:8" x14ac:dyDescent="0.3">
      <c r="A23" s="21" t="s">
        <v>101</v>
      </c>
      <c r="B23" s="21"/>
      <c r="C23" s="21"/>
      <c r="D23" s="21"/>
      <c r="E23" s="21"/>
      <c r="F23" s="21"/>
      <c r="G23" s="21"/>
    </row>
    <row r="25" spans="1:8" x14ac:dyDescent="0.3">
      <c r="A25" s="9" t="s">
        <v>60</v>
      </c>
      <c r="B25" s="9" t="s">
        <v>61</v>
      </c>
      <c r="C25" s="9" t="s">
        <v>63</v>
      </c>
      <c r="D25" s="16">
        <v>2015</v>
      </c>
      <c r="E25" s="16">
        <v>2018</v>
      </c>
      <c r="F25" s="16">
        <v>2021</v>
      </c>
      <c r="G25" s="16" t="s">
        <v>113</v>
      </c>
      <c r="H25" s="18" t="s">
        <v>121</v>
      </c>
    </row>
    <row r="26" spans="1:8" x14ac:dyDescent="0.3">
      <c r="A26" s="1" t="s">
        <v>66</v>
      </c>
      <c r="B26" s="1" t="s">
        <v>81</v>
      </c>
      <c r="C26" s="8">
        <f>DATE(1977,5,15)</f>
        <v>28260</v>
      </c>
      <c r="D26" s="12">
        <f>WEEKDAY(DATE($D$25,MONTH(C26),DAY(C26)),1)</f>
        <v>6</v>
      </c>
      <c r="E26" s="1">
        <f>WEEKDAY(DATE($E$25,MONTH(C26),DAY(C26)),1)</f>
        <v>3</v>
      </c>
      <c r="F26" s="1">
        <f>WEEKDAY(DATE($F$25,MONTH(C26),DAY(C26)),1)</f>
        <v>7</v>
      </c>
      <c r="G26" s="1" t="str">
        <f t="shared" ref="G26:G40" si="0">IF(OR(D26 = 1,E26 = 1,F26 = 1)," có "," không")</f>
        <v xml:space="preserve"> không</v>
      </c>
    </row>
    <row r="27" spans="1:8" x14ac:dyDescent="0.3">
      <c r="A27" s="1" t="s">
        <v>67</v>
      </c>
      <c r="B27" s="1" t="s">
        <v>82</v>
      </c>
      <c r="C27" s="8">
        <f>DATE(1981,4,21)</f>
        <v>29697</v>
      </c>
      <c r="D27" s="12">
        <f t="shared" ref="D27:D40" si="1">WEEKDAY(DATE($D$25,MONTH(C27),DAY(C27)),1)</f>
        <v>3</v>
      </c>
      <c r="E27" s="1">
        <f t="shared" ref="E27:E40" si="2">WEEKDAY(DATE($E$25,MONTH(C27),DAY(C27)),1)</f>
        <v>7</v>
      </c>
      <c r="F27" s="1">
        <f t="shared" ref="F27:F40" si="3">WEEKDAY(DATE($F$25,MONTH(C27),DAY(C27)),1)</f>
        <v>4</v>
      </c>
      <c r="G27" s="1" t="str">
        <f t="shared" si="0"/>
        <v xml:space="preserve"> không</v>
      </c>
    </row>
    <row r="28" spans="1:8" x14ac:dyDescent="0.3">
      <c r="A28" s="1" t="s">
        <v>68</v>
      </c>
      <c r="B28" s="1" t="s">
        <v>83</v>
      </c>
      <c r="C28" s="8">
        <f>DATE(1979,9,8)</f>
        <v>29106</v>
      </c>
      <c r="D28" s="12">
        <f>WEEKDAY(DATE($D$25,MONTH(C28),DAY(C28)),1)</f>
        <v>3</v>
      </c>
      <c r="E28" s="1">
        <f t="shared" si="2"/>
        <v>7</v>
      </c>
      <c r="F28" s="1">
        <f t="shared" si="3"/>
        <v>4</v>
      </c>
      <c r="G28" s="1" t="str">
        <f t="shared" si="0"/>
        <v xml:space="preserve"> không</v>
      </c>
    </row>
    <row r="29" spans="1:8" x14ac:dyDescent="0.3">
      <c r="A29" s="1" t="s">
        <v>69</v>
      </c>
      <c r="B29" s="1" t="s">
        <v>84</v>
      </c>
      <c r="C29" s="8">
        <f>DATE(1973,5,6)</f>
        <v>26790</v>
      </c>
      <c r="D29" s="12">
        <f t="shared" si="1"/>
        <v>4</v>
      </c>
      <c r="E29" s="1">
        <f t="shared" si="2"/>
        <v>1</v>
      </c>
      <c r="F29" s="1">
        <f t="shared" si="3"/>
        <v>5</v>
      </c>
      <c r="G29" s="1" t="str">
        <f t="shared" si="0"/>
        <v xml:space="preserve"> có </v>
      </c>
    </row>
    <row r="30" spans="1:8" x14ac:dyDescent="0.3">
      <c r="A30" s="1" t="s">
        <v>70</v>
      </c>
      <c r="B30" s="1" t="s">
        <v>85</v>
      </c>
      <c r="C30" s="8">
        <f>DATE(1988,1,17)</f>
        <v>32159</v>
      </c>
      <c r="D30" s="12">
        <f t="shared" si="1"/>
        <v>7</v>
      </c>
      <c r="E30" s="1">
        <f t="shared" si="2"/>
        <v>4</v>
      </c>
      <c r="F30" s="1">
        <f t="shared" si="3"/>
        <v>1</v>
      </c>
      <c r="G30" s="1" t="str">
        <f t="shared" si="0"/>
        <v xml:space="preserve"> có </v>
      </c>
    </row>
    <row r="31" spans="1:8" x14ac:dyDescent="0.3">
      <c r="A31" s="1" t="s">
        <v>71</v>
      </c>
      <c r="B31" s="1" t="s">
        <v>86</v>
      </c>
      <c r="C31" s="8">
        <f>DATE(1991,3,23)</f>
        <v>33320</v>
      </c>
      <c r="D31" s="12">
        <f t="shared" si="1"/>
        <v>2</v>
      </c>
      <c r="E31" s="1">
        <f t="shared" si="2"/>
        <v>6</v>
      </c>
      <c r="F31" s="1">
        <f t="shared" si="3"/>
        <v>3</v>
      </c>
      <c r="G31" s="1" t="str">
        <f t="shared" si="0"/>
        <v xml:space="preserve"> không</v>
      </c>
    </row>
    <row r="32" spans="1:8" x14ac:dyDescent="0.3">
      <c r="A32" s="1" t="s">
        <v>72</v>
      </c>
      <c r="B32" s="1" t="s">
        <v>87</v>
      </c>
      <c r="C32" s="8">
        <f>DATE(1987,12,8)</f>
        <v>32119</v>
      </c>
      <c r="D32" s="12">
        <f t="shared" si="1"/>
        <v>3</v>
      </c>
      <c r="E32" s="1">
        <f t="shared" si="2"/>
        <v>7</v>
      </c>
      <c r="F32" s="1">
        <f t="shared" si="3"/>
        <v>4</v>
      </c>
      <c r="G32" s="1" t="str">
        <f t="shared" si="0"/>
        <v xml:space="preserve"> không</v>
      </c>
    </row>
    <row r="33" spans="1:7" x14ac:dyDescent="0.3">
      <c r="A33" s="1" t="s">
        <v>73</v>
      </c>
      <c r="B33" s="1" t="s">
        <v>88</v>
      </c>
      <c r="C33" s="8">
        <f>DATE(1993,4,30)</f>
        <v>34089</v>
      </c>
      <c r="D33" s="12">
        <f t="shared" si="1"/>
        <v>5</v>
      </c>
      <c r="E33" s="1">
        <f t="shared" si="2"/>
        <v>2</v>
      </c>
      <c r="F33" s="1">
        <f t="shared" si="3"/>
        <v>6</v>
      </c>
      <c r="G33" s="1" t="str">
        <f t="shared" si="0"/>
        <v xml:space="preserve"> không</v>
      </c>
    </row>
    <row r="34" spans="1:7" x14ac:dyDescent="0.3">
      <c r="A34" s="1" t="s">
        <v>74</v>
      </c>
      <c r="B34" s="1" t="s">
        <v>89</v>
      </c>
      <c r="C34" s="8">
        <f>DATE(1983,5,19)</f>
        <v>30455</v>
      </c>
      <c r="D34" s="12">
        <f t="shared" si="1"/>
        <v>3</v>
      </c>
      <c r="E34" s="1">
        <f t="shared" si="2"/>
        <v>7</v>
      </c>
      <c r="F34" s="1">
        <f t="shared" si="3"/>
        <v>4</v>
      </c>
      <c r="G34" s="1" t="str">
        <f t="shared" si="0"/>
        <v xml:space="preserve"> không</v>
      </c>
    </row>
    <row r="35" spans="1:7" x14ac:dyDescent="0.3">
      <c r="A35" s="1" t="s">
        <v>75</v>
      </c>
      <c r="B35" s="1" t="s">
        <v>90</v>
      </c>
      <c r="C35" s="8">
        <f>DATE(1982,7,14)</f>
        <v>30146</v>
      </c>
      <c r="D35" s="12">
        <f t="shared" si="1"/>
        <v>3</v>
      </c>
      <c r="E35" s="1">
        <f t="shared" si="2"/>
        <v>7</v>
      </c>
      <c r="F35" s="1">
        <f t="shared" si="3"/>
        <v>4</v>
      </c>
      <c r="G35" s="1" t="str">
        <f t="shared" si="0"/>
        <v xml:space="preserve"> không</v>
      </c>
    </row>
    <row r="36" spans="1:7" x14ac:dyDescent="0.3">
      <c r="A36" s="1" t="s">
        <v>76</v>
      </c>
      <c r="B36" s="1" t="s">
        <v>91</v>
      </c>
      <c r="C36" s="8">
        <f>DATE(1992,12,24)</f>
        <v>33962</v>
      </c>
      <c r="D36" s="12">
        <f t="shared" si="1"/>
        <v>5</v>
      </c>
      <c r="E36" s="1">
        <f t="shared" si="2"/>
        <v>2</v>
      </c>
      <c r="F36" s="1">
        <f t="shared" si="3"/>
        <v>6</v>
      </c>
      <c r="G36" s="1" t="str">
        <f t="shared" si="0"/>
        <v xml:space="preserve"> không</v>
      </c>
    </row>
    <row r="37" spans="1:7" x14ac:dyDescent="0.3">
      <c r="A37" s="1" t="s">
        <v>77</v>
      </c>
      <c r="B37" s="1" t="s">
        <v>92</v>
      </c>
      <c r="C37" s="8">
        <f>DATE(1993,6,116)</f>
        <v>34236</v>
      </c>
      <c r="D37" s="12">
        <f t="shared" si="1"/>
        <v>5</v>
      </c>
      <c r="E37" s="1">
        <f t="shared" si="2"/>
        <v>2</v>
      </c>
      <c r="F37" s="1">
        <f t="shared" si="3"/>
        <v>6</v>
      </c>
      <c r="G37" s="1" t="str">
        <f t="shared" si="0"/>
        <v xml:space="preserve"> không</v>
      </c>
    </row>
    <row r="38" spans="1:7" x14ac:dyDescent="0.3">
      <c r="A38" s="1" t="s">
        <v>78</v>
      </c>
      <c r="B38" s="1" t="s">
        <v>93</v>
      </c>
      <c r="C38" s="8">
        <f>DATE(1996,11,13)</f>
        <v>35382</v>
      </c>
      <c r="D38" s="12">
        <f t="shared" si="1"/>
        <v>6</v>
      </c>
      <c r="E38" s="1">
        <f t="shared" si="2"/>
        <v>3</v>
      </c>
      <c r="F38" s="1">
        <f t="shared" si="3"/>
        <v>7</v>
      </c>
      <c r="G38" s="1" t="str">
        <f t="shared" si="0"/>
        <v xml:space="preserve"> không</v>
      </c>
    </row>
    <row r="39" spans="1:7" x14ac:dyDescent="0.3">
      <c r="A39" s="1" t="s">
        <v>79</v>
      </c>
      <c r="B39" s="1" t="s">
        <v>94</v>
      </c>
      <c r="C39" s="8">
        <f>DATE(1989,2,6)</f>
        <v>32545</v>
      </c>
      <c r="D39" s="12">
        <f t="shared" si="1"/>
        <v>6</v>
      </c>
      <c r="E39" s="1">
        <f t="shared" si="2"/>
        <v>3</v>
      </c>
      <c r="F39" s="1">
        <f t="shared" si="3"/>
        <v>7</v>
      </c>
      <c r="G39" s="1" t="str">
        <f t="shared" si="0"/>
        <v xml:space="preserve"> không</v>
      </c>
    </row>
    <row r="40" spans="1:7" x14ac:dyDescent="0.3">
      <c r="A40" s="1" t="s">
        <v>80</v>
      </c>
      <c r="B40" s="1" t="s">
        <v>95</v>
      </c>
      <c r="C40" s="8">
        <f>DATE(1990,3,27)</f>
        <v>32959</v>
      </c>
      <c r="D40" s="12">
        <f t="shared" si="1"/>
        <v>6</v>
      </c>
      <c r="E40" s="1">
        <f t="shared" si="2"/>
        <v>3</v>
      </c>
      <c r="F40" s="1">
        <f t="shared" si="3"/>
        <v>7</v>
      </c>
      <c r="G40" s="1" t="str">
        <f t="shared" si="0"/>
        <v xml:space="preserve"> không</v>
      </c>
    </row>
    <row r="42" spans="1:7" x14ac:dyDescent="0.3">
      <c r="A42" s="11" t="s">
        <v>102</v>
      </c>
      <c r="B42" s="11"/>
      <c r="C42" s="11"/>
      <c r="D42" s="11"/>
      <c r="E42" s="11"/>
      <c r="F42" s="11"/>
      <c r="G42" s="11"/>
    </row>
    <row r="43" spans="1:7" x14ac:dyDescent="0.3">
      <c r="B43" s="13"/>
    </row>
    <row r="44" spans="1:7" ht="28.8" customHeight="1" x14ac:dyDescent="0.3">
      <c r="A44" s="9" t="s">
        <v>60</v>
      </c>
      <c r="B44" s="9" t="s">
        <v>61</v>
      </c>
      <c r="C44" s="9" t="s">
        <v>63</v>
      </c>
      <c r="D44" s="17" t="s">
        <v>114</v>
      </c>
    </row>
    <row r="45" spans="1:7" x14ac:dyDescent="0.3">
      <c r="A45" s="1" t="s">
        <v>66</v>
      </c>
      <c r="B45" s="1" t="s">
        <v>81</v>
      </c>
      <c r="C45" s="8">
        <f>DATE(1977,5,15)</f>
        <v>28260</v>
      </c>
      <c r="D45" s="1" t="str">
        <f>IF(AND(MONTH(E10)=4,DAY(E10)=30),"Ngày Thống Nhất",IF(AND(MONTH(E10)=5,DAY(E10)=1),"Ngày Quốc tế Lao Động",IF(AND(MONTH(E10)=9,DAY(E10)=2),"Ngày Quốc Khánh",IF(AND(MONTH(E10)=4,DAY(E10)=2),"Ngày Giỗ Tổ Hùng Vương",""))))</f>
        <v>Ngày Thống Nhất</v>
      </c>
    </row>
    <row r="46" spans="1:7" ht="30" customHeight="1" x14ac:dyDescent="0.3">
      <c r="A46" s="1" t="s">
        <v>67</v>
      </c>
      <c r="B46" s="1" t="s">
        <v>82</v>
      </c>
      <c r="C46" s="8">
        <f>DATE(1981,4,21)</f>
        <v>29697</v>
      </c>
      <c r="D46" s="1" t="str">
        <f t="shared" ref="D46:D59" si="4">IF(AND(MONTH(E11)=4,DAY(E11)=30),"Ngày Thống Nhất",IF(AND(MONTH(E11)=5,DAY(E11)=1),"Ngày Quốc tế Lao Động",IF(AND(MONTH(E11)=9,DAY(E11)=2),"Ngày Quốc Khánh",IF(AND(MONTH(E11)=4,DAY(E11)=2),"Ngày Giỗ Tổ Hùng Vương",""))))</f>
        <v/>
      </c>
    </row>
    <row r="47" spans="1:7" ht="15.6" customHeight="1" x14ac:dyDescent="0.3">
      <c r="A47" s="1" t="s">
        <v>68</v>
      </c>
      <c r="B47" s="1" t="s">
        <v>83</v>
      </c>
      <c r="C47" s="8">
        <f>DATE(1979,9,8)</f>
        <v>29106</v>
      </c>
      <c r="D47" s="1" t="str">
        <f t="shared" si="4"/>
        <v/>
      </c>
    </row>
    <row r="48" spans="1:7" ht="24.6" customHeight="1" x14ac:dyDescent="0.3">
      <c r="A48" s="1" t="s">
        <v>69</v>
      </c>
      <c r="B48" s="1" t="s">
        <v>84</v>
      </c>
      <c r="C48" s="8">
        <f>DATE(1973,5,6)</f>
        <v>26790</v>
      </c>
      <c r="D48" s="1" t="str">
        <f t="shared" si="4"/>
        <v/>
      </c>
    </row>
    <row r="49" spans="1:7" ht="28.2" customHeight="1" x14ac:dyDescent="0.3">
      <c r="A49" s="1" t="s">
        <v>70</v>
      </c>
      <c r="B49" s="1" t="s">
        <v>85</v>
      </c>
      <c r="C49" s="8">
        <f>DATE(1988,1,17)</f>
        <v>32159</v>
      </c>
      <c r="D49" s="1" t="str">
        <f t="shared" si="4"/>
        <v/>
      </c>
    </row>
    <row r="50" spans="1:7" ht="42.6" customHeight="1" x14ac:dyDescent="0.3">
      <c r="A50" s="1" t="s">
        <v>71</v>
      </c>
      <c r="B50" s="1" t="s">
        <v>86</v>
      </c>
      <c r="C50" s="8">
        <f>DATE(1991,3,23)</f>
        <v>33320</v>
      </c>
      <c r="D50" s="1" t="str">
        <f t="shared" si="4"/>
        <v/>
      </c>
    </row>
    <row r="51" spans="1:7" x14ac:dyDescent="0.3">
      <c r="A51" s="1" t="s">
        <v>72</v>
      </c>
      <c r="B51" s="1" t="s">
        <v>87</v>
      </c>
      <c r="C51" s="8">
        <f>DATE(1987,12,8)</f>
        <v>32119</v>
      </c>
      <c r="D51" s="1" t="str">
        <f t="shared" si="4"/>
        <v/>
      </c>
    </row>
    <row r="52" spans="1:7" ht="31.8" customHeight="1" x14ac:dyDescent="0.3">
      <c r="A52" s="1" t="s">
        <v>73</v>
      </c>
      <c r="B52" s="1" t="s">
        <v>88</v>
      </c>
      <c r="C52" s="8">
        <f>DATE(1993,4,30)</f>
        <v>34089</v>
      </c>
      <c r="D52" s="1" t="str">
        <f t="shared" si="4"/>
        <v/>
      </c>
    </row>
    <row r="53" spans="1:7" ht="25.2" customHeight="1" x14ac:dyDescent="0.3">
      <c r="A53" s="1" t="s">
        <v>74</v>
      </c>
      <c r="B53" s="1" t="s">
        <v>89</v>
      </c>
      <c r="C53" s="8">
        <f>DATE(1983,5,19)</f>
        <v>30455</v>
      </c>
      <c r="D53" s="1" t="str">
        <f t="shared" si="4"/>
        <v/>
      </c>
    </row>
    <row r="54" spans="1:7" ht="36.6" customHeight="1" x14ac:dyDescent="0.3">
      <c r="A54" s="1" t="s">
        <v>75</v>
      </c>
      <c r="B54" s="1" t="s">
        <v>90</v>
      </c>
      <c r="C54" s="8">
        <f>DATE(1982,7,14)</f>
        <v>30146</v>
      </c>
      <c r="D54" s="1" t="str">
        <f t="shared" si="4"/>
        <v/>
      </c>
    </row>
    <row r="55" spans="1:7" ht="20.399999999999999" customHeight="1" x14ac:dyDescent="0.3">
      <c r="A55" s="1" t="s">
        <v>76</v>
      </c>
      <c r="B55" s="1" t="s">
        <v>91</v>
      </c>
      <c r="C55" s="8">
        <f>DATE(1992,12,24)</f>
        <v>33962</v>
      </c>
      <c r="D55" s="1" t="str">
        <f t="shared" si="4"/>
        <v/>
      </c>
    </row>
    <row r="56" spans="1:7" ht="30" customHeight="1" x14ac:dyDescent="0.3">
      <c r="A56" s="1" t="s">
        <v>77</v>
      </c>
      <c r="B56" s="1" t="s">
        <v>92</v>
      </c>
      <c r="C56" s="8">
        <f>DATE(1993,6,116)</f>
        <v>34236</v>
      </c>
      <c r="D56" s="1" t="str">
        <f t="shared" si="4"/>
        <v/>
      </c>
    </row>
    <row r="57" spans="1:7" x14ac:dyDescent="0.3">
      <c r="A57" s="1" t="s">
        <v>78</v>
      </c>
      <c r="B57" s="1" t="s">
        <v>93</v>
      </c>
      <c r="C57" s="8">
        <f>DATE(1996,11,13)</f>
        <v>35382</v>
      </c>
      <c r="D57" s="1" t="str">
        <f t="shared" si="4"/>
        <v/>
      </c>
    </row>
    <row r="58" spans="1:7" x14ac:dyDescent="0.3">
      <c r="A58" s="1" t="s">
        <v>79</v>
      </c>
      <c r="B58" s="1" t="s">
        <v>94</v>
      </c>
      <c r="C58" s="8">
        <f>DATE(1989,2,6)</f>
        <v>32545</v>
      </c>
      <c r="D58" s="1" t="str">
        <f t="shared" si="4"/>
        <v/>
      </c>
    </row>
    <row r="59" spans="1:7" x14ac:dyDescent="0.3">
      <c r="A59" s="1" t="s">
        <v>80</v>
      </c>
      <c r="B59" s="1" t="s">
        <v>95</v>
      </c>
      <c r="C59" s="8">
        <f>DATE(1990,3,27)</f>
        <v>32959</v>
      </c>
      <c r="D59" s="1" t="str">
        <f t="shared" si="4"/>
        <v/>
      </c>
    </row>
    <row r="62" spans="1:7" x14ac:dyDescent="0.3">
      <c r="A62" s="11" t="s">
        <v>103</v>
      </c>
      <c r="B62" s="11"/>
      <c r="C62" s="11"/>
      <c r="D62" s="11"/>
      <c r="E62" s="11"/>
      <c r="G62" s="11"/>
    </row>
    <row r="64" spans="1:7" x14ac:dyDescent="0.3">
      <c r="A64" s="15" t="s">
        <v>60</v>
      </c>
      <c r="B64" s="15" t="s">
        <v>61</v>
      </c>
      <c r="C64" s="15" t="s">
        <v>63</v>
      </c>
      <c r="D64" s="14" t="s">
        <v>116</v>
      </c>
      <c r="E64" s="14" t="s">
        <v>117</v>
      </c>
      <c r="F64" s="14" t="s">
        <v>115</v>
      </c>
    </row>
    <row r="65" spans="1:8" x14ac:dyDescent="0.3">
      <c r="A65" s="1" t="s">
        <v>66</v>
      </c>
      <c r="B65" s="1" t="s">
        <v>81</v>
      </c>
      <c r="C65" s="8">
        <f>DATE(1977,5,15)</f>
        <v>28260</v>
      </c>
      <c r="D65" s="1">
        <f ca="1">DATEDIF(C65,TODAY(),"D")</f>
        <v>15880</v>
      </c>
      <c r="E65" s="12">
        <f ca="1">DATEDIF(C65,TODAY(),"Y")*12</f>
        <v>516</v>
      </c>
      <c r="F65" s="1">
        <f ca="1">DATEDIF(C65,TODAY(),"Y")</f>
        <v>43</v>
      </c>
    </row>
    <row r="66" spans="1:8" x14ac:dyDescent="0.3">
      <c r="A66" s="1" t="s">
        <v>67</v>
      </c>
      <c r="B66" s="1" t="s">
        <v>82</v>
      </c>
      <c r="C66" s="8">
        <f>DATE(1981,4,21)</f>
        <v>29697</v>
      </c>
      <c r="D66" s="1">
        <f t="shared" ref="D66:D79" ca="1" si="5">DATEDIF(C66,TODAY(),"D")</f>
        <v>14443</v>
      </c>
      <c r="E66" s="12">
        <f t="shared" ref="E66:E79" ca="1" si="6">DATEDIF(C66,TODAY(),"Y")*12</f>
        <v>468</v>
      </c>
      <c r="F66" s="1">
        <f t="shared" ref="F66:F79" ca="1" si="7">DATEDIF(C66,TODAY(),"Y")</f>
        <v>39</v>
      </c>
      <c r="G66" s="11"/>
    </row>
    <row r="67" spans="1:8" x14ac:dyDescent="0.3">
      <c r="A67" s="1" t="s">
        <v>68</v>
      </c>
      <c r="B67" s="1" t="s">
        <v>83</v>
      </c>
      <c r="C67" s="8">
        <f>DATE(1979,9,8)</f>
        <v>29106</v>
      </c>
      <c r="D67" s="1">
        <f t="shared" ca="1" si="5"/>
        <v>15034</v>
      </c>
      <c r="E67" s="12">
        <f t="shared" ca="1" si="6"/>
        <v>492</v>
      </c>
      <c r="F67" s="1">
        <f t="shared" ca="1" si="7"/>
        <v>41</v>
      </c>
    </row>
    <row r="68" spans="1:8" x14ac:dyDescent="0.3">
      <c r="A68" s="1" t="s">
        <v>69</v>
      </c>
      <c r="B68" s="1" t="s">
        <v>84</v>
      </c>
      <c r="C68" s="8">
        <f>DATE(1973,5,6)</f>
        <v>26790</v>
      </c>
      <c r="D68" s="1">
        <f t="shared" ca="1" si="5"/>
        <v>17350</v>
      </c>
      <c r="E68" s="12">
        <f t="shared" ca="1" si="6"/>
        <v>564</v>
      </c>
      <c r="F68" s="1">
        <f t="shared" ca="1" si="7"/>
        <v>47</v>
      </c>
    </row>
    <row r="69" spans="1:8" x14ac:dyDescent="0.3">
      <c r="A69" s="1" t="s">
        <v>70</v>
      </c>
      <c r="B69" s="1" t="s">
        <v>85</v>
      </c>
      <c r="C69" s="8">
        <f>DATE(1988,1,17)</f>
        <v>32159</v>
      </c>
      <c r="D69" s="1">
        <f t="shared" ca="1" si="5"/>
        <v>11981</v>
      </c>
      <c r="E69" s="12">
        <f t="shared" ca="1" si="6"/>
        <v>384</v>
      </c>
      <c r="F69" s="1">
        <f t="shared" ca="1" si="7"/>
        <v>32</v>
      </c>
    </row>
    <row r="70" spans="1:8" x14ac:dyDescent="0.3">
      <c r="A70" s="1" t="s">
        <v>71</v>
      </c>
      <c r="B70" s="1" t="s">
        <v>86</v>
      </c>
      <c r="C70" s="8">
        <f>DATE(1991,3,23)</f>
        <v>33320</v>
      </c>
      <c r="D70" s="1">
        <f t="shared" ca="1" si="5"/>
        <v>10820</v>
      </c>
      <c r="E70" s="12">
        <f t="shared" ca="1" si="6"/>
        <v>348</v>
      </c>
      <c r="F70" s="1">
        <f t="shared" ca="1" si="7"/>
        <v>29</v>
      </c>
    </row>
    <row r="71" spans="1:8" x14ac:dyDescent="0.3">
      <c r="A71" s="1" t="s">
        <v>72</v>
      </c>
      <c r="B71" s="1" t="s">
        <v>87</v>
      </c>
      <c r="C71" s="8">
        <f>DATE(1987,12,8)</f>
        <v>32119</v>
      </c>
      <c r="D71" s="1">
        <f t="shared" ca="1" si="5"/>
        <v>12021</v>
      </c>
      <c r="E71" s="12">
        <f t="shared" ca="1" si="6"/>
        <v>384</v>
      </c>
      <c r="F71" s="1">
        <f t="shared" ca="1" si="7"/>
        <v>32</v>
      </c>
    </row>
    <row r="72" spans="1:8" x14ac:dyDescent="0.3">
      <c r="A72" s="1" t="s">
        <v>73</v>
      </c>
      <c r="B72" s="1" t="s">
        <v>88</v>
      </c>
      <c r="C72" s="8">
        <f>DATE(1993,4,30)</f>
        <v>34089</v>
      </c>
      <c r="D72" s="1">
        <f t="shared" ca="1" si="5"/>
        <v>10051</v>
      </c>
      <c r="E72" s="12">
        <f t="shared" ca="1" si="6"/>
        <v>324</v>
      </c>
      <c r="F72" s="1">
        <f t="shared" ca="1" si="7"/>
        <v>27</v>
      </c>
    </row>
    <row r="73" spans="1:8" x14ac:dyDescent="0.3">
      <c r="A73" s="1" t="s">
        <v>74</v>
      </c>
      <c r="B73" s="1" t="s">
        <v>89</v>
      </c>
      <c r="C73" s="8">
        <f>DATE(1983,5,19)</f>
        <v>30455</v>
      </c>
      <c r="D73" s="1">
        <f t="shared" ca="1" si="5"/>
        <v>13685</v>
      </c>
      <c r="E73" s="12">
        <f t="shared" ca="1" si="6"/>
        <v>444</v>
      </c>
      <c r="F73" s="1">
        <f t="shared" ca="1" si="7"/>
        <v>37</v>
      </c>
    </row>
    <row r="74" spans="1:8" x14ac:dyDescent="0.3">
      <c r="A74" s="1" t="s">
        <v>75</v>
      </c>
      <c r="B74" s="1" t="s">
        <v>90</v>
      </c>
      <c r="C74" s="8">
        <f>DATE(1982,7,14)</f>
        <v>30146</v>
      </c>
      <c r="D74" s="1">
        <f t="shared" ca="1" si="5"/>
        <v>13994</v>
      </c>
      <c r="E74" s="12">
        <f t="shared" ca="1" si="6"/>
        <v>456</v>
      </c>
      <c r="F74" s="1">
        <f t="shared" ca="1" si="7"/>
        <v>38</v>
      </c>
    </row>
    <row r="75" spans="1:8" x14ac:dyDescent="0.3">
      <c r="A75" s="1" t="s">
        <v>76</v>
      </c>
      <c r="B75" s="1" t="s">
        <v>91</v>
      </c>
      <c r="C75" s="8">
        <f>DATE(1992,12,24)</f>
        <v>33962</v>
      </c>
      <c r="D75" s="1">
        <f t="shared" ca="1" si="5"/>
        <v>10178</v>
      </c>
      <c r="E75" s="12">
        <f t="shared" ca="1" si="6"/>
        <v>324</v>
      </c>
      <c r="F75" s="1">
        <f t="shared" ca="1" si="7"/>
        <v>27</v>
      </c>
    </row>
    <row r="76" spans="1:8" x14ac:dyDescent="0.3">
      <c r="A76" s="1" t="s">
        <v>77</v>
      </c>
      <c r="B76" s="1" t="s">
        <v>92</v>
      </c>
      <c r="C76" s="8">
        <f>DATE(1993,6,116)</f>
        <v>34236</v>
      </c>
      <c r="D76" s="1">
        <f t="shared" ca="1" si="5"/>
        <v>9904</v>
      </c>
      <c r="E76" s="12">
        <f t="shared" ca="1" si="6"/>
        <v>324</v>
      </c>
      <c r="F76" s="1">
        <f t="shared" ca="1" si="7"/>
        <v>27</v>
      </c>
    </row>
    <row r="77" spans="1:8" x14ac:dyDescent="0.3">
      <c r="A77" s="1" t="s">
        <v>78</v>
      </c>
      <c r="B77" s="1" t="s">
        <v>93</v>
      </c>
      <c r="C77" s="8">
        <f>DATE(1996,11,13)</f>
        <v>35382</v>
      </c>
      <c r="D77" s="1">
        <f t="shared" ca="1" si="5"/>
        <v>8758</v>
      </c>
      <c r="E77" s="12">
        <f t="shared" ca="1" si="6"/>
        <v>276</v>
      </c>
      <c r="F77" s="1">
        <f t="shared" ca="1" si="7"/>
        <v>23</v>
      </c>
    </row>
    <row r="78" spans="1:8" x14ac:dyDescent="0.3">
      <c r="A78" s="1" t="s">
        <v>79</v>
      </c>
      <c r="B78" s="1" t="s">
        <v>94</v>
      </c>
      <c r="C78" s="8">
        <f>DATE(1989,2,6)</f>
        <v>32545</v>
      </c>
      <c r="D78" s="1">
        <f t="shared" ca="1" si="5"/>
        <v>11595</v>
      </c>
      <c r="E78" s="12">
        <f t="shared" ca="1" si="6"/>
        <v>372</v>
      </c>
      <c r="F78" s="1">
        <f t="shared" ca="1" si="7"/>
        <v>31</v>
      </c>
    </row>
    <row r="79" spans="1:8" x14ac:dyDescent="0.3">
      <c r="A79" s="1" t="s">
        <v>80</v>
      </c>
      <c r="B79" s="1" t="s">
        <v>95</v>
      </c>
      <c r="C79" s="8">
        <f>DATE(1990,3,27)</f>
        <v>32959</v>
      </c>
      <c r="D79" s="1">
        <f t="shared" ca="1" si="5"/>
        <v>11181</v>
      </c>
      <c r="E79" s="12">
        <f t="shared" ca="1" si="6"/>
        <v>360</v>
      </c>
      <c r="F79" s="1">
        <f t="shared" ca="1" si="7"/>
        <v>30</v>
      </c>
      <c r="H79" s="11"/>
    </row>
    <row r="81" spans="1:6" x14ac:dyDescent="0.3">
      <c r="A81" s="11" t="s">
        <v>104</v>
      </c>
      <c r="B81" s="11"/>
      <c r="C81" s="11"/>
      <c r="D81" s="11"/>
    </row>
    <row r="82" spans="1:6" x14ac:dyDescent="0.3">
      <c r="A82" s="9" t="s">
        <v>61</v>
      </c>
      <c r="B82" s="9" t="s">
        <v>64</v>
      </c>
      <c r="C82" s="9" t="s">
        <v>65</v>
      </c>
      <c r="D82" s="9" t="s">
        <v>122</v>
      </c>
      <c r="E82" s="9" t="s">
        <v>123</v>
      </c>
      <c r="F82" s="9" t="s">
        <v>124</v>
      </c>
    </row>
    <row r="83" spans="1:6" x14ac:dyDescent="0.3">
      <c r="A83" s="1" t="s">
        <v>81</v>
      </c>
      <c r="B83" s="8">
        <f>DATE(2010,5,9)</f>
        <v>40307</v>
      </c>
      <c r="C83" s="1"/>
      <c r="D83" s="1">
        <f ca="1">NETWORKDAYS(B83,TODAY())</f>
        <v>2739</v>
      </c>
      <c r="E83" s="20">
        <f ca="1">NETWORKDAYS(B83,TODAY())/30</f>
        <v>91.3</v>
      </c>
      <c r="F83" s="20">
        <f ca="1">NETWORKDAYS(B83,TODAY())/365.25</f>
        <v>7.4989733059548254</v>
      </c>
    </row>
    <row r="84" spans="1:6" x14ac:dyDescent="0.3">
      <c r="A84" s="1" t="s">
        <v>82</v>
      </c>
      <c r="B84" s="8">
        <f>DATE(2013,12,19)</f>
        <v>41627</v>
      </c>
      <c r="C84" s="1"/>
      <c r="D84" s="1">
        <f t="shared" ref="D84:D97" ca="1" si="8">NETWORKDAYS(B84,TODAY())</f>
        <v>1796</v>
      </c>
      <c r="E84" s="20">
        <f t="shared" ref="E84:E97" ca="1" si="9">NETWORKDAYS(B84,TODAY())/30</f>
        <v>59.866666666666667</v>
      </c>
      <c r="F84" s="20">
        <f t="shared" ref="F84:F97" ca="1" si="10">NETWORKDAYS(B84,TODAY())/365.25</f>
        <v>4.9171800136892543</v>
      </c>
    </row>
    <row r="85" spans="1:6" x14ac:dyDescent="0.3">
      <c r="A85" s="1" t="s">
        <v>83</v>
      </c>
      <c r="B85" s="8">
        <f>DATE(2020,9,19)</f>
        <v>44093</v>
      </c>
      <c r="C85" s="8">
        <f>DATE(2018,9,19)</f>
        <v>43362</v>
      </c>
      <c r="D85" s="1">
        <f t="shared" ca="1" si="8"/>
        <v>34</v>
      </c>
      <c r="E85" s="20">
        <f t="shared" ca="1" si="9"/>
        <v>1.1333333333333333</v>
      </c>
      <c r="F85" s="20">
        <f t="shared" ca="1" si="10"/>
        <v>9.3086926762491445E-2</v>
      </c>
    </row>
    <row r="86" spans="1:6" x14ac:dyDescent="0.3">
      <c r="A86" s="1" t="s">
        <v>84</v>
      </c>
      <c r="B86" s="8">
        <f>DATE(2015,5,9)</f>
        <v>42133</v>
      </c>
      <c r="C86" s="1"/>
      <c r="D86" s="1">
        <f t="shared" ca="1" si="8"/>
        <v>1434</v>
      </c>
      <c r="E86" s="20">
        <f ca="1">NETWORKDAYS(B86,TODAY())/30</f>
        <v>47.8</v>
      </c>
      <c r="F86" s="20">
        <f t="shared" ca="1" si="10"/>
        <v>3.9260780287474333</v>
      </c>
    </row>
    <row r="87" spans="1:6" x14ac:dyDescent="0.3">
      <c r="A87" s="1" t="s">
        <v>85</v>
      </c>
      <c r="B87" s="8">
        <f>DATE(2013,4,19)</f>
        <v>41383</v>
      </c>
      <c r="C87" s="1"/>
      <c r="D87" s="1">
        <f t="shared" ca="1" si="8"/>
        <v>1970</v>
      </c>
      <c r="E87" s="20">
        <f t="shared" ca="1" si="9"/>
        <v>65.666666666666671</v>
      </c>
      <c r="F87" s="20">
        <f t="shared" ca="1" si="10"/>
        <v>5.3935660506502394</v>
      </c>
    </row>
    <row r="88" spans="1:6" x14ac:dyDescent="0.3">
      <c r="A88" s="1" t="s">
        <v>86</v>
      </c>
      <c r="B88" s="8">
        <f>DATE(2012,5,9)</f>
        <v>41038</v>
      </c>
      <c r="C88" s="8">
        <f>DATE(2015,2,9)</f>
        <v>42044</v>
      </c>
      <c r="D88" s="1">
        <f t="shared" ca="1" si="8"/>
        <v>2217</v>
      </c>
      <c r="E88" s="20">
        <f t="shared" ca="1" si="9"/>
        <v>73.900000000000006</v>
      </c>
      <c r="F88" s="20">
        <f t="shared" ca="1" si="10"/>
        <v>6.0698151950718682</v>
      </c>
    </row>
    <row r="89" spans="1:6" x14ac:dyDescent="0.3">
      <c r="A89" s="1" t="s">
        <v>87</v>
      </c>
      <c r="B89" s="8">
        <f>DATE(2017,6,9)</f>
        <v>42895</v>
      </c>
      <c r="C89" s="1"/>
      <c r="D89" s="1">
        <f t="shared" ca="1" si="8"/>
        <v>890</v>
      </c>
      <c r="E89" s="20">
        <f t="shared" ca="1" si="9"/>
        <v>29.666666666666668</v>
      </c>
      <c r="F89" s="20">
        <f t="shared" ca="1" si="10"/>
        <v>2.4366872005475702</v>
      </c>
    </row>
    <row r="90" spans="1:6" x14ac:dyDescent="0.3">
      <c r="A90" s="1" t="s">
        <v>88</v>
      </c>
      <c r="B90" s="8">
        <f>DATE(2019,2,9)</f>
        <v>43505</v>
      </c>
      <c r="C90" s="1"/>
      <c r="D90" s="1">
        <f t="shared" ca="1" si="8"/>
        <v>454</v>
      </c>
      <c r="E90" s="20">
        <f t="shared" ca="1" si="9"/>
        <v>15.133333333333333</v>
      </c>
      <c r="F90" s="20">
        <f t="shared" ca="1" si="10"/>
        <v>1.2429842573579739</v>
      </c>
    </row>
    <row r="91" spans="1:6" x14ac:dyDescent="0.3">
      <c r="A91" s="1" t="s">
        <v>89</v>
      </c>
      <c r="B91" s="8">
        <f>DATE(2018,12,9)</f>
        <v>43443</v>
      </c>
      <c r="C91" s="1"/>
      <c r="D91" s="1">
        <f t="shared" ca="1" si="8"/>
        <v>499</v>
      </c>
      <c r="E91" s="20">
        <f t="shared" ca="1" si="9"/>
        <v>16.633333333333333</v>
      </c>
      <c r="F91" s="20">
        <f t="shared" ca="1" si="10"/>
        <v>1.3661875427789185</v>
      </c>
    </row>
    <row r="92" spans="1:6" x14ac:dyDescent="0.3">
      <c r="A92" s="1" t="s">
        <v>90</v>
      </c>
      <c r="B92" s="8">
        <f>DATE(2017,5,26)</f>
        <v>42881</v>
      </c>
      <c r="C92" s="1"/>
      <c r="D92" s="1">
        <f t="shared" ca="1" si="8"/>
        <v>900</v>
      </c>
      <c r="E92" s="20">
        <f t="shared" ca="1" si="9"/>
        <v>30</v>
      </c>
      <c r="F92" s="20">
        <f t="shared" ca="1" si="10"/>
        <v>2.4640657084188913</v>
      </c>
    </row>
    <row r="93" spans="1:6" x14ac:dyDescent="0.3">
      <c r="A93" s="1" t="s">
        <v>91</v>
      </c>
      <c r="B93" s="8">
        <f>DATE(2016,9,15)</f>
        <v>42628</v>
      </c>
      <c r="C93" s="8">
        <f>DATE(2019,1,8)</f>
        <v>43473</v>
      </c>
      <c r="D93" s="1">
        <f t="shared" ca="1" si="8"/>
        <v>1081</v>
      </c>
      <c r="E93" s="20">
        <f t="shared" ca="1" si="9"/>
        <v>36.033333333333331</v>
      </c>
      <c r="F93" s="20">
        <f t="shared" ca="1" si="10"/>
        <v>2.9596167008898013</v>
      </c>
    </row>
    <row r="94" spans="1:6" x14ac:dyDescent="0.3">
      <c r="A94" s="1" t="s">
        <v>92</v>
      </c>
      <c r="B94" s="8">
        <f>DATE(2016,5,9)</f>
        <v>42499</v>
      </c>
      <c r="C94" s="1"/>
      <c r="D94" s="1">
        <f t="shared" ca="1" si="8"/>
        <v>1174</v>
      </c>
      <c r="E94" s="20">
        <f t="shared" ca="1" si="9"/>
        <v>39.133333333333333</v>
      </c>
      <c r="F94" s="20">
        <f t="shared" ca="1" si="10"/>
        <v>3.2142368240930868</v>
      </c>
    </row>
    <row r="95" spans="1:6" x14ac:dyDescent="0.3">
      <c r="A95" s="1" t="s">
        <v>93</v>
      </c>
      <c r="B95" s="8">
        <f>DATE(2018,11,1)</f>
        <v>43405</v>
      </c>
      <c r="C95" s="1"/>
      <c r="D95" s="1">
        <f t="shared" ca="1" si="8"/>
        <v>526</v>
      </c>
      <c r="E95" s="20">
        <f t="shared" ca="1" si="9"/>
        <v>17.533333333333335</v>
      </c>
      <c r="F95" s="20">
        <f t="shared" ca="1" si="10"/>
        <v>1.4401095140314852</v>
      </c>
    </row>
    <row r="96" spans="1:6" x14ac:dyDescent="0.3">
      <c r="A96" s="1" t="s">
        <v>94</v>
      </c>
      <c r="B96" s="8">
        <f>DATE(2012,8,9)</f>
        <v>41130</v>
      </c>
      <c r="C96" s="1"/>
      <c r="D96" s="1">
        <f t="shared" ca="1" si="8"/>
        <v>2151</v>
      </c>
      <c r="E96" s="20">
        <f t="shared" ca="1" si="9"/>
        <v>71.7</v>
      </c>
      <c r="F96" s="20">
        <f t="shared" ca="1" si="10"/>
        <v>5.8891170431211499</v>
      </c>
    </row>
    <row r="97" spans="1:6" x14ac:dyDescent="0.3">
      <c r="A97" s="1" t="s">
        <v>95</v>
      </c>
      <c r="B97" s="8">
        <f>DATE(2015,5,9)</f>
        <v>42133</v>
      </c>
      <c r="C97" s="1"/>
      <c r="D97" s="1">
        <f t="shared" ca="1" si="8"/>
        <v>1434</v>
      </c>
      <c r="E97" s="20">
        <f t="shared" ca="1" si="9"/>
        <v>47.8</v>
      </c>
      <c r="F97" s="20">
        <f t="shared" ca="1" si="10"/>
        <v>3.9260780287474333</v>
      </c>
    </row>
    <row r="100" spans="1:6" x14ac:dyDescent="0.3">
      <c r="A100" s="11" t="s">
        <v>105</v>
      </c>
      <c r="B100" s="11"/>
      <c r="C100" s="11"/>
      <c r="D100" s="11"/>
    </row>
    <row r="101" spans="1:6" x14ac:dyDescent="0.3">
      <c r="B101" s="1" t="s">
        <v>118</v>
      </c>
      <c r="C101" s="1" t="s">
        <v>119</v>
      </c>
      <c r="D101" s="1" t="s">
        <v>120</v>
      </c>
    </row>
    <row r="102" spans="1:6" x14ac:dyDescent="0.3">
      <c r="B102" s="1">
        <f ca="1">AVERAGE(F65:F79)</f>
        <v>33.533333333333331</v>
      </c>
      <c r="C102" s="1">
        <f ca="1">MAX(F65:F79)</f>
        <v>47</v>
      </c>
      <c r="D102" s="1">
        <f ca="1">MIN(F65:F79)</f>
        <v>23</v>
      </c>
    </row>
  </sheetData>
  <mergeCells count="3">
    <mergeCell ref="A1:G1"/>
    <mergeCell ref="A19:G19"/>
    <mergeCell ref="A23:G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2020-11-05T09:39:36Z</dcterms:modified>
</cp:coreProperties>
</file>