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<sst xmlns="http://schemas.openxmlformats.org/spreadsheetml/2006/main" uniqueCount="58">
  <si>
    <t>Лабораторна робота 1</t>
  </si>
  <si>
    <t>Варіант 22 (13-112)</t>
  </si>
  <si>
    <t>Вхідні дані</t>
  </si>
  <si>
    <t>сорт. вхідні дані</t>
  </si>
  <si>
    <t>1) побудувати дискретний статистичний ряд;</t>
  </si>
  <si>
    <t>xi</t>
  </si>
  <si>
    <t>ni</t>
  </si>
  <si>
    <t>wi</t>
  </si>
  <si>
    <t>xi*ni</t>
  </si>
  <si>
    <t>6) побудувати емпiричну функцiю розподiлу та її графiк;</t>
  </si>
  <si>
    <t>x</t>
  </si>
  <si>
    <t>F*(x)</t>
  </si>
  <si>
    <t>7) обчислити середнi значення дискретного та iнтервального статистичних рядiв</t>
  </si>
  <si>
    <t>Середнє у дискретному ряді</t>
  </si>
  <si>
    <t>˜Xi</t>
  </si>
  <si>
    <t>Ni</t>
  </si>
  <si>
    <t>Середнє у інтервальному ряді</t>
  </si>
  <si>
    <t>2) обчислити розмах вибiрки; моду та медiану дискретного ряду;</t>
  </si>
  <si>
    <t>n</t>
  </si>
  <si>
    <t>Розмах</t>
  </si>
  <si>
    <t>Мода</t>
  </si>
  <si>
    <t>8) обчислити дисперсiю i середньоквадратичне вiдхилення статистичного ряду</t>
  </si>
  <si>
    <t>Медіана</t>
  </si>
  <si>
    <t xml:space="preserve">D = </t>
  </si>
  <si>
    <t xml:space="preserve">σ = </t>
  </si>
  <si>
    <t>3) побудувати полiгон частот</t>
  </si>
  <si>
    <t>9) обчислити коефiцiєнт варiацiї;</t>
  </si>
  <si>
    <t>V =</t>
  </si>
  <si>
    <t>10) обчислити центральнi емпiричнi моменти третього i четвертого порядкiв;</t>
  </si>
  <si>
    <t xml:space="preserve">μ(3) = </t>
  </si>
  <si>
    <t xml:space="preserve">μ(4) = </t>
  </si>
  <si>
    <t>11) обчислити асиметрiю та ексцес</t>
  </si>
  <si>
    <t>A =</t>
  </si>
  <si>
    <t>E =</t>
  </si>
  <si>
    <t>4)  утворити iнтервальний статистичний ряд, знайти його моду та медiану;</t>
  </si>
  <si>
    <t>m =</t>
  </si>
  <si>
    <t>~</t>
  </si>
  <si>
    <t>h =</t>
  </si>
  <si>
    <t>∆i</t>
  </si>
  <si>
    <t>[10;14)</t>
  </si>
  <si>
    <t>[14;18)</t>
  </si>
  <si>
    <t>[18;22)</t>
  </si>
  <si>
    <t>[22;26)</t>
  </si>
  <si>
    <t>[26;30)</t>
  </si>
  <si>
    <t>[30;34)</t>
  </si>
  <si>
    <t>[34;38]</t>
  </si>
  <si>
    <t>ni/h</t>
  </si>
  <si>
    <t>[22;26) - модальний інтервал</t>
  </si>
  <si>
    <t>x(i-1)</t>
  </si>
  <si>
    <t>n(m0)</t>
  </si>
  <si>
    <t>n(m0-1)</t>
  </si>
  <si>
    <t>n(m0+1)</t>
  </si>
  <si>
    <t>M0</t>
  </si>
  <si>
    <t>[22;26) - медіанний інтервал</t>
  </si>
  <si>
    <t>Ae</t>
  </si>
  <si>
    <t>Ne</t>
  </si>
  <si>
    <t>Me</t>
  </si>
  <si>
    <t>5) побудувати гiстограму частот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</si>
</sst>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Calibri"/>
    </font>
    <font>
      <sz val="12"/>
      <color indexed="8"/>
      <name val="Times New Roman"/>
    </font>
    <font>
      <sz val="18"/>
      <color indexed="8"/>
      <name val="Calibri"/>
    </font>
    <font>
      <b val="1"/>
      <sz val="10"/>
      <color indexed="8"/>
      <name val="Calibri"/>
    </font>
    <font>
      <b val="1"/>
      <sz val="18"/>
      <color indexed="20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49" fontId="0" borderId="2" applyNumberFormat="1" applyFont="1" applyFill="0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bottom" wrapText="1"/>
    </xf>
    <xf numFmtId="49" fontId="0" fillId="4" borderId="10" applyNumberFormat="1" applyFont="1" applyFill="1" applyBorder="1" applyAlignment="1" applyProtection="0">
      <alignment horizontal="center" vertical="center"/>
    </xf>
    <xf numFmtId="49" fontId="0" borderId="10" applyNumberFormat="1" applyFont="1" applyFill="0" applyBorder="1" applyAlignment="1" applyProtection="0">
      <alignment horizontal="center" vertical="bottom"/>
    </xf>
    <xf numFmtId="0" fontId="0" borderId="11" applyNumberFormat="0" applyFont="1" applyFill="0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vertical="bottom"/>
    </xf>
    <xf numFmtId="0" fontId="0" borderId="10" applyNumberFormat="1" applyFont="1" applyFill="0" applyBorder="1" applyAlignment="1" applyProtection="0">
      <alignment horizontal="center" vertical="bottom"/>
    </xf>
    <xf numFmtId="49" fontId="0" fillId="5" borderId="10" applyNumberFormat="1" applyFont="1" applyFill="1" applyBorder="1" applyAlignment="1" applyProtection="0">
      <alignment horizontal="center" vertical="center"/>
    </xf>
    <xf numFmtId="0" fontId="0" fillId="5" borderId="10" applyNumberFormat="1" applyFont="1" applyFill="1" applyBorder="1" applyAlignment="1" applyProtection="0">
      <alignment horizontal="center" vertical="center"/>
    </xf>
    <xf numFmtId="49" fontId="0" fillId="3" borderId="3" applyNumberFormat="1" applyFont="1" applyFill="1" applyBorder="1" applyAlignment="1" applyProtection="0">
      <alignment horizontal="center" vertical="bottom" wrapText="1"/>
    </xf>
    <xf numFmtId="49" fontId="0" fillId="6" borderId="3" applyNumberFormat="1" applyFont="1" applyFill="1" applyBorder="1" applyAlignment="1" applyProtection="0">
      <alignment horizontal="center" vertical="center"/>
    </xf>
    <xf numFmtId="0" fontId="0" fillId="7" borderId="10" applyNumberFormat="1" applyFont="1" applyFill="1" applyBorder="1" applyAlignment="1" applyProtection="0">
      <alignment horizontal="center" vertical="center"/>
    </xf>
    <xf numFmtId="49" fontId="0" fillId="6" borderId="3" applyNumberFormat="1" applyFont="1" applyFill="1" applyBorder="1" applyAlignment="1" applyProtection="0">
      <alignment horizontal="center" vertical="center" wrapText="1"/>
    </xf>
    <xf numFmtId="0" fontId="0" borderId="2" applyNumberFormat="1" applyFont="1" applyFill="0" applyBorder="1" applyAlignment="1" applyProtection="0">
      <alignment horizontal="center" vertical="bottom"/>
    </xf>
    <xf numFmtId="49" fontId="3" fillId="3" borderId="3" applyNumberFormat="1" applyFont="1" applyFill="1" applyBorder="1" applyAlignment="1" applyProtection="0">
      <alignment horizontal="center" vertical="center"/>
    </xf>
    <xf numFmtId="0" fontId="0" fillId="5" borderId="10" applyNumberFormat="1" applyFont="1" applyFill="1" applyBorder="1" applyAlignment="1" applyProtection="0">
      <alignment vertical="bottom"/>
    </xf>
    <xf numFmtId="0" fontId="0" fillId="7" borderId="8" applyNumberFormat="0" applyFont="1" applyFill="1" applyBorder="1" applyAlignment="1" applyProtection="0">
      <alignment vertical="center"/>
    </xf>
    <xf numFmtId="49" fontId="0" fillId="5" borderId="10" applyNumberFormat="1" applyFont="1" applyFill="1" applyBorder="1" applyAlignment="1" applyProtection="0">
      <alignment horizontal="center" vertical="bottom"/>
    </xf>
    <xf numFmtId="49" fontId="4" fillId="5" borderId="10" applyNumberFormat="1" applyFont="1" applyFill="1" applyBorder="1" applyAlignment="1" applyProtection="0">
      <alignment horizontal="center" vertical="bottom"/>
    </xf>
    <xf numFmtId="49" fontId="0" fillId="3" borderId="3" applyNumberFormat="1" applyFont="1" applyFill="1" applyBorder="1" applyAlignment="1" applyProtection="0">
      <alignment horizontal="center" vertical="center"/>
    </xf>
    <xf numFmtId="0" fontId="0" fillId="5" borderId="10" applyNumberFormat="1" applyFont="1" applyFill="1" applyBorder="1" applyAlignment="1" applyProtection="0">
      <alignment horizontal="right" vertical="center"/>
    </xf>
    <xf numFmtId="49" fontId="0" fillId="8" borderId="10" applyNumberFormat="1" applyFont="1" applyFill="1" applyBorder="1" applyAlignment="1" applyProtection="0">
      <alignment horizontal="center" vertical="bottom"/>
    </xf>
    <xf numFmtId="0" fontId="0" fillId="8" borderId="10" applyNumberFormat="1" applyFont="1" applyFill="1" applyBorder="1" applyAlignment="1" applyProtection="0">
      <alignment horizontal="center" vertical="bottom"/>
    </xf>
    <xf numFmtId="0" fontId="0" fillId="8" borderId="10" applyNumberFormat="0" applyFont="1" applyFill="1" applyBorder="1" applyAlignment="1" applyProtection="0">
      <alignment vertical="bottom"/>
    </xf>
    <xf numFmtId="0" fontId="0" fillId="5" borderId="10" applyNumberFormat="1" applyFont="1" applyFill="1" applyBorder="1" applyAlignment="1" applyProtection="0">
      <alignment horizontal="center" vertical="bottom"/>
    </xf>
    <xf numFmtId="0" fontId="0" borderId="7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fillId="5" borderId="10" applyNumberFormat="0" applyFont="1" applyFill="1" applyBorder="1" applyAlignment="1" applyProtection="0">
      <alignment horizontal="center" vertical="center"/>
    </xf>
    <xf numFmtId="0" fontId="0" fillId="7" borderId="8" applyNumberFormat="0" applyFont="1" applyFill="1" applyBorder="1" applyAlignment="1" applyProtection="0">
      <alignment horizontal="center" vertical="center"/>
    </xf>
    <xf numFmtId="0" fontId="0" fillId="7" borderId="9" applyNumberFormat="0" applyFont="1" applyFill="1" applyBorder="1" applyAlignment="1" applyProtection="0">
      <alignment horizontal="center" vertical="center"/>
    </xf>
    <xf numFmtId="49" fontId="0" fillId="9" borderId="10" applyNumberFormat="1" applyFont="1" applyFill="1" applyBorder="1" applyAlignment="1" applyProtection="0">
      <alignment horizontal="center" vertical="center"/>
    </xf>
    <xf numFmtId="0" fontId="0" fillId="9" borderId="10" applyNumberFormat="1" applyFont="1" applyFill="1" applyBorder="1" applyAlignment="1" applyProtection="0">
      <alignment horizontal="center" vertical="center"/>
    </xf>
    <xf numFmtId="0" fontId="0" fillId="9" borderId="10" applyNumberFormat="0" applyFont="1" applyFill="1" applyBorder="1" applyAlignment="1" applyProtection="0">
      <alignment horizontal="center" vertical="center"/>
    </xf>
    <xf numFmtId="49" fontId="0" fillId="5" borderId="3" applyNumberFormat="1" applyFont="1" applyFill="1" applyBorder="1" applyAlignment="1" applyProtection="0">
      <alignment horizontal="center" vertical="center"/>
    </xf>
    <xf numFmtId="0" fontId="0" fillId="7" borderId="5" applyNumberFormat="0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79646"/>
      <rgbColor rgb="ff9bbb59"/>
      <rgbColor rgb="ffb6dde8"/>
      <rgbColor rgb="fffde9d9"/>
      <rgbColor rgb="ffccc0d9"/>
      <rgbColor rgb="ffffffff"/>
      <rgbColor rgb="ffeaf1dd"/>
      <rgbColor rgb="fffabf8f"/>
      <rgbColor rgb="ff878787"/>
      <rgbColor rgb="ffb7b7b7"/>
      <rgbColor rgb="ff75757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757575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757575"/>
                </a:solidFill>
                <a:latin typeface="Calibri"/>
              </a:rPr>
              <a:t>Полігон частот</a:t>
            </a:r>
          </a:p>
        </c:rich>
      </c:tx>
      <c:layout>
        <c:manualLayout>
          <c:xMode val="edge"/>
          <c:yMode val="edge"/>
          <c:x val="0.365823"/>
          <c:y val="0"/>
          <c:w val="0.268353"/>
          <c:h val="0.16020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5895"/>
          <c:y val="0.160205"/>
          <c:w val="0.880969"/>
          <c:h val="0.666219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'Лист1'!$F$6:$F$34</c:f>
              <c:numCache>
                <c:ptCount val="29"/>
                <c:pt idx="0">
                  <c:v>10.000000</c:v>
                </c:pt>
                <c:pt idx="1">
                  <c:v>11.000000</c:v>
                </c:pt>
                <c:pt idx="2">
                  <c:v>12.000000</c:v>
                </c:pt>
                <c:pt idx="3">
                  <c:v>13.000000</c:v>
                </c:pt>
                <c:pt idx="4">
                  <c:v>14.000000</c:v>
                </c:pt>
                <c:pt idx="5">
                  <c:v>15.000000</c:v>
                </c:pt>
                <c:pt idx="6">
                  <c:v>16.000000</c:v>
                </c:pt>
                <c:pt idx="7">
                  <c:v>17.000000</c:v>
                </c:pt>
                <c:pt idx="8">
                  <c:v>18.000000</c:v>
                </c:pt>
                <c:pt idx="9">
                  <c:v>19.000000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22.000000</c:v>
                </c:pt>
                <c:pt idx="13">
                  <c:v>23.000000</c:v>
                </c:pt>
                <c:pt idx="14">
                  <c:v>24.000000</c:v>
                </c:pt>
                <c:pt idx="15">
                  <c:v>25.000000</c:v>
                </c:pt>
                <c:pt idx="16">
                  <c:v>26.000000</c:v>
                </c:pt>
                <c:pt idx="17">
                  <c:v>27.000000</c:v>
                </c:pt>
                <c:pt idx="18">
                  <c:v>28.000000</c:v>
                </c:pt>
                <c:pt idx="19">
                  <c:v>29.000000</c:v>
                </c:pt>
                <c:pt idx="20">
                  <c:v>30.000000</c:v>
                </c:pt>
                <c:pt idx="21">
                  <c:v>31.000000</c:v>
                </c:pt>
                <c:pt idx="22">
                  <c:v>32.000000</c:v>
                </c:pt>
                <c:pt idx="23">
                  <c:v>33.000000</c:v>
                </c:pt>
                <c:pt idx="24">
                  <c:v>34.000000</c:v>
                </c:pt>
                <c:pt idx="25">
                  <c:v>35.000000</c:v>
                </c:pt>
                <c:pt idx="26">
                  <c:v>36.000000</c:v>
                </c:pt>
                <c:pt idx="27">
                  <c:v>37.000000</c:v>
                </c:pt>
                <c:pt idx="28">
                  <c:v>38.000000</c:v>
                </c:pt>
              </c:numCache>
            </c:numRef>
          </c:xVal>
          <c:yVal>
            <c:numRef>
              <c:f>'Лист1'!$G$6:$G$34</c:f>
              <c:numCache>
                <c:ptCount val="29"/>
                <c:pt idx="0">
                  <c:v>2.000000</c:v>
                </c:pt>
                <c:pt idx="1">
                  <c:v>1.000000</c:v>
                </c:pt>
                <c:pt idx="2">
                  <c:v>1.000000</c:v>
                </c:pt>
                <c:pt idx="3">
                  <c:v>3.000000</c:v>
                </c:pt>
                <c:pt idx="4">
                  <c:v>1.000000</c:v>
                </c:pt>
                <c:pt idx="5">
                  <c:v>3.000000</c:v>
                </c:pt>
                <c:pt idx="6">
                  <c:v>2.000000</c:v>
                </c:pt>
                <c:pt idx="7">
                  <c:v>4.000000</c:v>
                </c:pt>
                <c:pt idx="8">
                  <c:v>3.000000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5.000000</c:v>
                </c:pt>
                <c:pt idx="12">
                  <c:v>4.000000</c:v>
                </c:pt>
                <c:pt idx="13">
                  <c:v>7.000000</c:v>
                </c:pt>
                <c:pt idx="14">
                  <c:v>7.000000</c:v>
                </c:pt>
                <c:pt idx="15">
                  <c:v>7.000000</c:v>
                </c:pt>
                <c:pt idx="16">
                  <c:v>7.000000</c:v>
                </c:pt>
                <c:pt idx="17">
                  <c:v>6.000000</c:v>
                </c:pt>
                <c:pt idx="18">
                  <c:v>4.000000</c:v>
                </c:pt>
                <c:pt idx="19">
                  <c:v>4.000000</c:v>
                </c:pt>
                <c:pt idx="20">
                  <c:v>4.000000</c:v>
                </c:pt>
                <c:pt idx="21">
                  <c:v>4.000000</c:v>
                </c:pt>
                <c:pt idx="22">
                  <c:v>2.000000</c:v>
                </c:pt>
                <c:pt idx="23">
                  <c:v>4.000000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3.000000</c:v>
                </c:pt>
                <c:pt idx="27">
                  <c:v>2.000000</c:v>
                </c:pt>
                <c:pt idx="28">
                  <c:v>2.000000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title>
          <c:tx>
            <c:rich>
              <a:bodyPr rot="0"/>
              <a:lstStyle/>
              <a:p>
                <a:pPr>
                  <a:defRPr b="1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latin typeface="Calibri"/>
                  </a:rPr>
                  <a:t>xi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latin typeface="Calibri"/>
                  </a:rPr>
                  <a:t>ni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75"/>
        <c:minorUnit val="0.8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757575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757575"/>
                </a:solidFill>
                <a:latin typeface="Calibri"/>
              </a:rPr>
              <a:t>Гістограма частот</a:t>
            </a:r>
          </a:p>
        </c:rich>
      </c:tx>
      <c:layout>
        <c:manualLayout>
          <c:xMode val="edge"/>
          <c:yMode val="edge"/>
          <c:x val="0.329589"/>
          <c:y val="0"/>
          <c:w val="0.340822"/>
          <c:h val="0.14623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245"/>
          <c:y val="0.146231"/>
          <c:w val="0.88255"/>
          <c:h val="0.691792"/>
        </c:manualLayout>
      </c:layout>
      <c:barChart>
        <c:barDir val="col"/>
        <c:grouping val="clustered"/>
        <c:varyColors val="0"/>
        <c:ser>
          <c:idx val="0"/>
          <c:order val="0"/>
          <c:tx>
            <c:v>[10;14) [14;18) [18;22) [22;26) [26;30) [30;34) [34;38]</c:v>
          </c:tx>
          <c:spPr>
            <a:solidFill>
              <a:schemeClr val="accent1"/>
            </a:solidFill>
            <a:ln w="952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'Лист1'!$D$65:$J$65</c:f>
              <c:strCache>
                <c:ptCount val="7"/>
                <c:pt idx="0">
                  <c:v>[10;14)</c:v>
                </c:pt>
                <c:pt idx="1">
                  <c:v>[14;18)</c:v>
                </c:pt>
                <c:pt idx="2">
                  <c:v>[18;22)</c:v>
                </c:pt>
                <c:pt idx="3">
                  <c:v>[22;26)</c:v>
                </c:pt>
                <c:pt idx="4">
                  <c:v>[26;30)</c:v>
                </c:pt>
                <c:pt idx="5">
                  <c:v>[30;34)</c:v>
                </c:pt>
                <c:pt idx="6">
                  <c:v>[34;38]</c:v>
                </c:pt>
              </c:strCache>
            </c:strRef>
          </c:cat>
          <c:val>
            <c:numRef>
              <c:f>'Лист1'!$D$66:$J$66</c:f>
              <c:numCache>
                <c:ptCount val="7"/>
                <c:pt idx="0">
                  <c:v>1.750000</c:v>
                </c:pt>
                <c:pt idx="1">
                  <c:v>2.500000</c:v>
                </c:pt>
                <c:pt idx="2">
                  <c:v>3.000000</c:v>
                </c:pt>
                <c:pt idx="3">
                  <c:v>6.250000</c:v>
                </c:pt>
                <c:pt idx="4">
                  <c:v>5.250000</c:v>
                </c:pt>
                <c:pt idx="5">
                  <c:v>3.500000</c:v>
                </c:pt>
                <c:pt idx="6">
                  <c:v>2.750000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latin typeface="Calibri"/>
                  </a:rPr>
                  <a:t>∆i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latin typeface="Calibri"/>
                  </a:rPr>
                  <a:t>ni/h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75"/>
        <c:minorUnit val="0.8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757575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757575"/>
                </a:solidFill>
                <a:latin typeface="Calibri"/>
              </a:rPr>
              <a:t>Емпірична функція розподілу</a:t>
            </a:r>
          </a:p>
        </c:rich>
      </c:tx>
      <c:layout>
        <c:manualLayout>
          <c:xMode val="edge"/>
          <c:yMode val="edge"/>
          <c:x val="0.233957"/>
          <c:y val="0"/>
          <c:w val="0.532087"/>
          <c:h val="0.14579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55215"/>
          <c:y val="0.145793"/>
          <c:w val="0.921766"/>
          <c:h val="0.695121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'Лист1'!$L$7:$S$7</c:f>
              <c:numCache>
                <c:ptCount val="8"/>
                <c:pt idx="0">
                  <c:v>10.000000</c:v>
                </c:pt>
                <c:pt idx="1">
                  <c:v>14.000000</c:v>
                </c:pt>
                <c:pt idx="2">
                  <c:v>18.000000</c:v>
                </c:pt>
                <c:pt idx="3">
                  <c:v>22.000000</c:v>
                </c:pt>
                <c:pt idx="4">
                  <c:v>26.000000</c:v>
                </c:pt>
                <c:pt idx="5">
                  <c:v>30.000000</c:v>
                </c:pt>
                <c:pt idx="6">
                  <c:v>34.000000</c:v>
                </c:pt>
                <c:pt idx="7">
                  <c:v>38.000000</c:v>
                </c:pt>
              </c:numCache>
            </c:numRef>
          </c:xVal>
          <c:yVal>
            <c:numRef>
              <c:f>'Лист1'!$L$8:$S$8</c:f>
              <c:numCache>
                <c:ptCount val="8"/>
                <c:pt idx="0">
                  <c:v>0.000000</c:v>
                </c:pt>
                <c:pt idx="1">
                  <c:v>0.070000</c:v>
                </c:pt>
                <c:pt idx="2">
                  <c:v>0.170000</c:v>
                </c:pt>
                <c:pt idx="3">
                  <c:v>0.290000</c:v>
                </c:pt>
                <c:pt idx="4">
                  <c:v>0.540000</c:v>
                </c:pt>
                <c:pt idx="5">
                  <c:v>0.750000</c:v>
                </c:pt>
                <c:pt idx="6">
                  <c:v>0.890000</c:v>
                </c:pt>
                <c:pt idx="7">
                  <c:v>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50"/>
        </c:scaling>
        <c:delete val="0"/>
        <c:axPos val="b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title>
          <c:tx>
            <c:rich>
              <a:bodyPr rot="0"/>
              <a:lstStyle/>
              <a:p>
                <a:pPr>
                  <a:defRPr b="1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latin typeface="Calibri"/>
                  </a:rPr>
                  <a:t>x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12.5"/>
        <c:minorUnit val="6.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141327</xdr:colOff>
      <xdr:row>22</xdr:row>
      <xdr:rowOff>47625</xdr:rowOff>
    </xdr:from>
    <xdr:to>
      <xdr:col>11</xdr:col>
      <xdr:colOff>900152</xdr:colOff>
      <xdr:row>22</xdr:row>
      <xdr:rowOff>85724</xdr:rowOff>
    </xdr:to>
    <xdr:sp>
      <xdr:nvSpPr>
        <xdr:cNvPr id="2" name="Shape 3"/>
        <xdr:cNvSpPr/>
      </xdr:nvSpPr>
      <xdr:spPr>
        <a:xfrm flipH="1" flipV="1">
          <a:off x="9005927" y="4095750"/>
          <a:ext cx="1838326" cy="38100"/>
        </a:xfrm>
        <a:prstGeom prst="line">
          <a:avLst/>
        </a:prstGeom>
        <a:noFill/>
        <a:ln w="19050" cap="flat">
          <a:solidFill>
            <a:srgbClr val="4A7DBA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0</xdr:colOff>
      <xdr:row>44</xdr:row>
      <xdr:rowOff>0</xdr:rowOff>
    </xdr:from>
    <xdr:to>
      <xdr:col>7</xdr:col>
      <xdr:colOff>583023</xdr:colOff>
      <xdr:row>56</xdr:row>
      <xdr:rowOff>97010</xdr:rowOff>
    </xdr:to>
    <xdr:graphicFrame>
      <xdr:nvGraphicFramePr>
        <xdr:cNvPr id="3" name="Chart 1"/>
        <xdr:cNvGraphicFramePr/>
      </xdr:nvGraphicFramePr>
      <xdr:xfrm>
        <a:off x="2070100" y="8772525"/>
        <a:ext cx="5383624" cy="236396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0</xdr:colOff>
      <xdr:row>86</xdr:row>
      <xdr:rowOff>164207</xdr:rowOff>
    </xdr:from>
    <xdr:to>
      <xdr:col>7</xdr:col>
      <xdr:colOff>269178</xdr:colOff>
      <xdr:row>101</xdr:row>
      <xdr:rowOff>39451</xdr:rowOff>
    </xdr:to>
    <xdr:graphicFrame>
      <xdr:nvGraphicFramePr>
        <xdr:cNvPr id="4" name="Chart 2"/>
        <xdr:cNvGraphicFramePr/>
      </xdr:nvGraphicFramePr>
      <xdr:xfrm>
        <a:off x="2070100" y="17575907"/>
        <a:ext cx="5069779" cy="25898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9</xdr:col>
      <xdr:colOff>671552</xdr:colOff>
      <xdr:row>8</xdr:row>
      <xdr:rowOff>148982</xdr:rowOff>
    </xdr:from>
    <xdr:to>
      <xdr:col>16</xdr:col>
      <xdr:colOff>430593</xdr:colOff>
      <xdr:row>23</xdr:row>
      <xdr:rowOff>31992</xdr:rowOff>
    </xdr:to>
    <xdr:graphicFrame>
      <xdr:nvGraphicFramePr>
        <xdr:cNvPr id="5" name="Chart 3"/>
        <xdr:cNvGraphicFramePr/>
      </xdr:nvGraphicFramePr>
      <xdr:xfrm>
        <a:off x="8863052" y="1663457"/>
        <a:ext cx="5562942" cy="25976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105"/>
  <sheetViews>
    <sheetView workbookViewId="0" showGridLines="0" defaultGridColor="1"/>
  </sheetViews>
  <sheetFormatPr defaultColWidth="14.5" defaultRowHeight="15" customHeight="1" outlineLevelRow="0" outlineLevelCol="0"/>
  <cols>
    <col min="1" max="1" width="11.5" style="1" customWidth="1"/>
    <col min="2" max="2" width="15.6719" style="1" customWidth="1"/>
    <col min="3" max="3" width="10.8516" style="1" customWidth="1"/>
    <col min="4" max="4" width="18.4844" style="1" customWidth="1"/>
    <col min="5" max="5" width="16.3516" style="1" customWidth="1"/>
    <col min="6" max="9" width="8.67188" style="1" customWidth="1"/>
    <col min="10" max="10" width="8.85156" style="1" customWidth="1"/>
    <col min="11" max="11" width="14.1719" style="1" customWidth="1"/>
    <col min="12" max="12" width="18.5469" style="1" customWidth="1"/>
    <col min="13" max="20" width="8.67188" style="1" customWidth="1"/>
    <col min="21" max="16384" width="14.5" style="1" customWidth="1"/>
  </cols>
  <sheetData>
    <row r="1" ht="14.25" customHeight="1">
      <c r="A1" s="2"/>
      <c r="B1" s="2"/>
      <c r="C1" s="2"/>
      <c r="D1" s="3"/>
      <c r="E1" t="s" s="4">
        <v>0</v>
      </c>
      <c r="F1" s="5"/>
      <c r="G1" s="6"/>
      <c r="H1" s="6"/>
      <c r="I1" s="7"/>
      <c r="J1" s="8"/>
      <c r="K1" s="2"/>
      <c r="L1" s="2"/>
      <c r="M1" s="2"/>
      <c r="N1" s="2"/>
      <c r="O1" s="2"/>
      <c r="P1" s="2"/>
      <c r="Q1" s="2"/>
      <c r="R1" s="2"/>
      <c r="S1" s="2"/>
      <c r="T1" s="2"/>
    </row>
    <row r="2" ht="14.25" customHeight="1">
      <c r="A2" s="2"/>
      <c r="B2" s="2"/>
      <c r="C2" s="2"/>
      <c r="D2" s="3"/>
      <c r="E2" t="s" s="4">
        <v>1</v>
      </c>
      <c r="F2" s="5"/>
      <c r="G2" s="6"/>
      <c r="H2" s="6"/>
      <c r="I2" s="7"/>
      <c r="J2" s="8"/>
      <c r="K2" s="2"/>
      <c r="L2" s="2"/>
      <c r="M2" s="2"/>
      <c r="N2" s="2"/>
      <c r="O2" s="2"/>
      <c r="P2" s="2"/>
      <c r="Q2" s="2"/>
      <c r="R2" s="2"/>
      <c r="S2" s="2"/>
      <c r="T2" s="2"/>
    </row>
    <row r="3" ht="14.25" customHeight="1">
      <c r="A3" s="2"/>
      <c r="B3" s="2"/>
      <c r="C3" s="2"/>
      <c r="D3" s="2"/>
      <c r="E3" s="9"/>
      <c r="F3" s="9"/>
      <c r="G3" s="9"/>
      <c r="H3" s="9"/>
      <c r="I3" s="9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ht="14.25" customHeight="1">
      <c r="A4" s="2"/>
      <c r="B4" s="2"/>
      <c r="C4" s="10"/>
      <c r="D4" s="10"/>
      <c r="E4" s="10"/>
      <c r="F4" s="10"/>
      <c r="G4" s="10"/>
      <c r="H4" s="10"/>
      <c r="I4" s="10"/>
      <c r="J4" s="2"/>
      <c r="K4" s="10"/>
      <c r="L4" s="10"/>
      <c r="M4" s="10"/>
      <c r="N4" s="10"/>
      <c r="O4" s="10"/>
      <c r="P4" s="10"/>
      <c r="Q4" s="2"/>
      <c r="R4" s="2"/>
      <c r="S4" s="2"/>
      <c r="T4" s="2"/>
    </row>
    <row r="5" ht="14.25" customHeight="1">
      <c r="A5" t="s" s="11">
        <v>2</v>
      </c>
      <c r="B5" t="s" s="12">
        <v>3</v>
      </c>
      <c r="C5" t="s" s="13">
        <v>4</v>
      </c>
      <c r="D5" s="5"/>
      <c r="E5" s="7"/>
      <c r="F5" t="s" s="14">
        <v>5</v>
      </c>
      <c r="G5" t="s" s="14">
        <v>6</v>
      </c>
      <c r="H5" t="s" s="14">
        <v>7</v>
      </c>
      <c r="I5" t="s" s="15">
        <v>8</v>
      </c>
      <c r="J5" s="16"/>
      <c r="K5" t="s" s="17">
        <v>9</v>
      </c>
      <c r="L5" s="5"/>
      <c r="M5" s="6"/>
      <c r="N5" s="6"/>
      <c r="O5" s="6"/>
      <c r="P5" s="7"/>
      <c r="Q5" s="8"/>
      <c r="R5" s="2"/>
      <c r="S5" s="2"/>
      <c r="T5" s="2"/>
    </row>
    <row r="6" ht="14.25" customHeight="1">
      <c r="A6" s="18">
        <v>26</v>
      </c>
      <c r="B6" s="18">
        <v>10</v>
      </c>
      <c r="C6" s="9"/>
      <c r="D6" s="9"/>
      <c r="E6" s="19"/>
      <c r="F6" s="20">
        <v>10</v>
      </c>
      <c r="G6" s="20">
        <v>2</v>
      </c>
      <c r="H6" s="20">
        <f>G6/$I$36</f>
        <v>0.02</v>
      </c>
      <c r="I6" s="20">
        <f>F6*G6</f>
        <v>20</v>
      </c>
      <c r="J6" s="8"/>
      <c r="K6" s="6"/>
      <c r="L6" s="6"/>
      <c r="M6" s="6"/>
      <c r="N6" s="6"/>
      <c r="O6" s="6"/>
      <c r="P6" s="6"/>
      <c r="Q6" s="10"/>
      <c r="R6" s="10"/>
      <c r="S6" s="10"/>
      <c r="T6" s="2"/>
    </row>
    <row r="7" ht="14.25" customHeight="1">
      <c r="A7" s="18">
        <v>22</v>
      </c>
      <c r="B7" s="18">
        <v>10</v>
      </c>
      <c r="C7" s="2"/>
      <c r="D7" s="2"/>
      <c r="E7" s="3"/>
      <c r="F7" s="20">
        <v>11</v>
      </c>
      <c r="G7" s="20">
        <v>1</v>
      </c>
      <c r="H7" s="20">
        <f>G7/$I$36</f>
        <v>0.01</v>
      </c>
      <c r="I7" s="20">
        <f>F7*G7</f>
        <v>11</v>
      </c>
      <c r="J7" s="16"/>
      <c r="K7" t="s" s="21">
        <v>10</v>
      </c>
      <c r="L7" s="22">
        <v>10</v>
      </c>
      <c r="M7" s="22">
        <v>14</v>
      </c>
      <c r="N7" s="22">
        <v>18</v>
      </c>
      <c r="O7" s="22">
        <v>22</v>
      </c>
      <c r="P7" s="22">
        <v>26</v>
      </c>
      <c r="Q7" s="22">
        <v>30</v>
      </c>
      <c r="R7" s="22">
        <v>34</v>
      </c>
      <c r="S7" s="22">
        <v>38</v>
      </c>
      <c r="T7" s="8"/>
    </row>
    <row r="8" ht="19.5" customHeight="1">
      <c r="A8" s="18">
        <v>23</v>
      </c>
      <c r="B8" s="18">
        <v>11</v>
      </c>
      <c r="C8" s="2"/>
      <c r="D8" s="2"/>
      <c r="E8" s="3"/>
      <c r="F8" s="20">
        <v>12</v>
      </c>
      <c r="G8" s="20">
        <v>1</v>
      </c>
      <c r="H8" s="20">
        <f>G8/$I$36</f>
        <v>0.01</v>
      </c>
      <c r="I8" s="20">
        <f>F8*G8</f>
        <v>12</v>
      </c>
      <c r="J8" s="16"/>
      <c r="K8" t="s" s="21">
        <v>11</v>
      </c>
      <c r="L8" s="22">
        <v>0</v>
      </c>
      <c r="M8" s="22">
        <f>D67/I36</f>
        <v>0.07000000000000001</v>
      </c>
      <c r="N8" s="22">
        <f>(D67+E67)/I36</f>
        <v>0.17</v>
      </c>
      <c r="O8" s="22">
        <f>(D67+E67+F67)/I36</f>
        <v>0.29</v>
      </c>
      <c r="P8" s="22">
        <f>(D67+E67+F67+G67)/I36</f>
        <v>0.54</v>
      </c>
      <c r="Q8" s="22">
        <f>(D67+E67+F67+G67+H67)/I36</f>
        <v>0.75</v>
      </c>
      <c r="R8" s="22">
        <f>(D67+E67+F67+G67+H67+I67)/I36</f>
        <v>0.89</v>
      </c>
      <c r="S8" s="22">
        <f>(D67+E67+F67+G67+H67+I67+J67)/I36</f>
        <v>1</v>
      </c>
      <c r="T8" s="8"/>
    </row>
    <row r="9" ht="14.25" customHeight="1">
      <c r="A9" s="18">
        <v>17</v>
      </c>
      <c r="B9" s="18">
        <v>12</v>
      </c>
      <c r="C9" s="2"/>
      <c r="D9" s="2"/>
      <c r="E9" s="3"/>
      <c r="F9" s="20">
        <v>13</v>
      </c>
      <c r="G9" s="20">
        <v>3</v>
      </c>
      <c r="H9" s="20">
        <f>G9/$I$36</f>
        <v>0.03</v>
      </c>
      <c r="I9" s="20">
        <f>F9*G9</f>
        <v>39</v>
      </c>
      <c r="J9" s="8"/>
      <c r="K9" s="9"/>
      <c r="L9" s="9"/>
      <c r="M9" s="9"/>
      <c r="N9" s="9"/>
      <c r="O9" s="9"/>
      <c r="P9" s="9"/>
      <c r="Q9" s="9"/>
      <c r="R9" s="9"/>
      <c r="S9" s="9"/>
      <c r="T9" s="2"/>
    </row>
    <row r="10" ht="14.25" customHeight="1">
      <c r="A10" s="18">
        <v>21</v>
      </c>
      <c r="B10" s="18">
        <v>13</v>
      </c>
      <c r="C10" s="2"/>
      <c r="D10" s="2"/>
      <c r="E10" s="3"/>
      <c r="F10" s="20">
        <v>14</v>
      </c>
      <c r="G10" s="20">
        <v>1</v>
      </c>
      <c r="H10" s="20">
        <f>G10/$I$36</f>
        <v>0.01</v>
      </c>
      <c r="I10" s="20">
        <f>F10*G10</f>
        <v>14</v>
      </c>
      <c r="J10" s="8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ht="14.25" customHeight="1">
      <c r="A11" s="18">
        <v>24</v>
      </c>
      <c r="B11" s="18">
        <v>13</v>
      </c>
      <c r="C11" s="2"/>
      <c r="D11" s="2"/>
      <c r="E11" s="3"/>
      <c r="F11" s="20">
        <v>15</v>
      </c>
      <c r="G11" s="20">
        <v>3</v>
      </c>
      <c r="H11" s="20">
        <f>G11/$I$36</f>
        <v>0.03</v>
      </c>
      <c r="I11" s="20">
        <f>F11*G11</f>
        <v>45</v>
      </c>
      <c r="J11" s="8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ht="14.25" customHeight="1">
      <c r="A12" s="18">
        <v>10</v>
      </c>
      <c r="B12" s="18">
        <v>14</v>
      </c>
      <c r="C12" s="2"/>
      <c r="D12" s="2"/>
      <c r="E12" s="3"/>
      <c r="F12" s="20">
        <v>16</v>
      </c>
      <c r="G12" s="20">
        <v>2</v>
      </c>
      <c r="H12" s="20">
        <f>G12/$I$36</f>
        <v>0.02</v>
      </c>
      <c r="I12" s="20">
        <f>F12*G12</f>
        <v>32</v>
      </c>
      <c r="J12" s="8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ht="14.25" customHeight="1">
      <c r="A13" s="18">
        <v>29</v>
      </c>
      <c r="B13" s="18">
        <v>15</v>
      </c>
      <c r="C13" s="2"/>
      <c r="D13" s="2"/>
      <c r="E13" s="3"/>
      <c r="F13" s="20">
        <v>17</v>
      </c>
      <c r="G13" s="20">
        <v>4</v>
      </c>
      <c r="H13" s="20">
        <f>G13/$I$36</f>
        <v>0.04</v>
      </c>
      <c r="I13" s="20">
        <f>F13*G13</f>
        <v>68</v>
      </c>
      <c r="J13" s="8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ht="14.25" customHeight="1">
      <c r="A14" s="18">
        <v>37</v>
      </c>
      <c r="B14" s="18">
        <v>15</v>
      </c>
      <c r="C14" s="2"/>
      <c r="D14" s="2"/>
      <c r="E14" s="3"/>
      <c r="F14" s="20">
        <v>18</v>
      </c>
      <c r="G14" s="20">
        <v>3</v>
      </c>
      <c r="H14" s="20">
        <f>G14/$I$36</f>
        <v>0.03</v>
      </c>
      <c r="I14" s="20">
        <f>F14*G14</f>
        <v>54</v>
      </c>
      <c r="J14" s="8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ht="14.25" customHeight="1">
      <c r="A15" s="18">
        <v>23</v>
      </c>
      <c r="B15" s="18">
        <v>15</v>
      </c>
      <c r="C15" s="2"/>
      <c r="D15" s="2"/>
      <c r="E15" s="3"/>
      <c r="F15" s="20">
        <v>19</v>
      </c>
      <c r="G15" s="20">
        <v>2</v>
      </c>
      <c r="H15" s="20">
        <f>G15/$I$36</f>
        <v>0.02</v>
      </c>
      <c r="I15" s="20">
        <f>F15*G15</f>
        <v>38</v>
      </c>
      <c r="J15" s="8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ht="14.25" customHeight="1">
      <c r="A16" s="18">
        <v>11</v>
      </c>
      <c r="B16" s="18">
        <v>16</v>
      </c>
      <c r="C16" s="2"/>
      <c r="D16" s="2"/>
      <c r="E16" s="3"/>
      <c r="F16" s="20">
        <v>20</v>
      </c>
      <c r="G16" s="20">
        <v>2</v>
      </c>
      <c r="H16" s="20">
        <f>G16/$I$36</f>
        <v>0.02</v>
      </c>
      <c r="I16" s="20">
        <f>F16*G16</f>
        <v>40</v>
      </c>
      <c r="J16" s="8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ht="14.25" customHeight="1">
      <c r="A17" s="18">
        <v>34</v>
      </c>
      <c r="B17" s="18">
        <v>16</v>
      </c>
      <c r="C17" s="2"/>
      <c r="D17" s="2"/>
      <c r="E17" s="3"/>
      <c r="F17" s="20">
        <v>21</v>
      </c>
      <c r="G17" s="20">
        <v>5</v>
      </c>
      <c r="H17" s="20">
        <f>G17/$I$36</f>
        <v>0.05</v>
      </c>
      <c r="I17" s="20">
        <f>F17*G17</f>
        <v>105</v>
      </c>
      <c r="J17" s="8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ht="14.25" customHeight="1">
      <c r="A18" s="18">
        <v>15</v>
      </c>
      <c r="B18" s="18">
        <v>17</v>
      </c>
      <c r="C18" s="2"/>
      <c r="D18" s="2"/>
      <c r="E18" s="3"/>
      <c r="F18" s="20">
        <v>22</v>
      </c>
      <c r="G18" s="20">
        <v>4</v>
      </c>
      <c r="H18" s="20">
        <f>G18/$I$36</f>
        <v>0.04</v>
      </c>
      <c r="I18" s="20">
        <f>F18*G18</f>
        <v>88</v>
      </c>
      <c r="J18" s="8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ht="14.25" customHeight="1">
      <c r="A19" s="18">
        <v>27</v>
      </c>
      <c r="B19" s="18">
        <v>17</v>
      </c>
      <c r="C19" s="2"/>
      <c r="D19" s="2"/>
      <c r="E19" s="3"/>
      <c r="F19" s="20">
        <v>23</v>
      </c>
      <c r="G19" s="20">
        <v>7</v>
      </c>
      <c r="H19" s="20">
        <f>G19/$I$36</f>
        <v>0.07000000000000001</v>
      </c>
      <c r="I19" s="20">
        <f>F19*G19</f>
        <v>161</v>
      </c>
      <c r="J19" s="8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14.25" customHeight="1">
      <c r="A20" s="18">
        <v>13</v>
      </c>
      <c r="B20" s="18">
        <v>17</v>
      </c>
      <c r="C20" s="2"/>
      <c r="D20" s="2"/>
      <c r="E20" s="3"/>
      <c r="F20" s="20">
        <v>24</v>
      </c>
      <c r="G20" s="20">
        <v>7</v>
      </c>
      <c r="H20" s="20">
        <f>G20/$I$36</f>
        <v>0.07000000000000001</v>
      </c>
      <c r="I20" s="20">
        <f>F20*G20</f>
        <v>168</v>
      </c>
      <c r="J20" s="8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14.25" customHeight="1">
      <c r="A21" s="18">
        <v>33</v>
      </c>
      <c r="B21" s="18">
        <v>17</v>
      </c>
      <c r="C21" s="2"/>
      <c r="D21" s="2"/>
      <c r="E21" s="3"/>
      <c r="F21" s="20">
        <v>25</v>
      </c>
      <c r="G21" s="20">
        <v>7</v>
      </c>
      <c r="H21" s="20">
        <f>G21/$I$36</f>
        <v>0.07000000000000001</v>
      </c>
      <c r="I21" s="20">
        <f>F21*G21</f>
        <v>175</v>
      </c>
      <c r="J21" s="8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4.25" customHeight="1">
      <c r="A22" s="18">
        <v>25</v>
      </c>
      <c r="B22" s="18">
        <v>17</v>
      </c>
      <c r="C22" s="2"/>
      <c r="D22" s="2"/>
      <c r="E22" s="3"/>
      <c r="F22" s="20">
        <v>26</v>
      </c>
      <c r="G22" s="20">
        <v>7</v>
      </c>
      <c r="H22" s="20">
        <f>G22/$I$36</f>
        <v>0.07000000000000001</v>
      </c>
      <c r="I22" s="20">
        <f>F22*G22</f>
        <v>182</v>
      </c>
      <c r="J22" s="8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4.25" customHeight="1">
      <c r="A23" s="18">
        <v>20</v>
      </c>
      <c r="B23" s="18">
        <v>18</v>
      </c>
      <c r="C23" s="2"/>
      <c r="D23" s="2"/>
      <c r="E23" s="3"/>
      <c r="F23" s="20">
        <v>27</v>
      </c>
      <c r="G23" s="20">
        <v>6</v>
      </c>
      <c r="H23" s="20">
        <f>G23/$I$36</f>
        <v>0.06</v>
      </c>
      <c r="I23" s="20">
        <f>F23*G23</f>
        <v>162</v>
      </c>
      <c r="J23" s="8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4.25" customHeight="1">
      <c r="A24" s="18">
        <v>26</v>
      </c>
      <c r="B24" s="18">
        <v>18</v>
      </c>
      <c r="C24" s="2"/>
      <c r="D24" s="2"/>
      <c r="E24" s="3"/>
      <c r="F24" s="20">
        <v>28</v>
      </c>
      <c r="G24" s="20">
        <v>4</v>
      </c>
      <c r="H24" s="20">
        <f>G24/$I$36</f>
        <v>0.04</v>
      </c>
      <c r="I24" s="20">
        <f>F24*G24</f>
        <v>112</v>
      </c>
      <c r="J24" s="8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14.25" customHeight="1">
      <c r="A25" s="18">
        <v>21</v>
      </c>
      <c r="B25" s="18">
        <v>18</v>
      </c>
      <c r="C25" s="2"/>
      <c r="D25" s="2"/>
      <c r="E25" s="3"/>
      <c r="F25" s="20">
        <v>29</v>
      </c>
      <c r="G25" s="20">
        <v>4</v>
      </c>
      <c r="H25" s="20">
        <f>G25/$I$36</f>
        <v>0.04</v>
      </c>
      <c r="I25" s="20">
        <f>F25*G25</f>
        <v>116</v>
      </c>
      <c r="J25" s="8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14.25" customHeight="1">
      <c r="A26" s="18">
        <v>28</v>
      </c>
      <c r="B26" s="18">
        <v>19</v>
      </c>
      <c r="C26" s="2"/>
      <c r="D26" s="2"/>
      <c r="E26" s="3"/>
      <c r="F26" s="20">
        <v>30</v>
      </c>
      <c r="G26" s="20">
        <v>4</v>
      </c>
      <c r="H26" s="20">
        <f>G26/$I$36</f>
        <v>0.04</v>
      </c>
      <c r="I26" s="20">
        <f>F26*G26</f>
        <v>120</v>
      </c>
      <c r="J26" s="8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4.25" customHeight="1">
      <c r="A27" s="18">
        <v>33</v>
      </c>
      <c r="B27" s="18">
        <v>19</v>
      </c>
      <c r="C27" s="2"/>
      <c r="D27" s="2"/>
      <c r="E27" s="3"/>
      <c r="F27" s="20">
        <v>31</v>
      </c>
      <c r="G27" s="20">
        <v>4</v>
      </c>
      <c r="H27" s="20">
        <f>G27/$I$36</f>
        <v>0.04</v>
      </c>
      <c r="I27" s="20">
        <f>F27*G27</f>
        <v>124</v>
      </c>
      <c r="J27" s="8"/>
      <c r="K27" s="10"/>
      <c r="L27" s="10"/>
      <c r="M27" s="10"/>
      <c r="N27" s="10"/>
      <c r="O27" s="10"/>
      <c r="P27" s="10"/>
      <c r="Q27" s="10"/>
      <c r="R27" s="10"/>
      <c r="S27" s="10"/>
      <c r="T27" s="2"/>
    </row>
    <row r="28" ht="14.25" customHeight="1">
      <c r="A28" s="18">
        <v>24</v>
      </c>
      <c r="B28" s="18">
        <v>20</v>
      </c>
      <c r="C28" s="2"/>
      <c r="D28" s="2"/>
      <c r="E28" s="3"/>
      <c r="F28" s="20">
        <v>32</v>
      </c>
      <c r="G28" s="20">
        <v>2</v>
      </c>
      <c r="H28" s="20">
        <f>G28/$I$36</f>
        <v>0.02</v>
      </c>
      <c r="I28" s="20">
        <f>F28*G28</f>
        <v>64</v>
      </c>
      <c r="J28" s="16"/>
      <c r="K28" t="s" s="23">
        <v>12</v>
      </c>
      <c r="L28" s="5"/>
      <c r="M28" s="6"/>
      <c r="N28" s="6"/>
      <c r="O28" s="6"/>
      <c r="P28" s="6"/>
      <c r="Q28" s="6"/>
      <c r="R28" s="6"/>
      <c r="S28" s="7"/>
      <c r="T28" s="8"/>
    </row>
    <row r="29" ht="14.25" customHeight="1">
      <c r="A29" s="18">
        <v>14</v>
      </c>
      <c r="B29" s="18">
        <v>20</v>
      </c>
      <c r="C29" s="2"/>
      <c r="D29" s="2"/>
      <c r="E29" s="3"/>
      <c r="F29" s="20">
        <v>33</v>
      </c>
      <c r="G29" s="20">
        <v>4</v>
      </c>
      <c r="H29" s="20">
        <f>G29/$I$36</f>
        <v>0.04</v>
      </c>
      <c r="I29" s="20">
        <f>F29*G29</f>
        <v>132</v>
      </c>
      <c r="J29" s="8"/>
      <c r="K29" s="6"/>
      <c r="L29" s="6"/>
      <c r="M29" s="6"/>
      <c r="N29" s="6"/>
      <c r="O29" s="9"/>
      <c r="P29" s="9"/>
      <c r="Q29" s="9"/>
      <c r="R29" s="9"/>
      <c r="S29" s="9"/>
      <c r="T29" s="2"/>
    </row>
    <row r="30" ht="14.25" customHeight="1">
      <c r="A30" s="18">
        <v>35</v>
      </c>
      <c r="B30" s="18">
        <v>21</v>
      </c>
      <c r="C30" s="2"/>
      <c r="D30" s="2"/>
      <c r="E30" s="3"/>
      <c r="F30" s="20">
        <v>34</v>
      </c>
      <c r="G30" s="20">
        <v>2</v>
      </c>
      <c r="H30" s="20">
        <f>G30/$I$36</f>
        <v>0.02</v>
      </c>
      <c r="I30" s="20">
        <f>F30*G30</f>
        <v>68</v>
      </c>
      <c r="J30" s="16"/>
      <c r="K30" t="s" s="24">
        <v>13</v>
      </c>
      <c r="L30" s="5"/>
      <c r="M30" s="7"/>
      <c r="N30" s="25">
        <f>I40</f>
        <v>24.78</v>
      </c>
      <c r="O30" s="8"/>
      <c r="P30" s="2"/>
      <c r="Q30" s="2"/>
      <c r="R30" s="2"/>
      <c r="S30" s="2"/>
      <c r="T30" s="2"/>
    </row>
    <row r="31" ht="14.25" customHeight="1">
      <c r="A31" s="18">
        <v>31</v>
      </c>
      <c r="B31" s="18">
        <v>21</v>
      </c>
      <c r="C31" s="2"/>
      <c r="D31" s="2"/>
      <c r="E31" s="3"/>
      <c r="F31" s="20">
        <v>35</v>
      </c>
      <c r="G31" s="20">
        <v>2</v>
      </c>
      <c r="H31" s="20">
        <f>G31/$I$36</f>
        <v>0.02</v>
      </c>
      <c r="I31" s="20">
        <f>F31*G31</f>
        <v>70</v>
      </c>
      <c r="J31" s="8"/>
      <c r="K31" s="6"/>
      <c r="L31" s="6"/>
      <c r="M31" s="6"/>
      <c r="N31" s="6"/>
      <c r="O31" s="10"/>
      <c r="P31" s="10"/>
      <c r="Q31" s="10"/>
      <c r="R31" s="10"/>
      <c r="S31" s="2"/>
      <c r="T31" s="2"/>
    </row>
    <row r="32" ht="17.25" customHeight="1">
      <c r="A32" s="18">
        <v>16</v>
      </c>
      <c r="B32" s="18">
        <v>21</v>
      </c>
      <c r="C32" s="2"/>
      <c r="D32" s="2"/>
      <c r="E32" s="3"/>
      <c r="F32" s="20">
        <v>36</v>
      </c>
      <c r="G32" s="20">
        <v>3</v>
      </c>
      <c r="H32" s="20">
        <f>G32/$I$36</f>
        <v>0.03</v>
      </c>
      <c r="I32" s="20">
        <f>F32*G32</f>
        <v>108</v>
      </c>
      <c r="J32" s="16"/>
      <c r="K32" t="s" s="21">
        <v>14</v>
      </c>
      <c r="L32" s="22">
        <f>AVERAGE(10,14)</f>
        <v>12</v>
      </c>
      <c r="M32" s="22">
        <f>AVERAGE(14,18)</f>
        <v>16</v>
      </c>
      <c r="N32" s="22">
        <f>AVERAGE(18,22)</f>
        <v>20</v>
      </c>
      <c r="O32" s="22">
        <f>AVERAGE(22,26)</f>
        <v>24</v>
      </c>
      <c r="P32" s="22">
        <f>AVERAGE(26,30)</f>
        <v>28</v>
      </c>
      <c r="Q32" s="22">
        <f>AVERAGE(30,34)</f>
        <v>32</v>
      </c>
      <c r="R32" s="22">
        <f>AVERAGE(34,38)</f>
        <v>36</v>
      </c>
      <c r="S32" s="8"/>
      <c r="T32" s="2"/>
    </row>
    <row r="33" ht="24" customHeight="1">
      <c r="A33" s="18">
        <v>24</v>
      </c>
      <c r="B33" s="18">
        <v>21</v>
      </c>
      <c r="C33" s="2"/>
      <c r="D33" s="2"/>
      <c r="E33" s="3"/>
      <c r="F33" s="20">
        <v>37</v>
      </c>
      <c r="G33" s="20">
        <v>2</v>
      </c>
      <c r="H33" s="20">
        <f>G33/$I$36</f>
        <v>0.02</v>
      </c>
      <c r="I33" s="20">
        <f>F33*G33</f>
        <v>74</v>
      </c>
      <c r="J33" s="16"/>
      <c r="K33" t="s" s="21">
        <v>15</v>
      </c>
      <c r="L33" s="22">
        <f>D67</f>
        <v>7</v>
      </c>
      <c r="M33" s="22">
        <f>E67</f>
        <v>10</v>
      </c>
      <c r="N33" s="22">
        <f>F67</f>
        <v>12</v>
      </c>
      <c r="O33" s="22">
        <f>G67</f>
        <v>25</v>
      </c>
      <c r="P33" s="22">
        <f>H67</f>
        <v>21</v>
      </c>
      <c r="Q33" s="22">
        <f>I67</f>
        <v>14</v>
      </c>
      <c r="R33" s="22">
        <f>J67</f>
        <v>11</v>
      </c>
      <c r="S33" s="8"/>
      <c r="T33" s="2"/>
    </row>
    <row r="34" ht="27" customHeight="1">
      <c r="A34" s="18">
        <v>38</v>
      </c>
      <c r="B34" s="18">
        <v>21</v>
      </c>
      <c r="C34" s="2"/>
      <c r="D34" s="2"/>
      <c r="E34" s="3"/>
      <c r="F34" s="20">
        <v>38</v>
      </c>
      <c r="G34" s="20">
        <v>2</v>
      </c>
      <c r="H34" s="20">
        <f>G34/$I$36</f>
        <v>0.02</v>
      </c>
      <c r="I34" s="20">
        <f>F34*G34</f>
        <v>76</v>
      </c>
      <c r="J34" s="8"/>
      <c r="K34" s="6"/>
      <c r="L34" s="6"/>
      <c r="M34" s="6"/>
      <c r="N34" s="6"/>
      <c r="O34" s="9"/>
      <c r="P34" s="9"/>
      <c r="Q34" s="9"/>
      <c r="R34" s="9"/>
      <c r="S34" s="2"/>
      <c r="T34" s="2"/>
    </row>
    <row r="35" ht="15" customHeight="1">
      <c r="A35" s="18">
        <v>27</v>
      </c>
      <c r="B35" s="18">
        <v>22</v>
      </c>
      <c r="C35" s="10"/>
      <c r="D35" s="10"/>
      <c r="E35" s="10"/>
      <c r="F35" s="6"/>
      <c r="G35" s="9"/>
      <c r="H35" s="6"/>
      <c r="I35" s="6"/>
      <c r="J35" s="3"/>
      <c r="K35" t="s" s="26">
        <v>16</v>
      </c>
      <c r="L35" s="5"/>
      <c r="M35" s="7"/>
      <c r="N35" s="25">
        <f>SUM(L32*L33,M32*M33,N32*N33,O32*O33,P32*P33,Q32*Q33,R32*R33)/100</f>
        <v>25.16</v>
      </c>
      <c r="O35" s="8"/>
      <c r="P35" s="2"/>
      <c r="Q35" s="2"/>
      <c r="R35" s="2"/>
      <c r="S35" s="2"/>
      <c r="T35" s="2"/>
    </row>
    <row r="36" ht="24" customHeight="1">
      <c r="A36" s="18">
        <v>25</v>
      </c>
      <c r="B36" s="27">
        <v>22</v>
      </c>
      <c r="C36" t="s" s="28">
        <v>17</v>
      </c>
      <c r="D36" s="5"/>
      <c r="E36" s="6"/>
      <c r="F36" s="7"/>
      <c r="G36" s="16"/>
      <c r="H36" t="s" s="21">
        <v>18</v>
      </c>
      <c r="I36" s="29">
        <f>SUM(G6:G34)</f>
        <v>100</v>
      </c>
      <c r="J36" s="8"/>
      <c r="K36" s="9"/>
      <c r="L36" s="9"/>
      <c r="M36" s="9"/>
      <c r="N36" s="9"/>
      <c r="O36" s="2"/>
      <c r="P36" s="2"/>
      <c r="Q36" s="2"/>
      <c r="R36" s="2"/>
      <c r="S36" s="2"/>
      <c r="T36" s="2"/>
    </row>
    <row r="37" ht="27" customHeight="1">
      <c r="A37" s="18">
        <v>22</v>
      </c>
      <c r="B37" s="18">
        <v>22</v>
      </c>
      <c r="C37" s="30"/>
      <c r="D37" s="30"/>
      <c r="E37" s="30"/>
      <c r="F37" s="9"/>
      <c r="G37" s="3"/>
      <c r="H37" t="s" s="21">
        <v>19</v>
      </c>
      <c r="I37" s="29">
        <f>F34-F6</f>
        <v>28</v>
      </c>
      <c r="J37" s="8"/>
      <c r="K37" s="10"/>
      <c r="L37" s="10"/>
      <c r="M37" s="10"/>
      <c r="N37" s="10"/>
      <c r="O37" s="10"/>
      <c r="P37" s="10"/>
      <c r="Q37" s="10"/>
      <c r="R37" s="10"/>
      <c r="S37" s="2"/>
      <c r="T37" s="2"/>
    </row>
    <row r="38" ht="14.25" customHeight="1">
      <c r="A38" s="18">
        <v>17</v>
      </c>
      <c r="B38" s="18">
        <v>22</v>
      </c>
      <c r="C38" s="2"/>
      <c r="D38" s="2"/>
      <c r="E38" s="2"/>
      <c r="F38" s="2"/>
      <c r="G38" s="3"/>
      <c r="H38" t="s" s="31">
        <v>20</v>
      </c>
      <c r="I38" s="29">
        <f>MODE(A6:A105)</f>
        <v>23</v>
      </c>
      <c r="J38" s="16"/>
      <c r="K38" t="s" s="17">
        <v>21</v>
      </c>
      <c r="L38" s="5"/>
      <c r="M38" s="6"/>
      <c r="N38" s="6"/>
      <c r="O38" s="6"/>
      <c r="P38" s="6"/>
      <c r="Q38" s="6"/>
      <c r="R38" s="7"/>
      <c r="S38" s="8"/>
      <c r="T38" s="2"/>
    </row>
    <row r="39" ht="14.25" customHeight="1">
      <c r="A39" s="18">
        <v>29</v>
      </c>
      <c r="B39" s="18">
        <v>22</v>
      </c>
      <c r="C39" s="2"/>
      <c r="D39" s="2"/>
      <c r="E39" s="2"/>
      <c r="F39" s="2"/>
      <c r="G39" s="3"/>
      <c r="H39" t="s" s="31">
        <v>22</v>
      </c>
      <c r="I39" s="29">
        <f>MEDIAN(A6:A105)</f>
        <v>25</v>
      </c>
      <c r="J39" s="8"/>
      <c r="K39" s="6"/>
      <c r="L39" s="6"/>
      <c r="M39" s="9"/>
      <c r="N39" s="9"/>
      <c r="O39" s="9"/>
      <c r="P39" s="9"/>
      <c r="Q39" s="9"/>
      <c r="R39" s="9"/>
      <c r="S39" s="2"/>
      <c r="T39" s="2"/>
    </row>
    <row r="40" ht="21" customHeight="1">
      <c r="A40" s="18">
        <v>23</v>
      </c>
      <c r="B40" s="18">
        <v>23</v>
      </c>
      <c r="C40" s="2"/>
      <c r="D40" s="2"/>
      <c r="E40" s="2"/>
      <c r="F40" s="2"/>
      <c r="G40" s="3"/>
      <c r="H40" t="s" s="31">
        <v>10</v>
      </c>
      <c r="I40" s="29">
        <f>SUM(I6:I34)/I36</f>
        <v>24.78</v>
      </c>
      <c r="J40" s="16"/>
      <c r="K40" t="s" s="32">
        <v>23</v>
      </c>
      <c r="L40" s="29">
        <f>SUM(L32*L32*L33,M32*M32*M33,N32*N32*N33,O32*O32*O33,P32*P32*P33,Q32*Q32*Q33,R32*R32*R33)/I36-N35*N35</f>
        <v>45.2144</v>
      </c>
      <c r="M40" s="8"/>
      <c r="N40" s="2"/>
      <c r="O40" s="2"/>
      <c r="P40" s="2"/>
      <c r="Q40" s="2"/>
      <c r="R40" s="2"/>
      <c r="S40" s="2"/>
      <c r="T40" s="2"/>
    </row>
    <row r="41" ht="14.25" customHeight="1">
      <c r="A41" s="18">
        <v>23</v>
      </c>
      <c r="B41" s="18">
        <v>23</v>
      </c>
      <c r="C41" s="2"/>
      <c r="D41" s="2"/>
      <c r="E41" s="2"/>
      <c r="F41" s="2"/>
      <c r="G41" s="2"/>
      <c r="H41" s="9"/>
      <c r="I41" s="9"/>
      <c r="J41" s="3"/>
      <c r="K41" t="s" s="32">
        <v>24</v>
      </c>
      <c r="L41" s="29">
        <f>SQRT(L40)</f>
        <v>6.72416537571764</v>
      </c>
      <c r="M41" s="8"/>
      <c r="N41" s="2"/>
      <c r="O41" s="2"/>
      <c r="P41" s="2"/>
      <c r="Q41" s="2"/>
      <c r="R41" s="2"/>
      <c r="S41" s="2"/>
      <c r="T41" s="2"/>
    </row>
    <row r="42" ht="14.25" customHeight="1">
      <c r="A42" s="18">
        <v>30</v>
      </c>
      <c r="B42" s="18">
        <v>23</v>
      </c>
      <c r="C42" s="10"/>
      <c r="D42" s="10"/>
      <c r="E42" s="10"/>
      <c r="F42" s="2"/>
      <c r="G42" s="2"/>
      <c r="H42" s="2"/>
      <c r="I42" s="2"/>
      <c r="J42" s="2"/>
      <c r="K42" s="6"/>
      <c r="L42" s="6"/>
      <c r="M42" s="10"/>
      <c r="N42" s="2"/>
      <c r="O42" s="2"/>
      <c r="P42" s="2"/>
      <c r="Q42" s="2"/>
      <c r="R42" s="2"/>
      <c r="S42" s="2"/>
      <c r="T42" s="2"/>
    </row>
    <row r="43" ht="15.75" customHeight="1">
      <c r="A43" s="18">
        <v>13</v>
      </c>
      <c r="B43" s="27">
        <v>23</v>
      </c>
      <c r="C43" t="s" s="33">
        <v>25</v>
      </c>
      <c r="D43" s="5"/>
      <c r="E43" s="7"/>
      <c r="F43" s="8"/>
      <c r="G43" s="2"/>
      <c r="H43" s="2"/>
      <c r="I43" s="2"/>
      <c r="J43" s="3"/>
      <c r="K43" t="s" s="17">
        <v>26</v>
      </c>
      <c r="L43" s="5"/>
      <c r="M43" s="7"/>
      <c r="N43" s="8"/>
      <c r="O43" s="2"/>
      <c r="P43" s="2"/>
      <c r="Q43" s="2"/>
      <c r="R43" s="2"/>
      <c r="S43" s="2"/>
      <c r="T43" s="2"/>
    </row>
    <row r="44" ht="15.75" customHeight="1">
      <c r="A44" s="18">
        <v>34</v>
      </c>
      <c r="B44" s="18">
        <v>23</v>
      </c>
      <c r="C44" s="9"/>
      <c r="D44" s="9"/>
      <c r="E44" s="9"/>
      <c r="F44" s="2"/>
      <c r="G44" s="2"/>
      <c r="H44" s="2"/>
      <c r="I44" s="2"/>
      <c r="J44" s="2"/>
      <c r="K44" s="6"/>
      <c r="L44" s="6"/>
      <c r="M44" s="9"/>
      <c r="N44" s="2"/>
      <c r="O44" s="2"/>
      <c r="P44" s="2"/>
      <c r="Q44" s="2"/>
      <c r="R44" s="2"/>
      <c r="S44" s="2"/>
      <c r="T44" s="2"/>
    </row>
    <row r="45" ht="15.75" customHeight="1">
      <c r="A45" s="18">
        <v>26</v>
      </c>
      <c r="B45" s="18">
        <v>23</v>
      </c>
      <c r="C45" s="2"/>
      <c r="D45" s="2"/>
      <c r="E45" s="2"/>
      <c r="F45" s="2"/>
      <c r="G45" s="2"/>
      <c r="H45" s="2"/>
      <c r="I45" s="2"/>
      <c r="J45" s="3"/>
      <c r="K45" t="s" s="31">
        <v>27</v>
      </c>
      <c r="L45" s="29">
        <f>L41/N35</f>
        <v>0.267256175505471</v>
      </c>
      <c r="M45" s="8"/>
      <c r="N45" s="2"/>
      <c r="O45" s="2"/>
      <c r="P45" s="2"/>
      <c r="Q45" s="2"/>
      <c r="R45" s="2"/>
      <c r="S45" s="2"/>
      <c r="T45" s="2"/>
    </row>
    <row r="46" ht="15.75" customHeight="1">
      <c r="A46" s="18">
        <v>18</v>
      </c>
      <c r="B46" s="18">
        <v>23</v>
      </c>
      <c r="C46" s="2"/>
      <c r="D46" s="2"/>
      <c r="E46" s="2"/>
      <c r="F46" s="2"/>
      <c r="G46" s="2"/>
      <c r="H46" s="2"/>
      <c r="I46" s="2"/>
      <c r="J46" s="2"/>
      <c r="K46" s="6"/>
      <c r="L46" s="6"/>
      <c r="M46" s="10"/>
      <c r="N46" s="10"/>
      <c r="O46" s="10"/>
      <c r="P46" s="10"/>
      <c r="Q46" s="10"/>
      <c r="R46" s="2"/>
      <c r="S46" s="2"/>
      <c r="T46" s="2"/>
    </row>
    <row r="47" ht="15.75" customHeight="1">
      <c r="A47" s="18">
        <v>31</v>
      </c>
      <c r="B47" s="18">
        <v>23</v>
      </c>
      <c r="C47" s="2"/>
      <c r="D47" s="2"/>
      <c r="E47" s="2"/>
      <c r="F47" s="2"/>
      <c r="G47" s="2"/>
      <c r="H47" s="2"/>
      <c r="I47" s="2"/>
      <c r="J47" s="3"/>
      <c r="K47" t="s" s="17">
        <v>28</v>
      </c>
      <c r="L47" s="5"/>
      <c r="M47" s="6"/>
      <c r="N47" s="6"/>
      <c r="O47" s="6"/>
      <c r="P47" s="6"/>
      <c r="Q47" s="7"/>
      <c r="R47" s="8"/>
      <c r="S47" s="2"/>
      <c r="T47" s="2"/>
    </row>
    <row r="48" ht="15.75" customHeight="1">
      <c r="A48" s="18">
        <v>25</v>
      </c>
      <c r="B48" s="18">
        <v>24</v>
      </c>
      <c r="C48" s="2"/>
      <c r="D48" s="2"/>
      <c r="E48" s="2"/>
      <c r="F48" s="2"/>
      <c r="G48" s="2"/>
      <c r="H48" s="2"/>
      <c r="I48" s="2"/>
      <c r="J48" s="2"/>
      <c r="K48" s="6"/>
      <c r="L48" s="6"/>
      <c r="M48" s="9"/>
      <c r="N48" s="9"/>
      <c r="O48" s="9"/>
      <c r="P48" s="9"/>
      <c r="Q48" s="9"/>
      <c r="R48" s="2"/>
      <c r="S48" s="2"/>
      <c r="T48" s="2"/>
    </row>
    <row r="49" ht="15.75" customHeight="1">
      <c r="A49" s="18">
        <v>19</v>
      </c>
      <c r="B49" s="18">
        <v>24</v>
      </c>
      <c r="C49" s="2"/>
      <c r="D49" s="2"/>
      <c r="E49" s="2"/>
      <c r="F49" s="2"/>
      <c r="G49" s="2"/>
      <c r="H49" s="2"/>
      <c r="I49" s="2"/>
      <c r="J49" s="3"/>
      <c r="K49" t="s" s="32">
        <v>29</v>
      </c>
      <c r="L49" s="29">
        <f>SUM((L32-N35)^3*L33,(M32-N35)^3*L33,(N32-N35)^3*L33,(O32-N35)^3*L33,(P32-N35)^3*L33,(Q32-N35)^3*L33,(R32-N35)^3*L33)/I36</f>
        <v>-109.89763904</v>
      </c>
      <c r="M49" s="8"/>
      <c r="N49" s="2"/>
      <c r="O49" s="2"/>
      <c r="P49" s="2"/>
      <c r="Q49" s="2"/>
      <c r="R49" s="2"/>
      <c r="S49" s="2"/>
      <c r="T49" s="2"/>
    </row>
    <row r="50" ht="14.25" customHeight="1">
      <c r="A50" s="18">
        <v>36</v>
      </c>
      <c r="B50" s="18">
        <v>24</v>
      </c>
      <c r="C50" s="2"/>
      <c r="D50" s="2"/>
      <c r="E50" s="2"/>
      <c r="F50" s="2"/>
      <c r="G50" s="2"/>
      <c r="H50" s="2"/>
      <c r="I50" s="2"/>
      <c r="J50" s="3"/>
      <c r="K50" t="s" s="32">
        <v>30</v>
      </c>
      <c r="L50" s="29">
        <f>SUM((L32-N35)^4*L33,(M32-N35)^4*L33,(N32-N35)^4*L33,(O32-N35)^4*L33,(P32-N35)^4*L33,(Q32-N35)^4*L33,(R32-N35)^4*L33)/I36</f>
        <v>3766.3953092864</v>
      </c>
      <c r="M50" s="8"/>
      <c r="N50" s="2"/>
      <c r="O50" s="2"/>
      <c r="P50" s="2"/>
      <c r="Q50" s="2"/>
      <c r="R50" s="2"/>
      <c r="S50" s="2"/>
      <c r="T50" s="2"/>
    </row>
    <row r="51" ht="14.25" customHeight="1">
      <c r="A51" s="18">
        <v>26</v>
      </c>
      <c r="B51" s="18">
        <v>24</v>
      </c>
      <c r="C51" s="2"/>
      <c r="D51" s="2"/>
      <c r="E51" s="2"/>
      <c r="F51" s="2"/>
      <c r="G51" s="2"/>
      <c r="H51" s="2"/>
      <c r="I51" s="2"/>
      <c r="J51" s="2"/>
      <c r="K51" s="6"/>
      <c r="L51" s="6"/>
      <c r="M51" s="10"/>
      <c r="N51" s="2"/>
      <c r="O51" s="2"/>
      <c r="P51" s="2"/>
      <c r="Q51" s="2"/>
      <c r="R51" s="2"/>
      <c r="S51" s="2"/>
      <c r="T51" s="2"/>
    </row>
    <row r="52" ht="14.25" customHeight="1">
      <c r="A52" s="18">
        <v>15</v>
      </c>
      <c r="B52" s="18">
        <v>24</v>
      </c>
      <c r="C52" s="2"/>
      <c r="D52" s="2"/>
      <c r="E52" s="2"/>
      <c r="F52" s="2"/>
      <c r="G52" s="2"/>
      <c r="H52" s="2"/>
      <c r="I52" s="2"/>
      <c r="J52" s="3"/>
      <c r="K52" t="s" s="33">
        <v>31</v>
      </c>
      <c r="L52" s="5"/>
      <c r="M52" s="7"/>
      <c r="N52" s="8"/>
      <c r="O52" s="2"/>
      <c r="P52" s="2"/>
      <c r="Q52" s="2"/>
      <c r="R52" s="2"/>
      <c r="S52" s="2"/>
      <c r="T52" s="2"/>
    </row>
    <row r="53" ht="14.25" customHeight="1">
      <c r="A53" s="18">
        <v>27</v>
      </c>
      <c r="B53" s="18">
        <v>24</v>
      </c>
      <c r="C53" s="2"/>
      <c r="D53" s="2"/>
      <c r="E53" s="2"/>
      <c r="F53" s="2"/>
      <c r="G53" s="2"/>
      <c r="H53" s="2"/>
      <c r="I53" s="2"/>
      <c r="J53" s="2"/>
      <c r="K53" s="6"/>
      <c r="L53" s="6"/>
      <c r="M53" s="9"/>
      <c r="N53" s="2"/>
      <c r="O53" s="2"/>
      <c r="P53" s="2"/>
      <c r="Q53" s="2"/>
      <c r="R53" s="2"/>
      <c r="S53" s="2"/>
      <c r="T53" s="2"/>
    </row>
    <row r="54" ht="14.25" customHeight="1">
      <c r="A54" s="18">
        <v>35</v>
      </c>
      <c r="B54" s="18">
        <v>24</v>
      </c>
      <c r="C54" s="2"/>
      <c r="D54" s="2"/>
      <c r="E54" s="2"/>
      <c r="F54" s="2"/>
      <c r="G54" s="2"/>
      <c r="H54" s="2"/>
      <c r="I54" s="2"/>
      <c r="J54" s="3"/>
      <c r="K54" t="s" s="21">
        <v>32</v>
      </c>
      <c r="L54" s="34">
        <f>L49/(L41^3)</f>
        <v>-0.361470786739348</v>
      </c>
      <c r="M54" s="8"/>
      <c r="N54" s="2"/>
      <c r="O54" s="2"/>
      <c r="P54" s="2"/>
      <c r="Q54" s="2"/>
      <c r="R54" s="2"/>
      <c r="S54" s="2"/>
      <c r="T54" s="2"/>
    </row>
    <row r="55" ht="14.25" customHeight="1">
      <c r="A55" s="18">
        <v>24</v>
      </c>
      <c r="B55" s="18">
        <v>25</v>
      </c>
      <c r="C55" s="2"/>
      <c r="D55" s="2"/>
      <c r="E55" s="2"/>
      <c r="F55" s="2"/>
      <c r="G55" s="2"/>
      <c r="H55" s="2"/>
      <c r="I55" s="2"/>
      <c r="J55" s="3"/>
      <c r="K55" t="s" s="21">
        <v>33</v>
      </c>
      <c r="L55" s="34">
        <f>L50/(L41^4)-3</f>
        <v>-1.15764907759037</v>
      </c>
      <c r="M55" s="8"/>
      <c r="N55" s="2"/>
      <c r="O55" s="2"/>
      <c r="P55" s="2"/>
      <c r="Q55" s="2"/>
      <c r="R55" s="2"/>
      <c r="S55" s="2"/>
      <c r="T55" s="2"/>
    </row>
    <row r="56" ht="14.25" customHeight="1">
      <c r="A56" s="18">
        <v>12</v>
      </c>
      <c r="B56" s="18">
        <v>25</v>
      </c>
      <c r="C56" s="2"/>
      <c r="D56" s="2"/>
      <c r="E56" s="2"/>
      <c r="F56" s="2"/>
      <c r="G56" s="2"/>
      <c r="H56" s="2"/>
      <c r="I56" s="2"/>
      <c r="J56" s="2"/>
      <c r="K56" s="9"/>
      <c r="L56" s="9"/>
      <c r="M56" s="2"/>
      <c r="N56" s="2"/>
      <c r="O56" s="2"/>
      <c r="P56" s="2"/>
      <c r="Q56" s="2"/>
      <c r="R56" s="2"/>
      <c r="S56" s="2"/>
      <c r="T56" s="2"/>
    </row>
    <row r="57" ht="14.25" customHeight="1">
      <c r="A57" s="18">
        <v>23</v>
      </c>
      <c r="B57" s="18">
        <v>25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ht="14.25" customHeight="1">
      <c r="A58" s="18">
        <v>18</v>
      </c>
      <c r="B58" s="18">
        <v>25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ht="14.25" customHeight="1">
      <c r="A59" s="18">
        <v>28</v>
      </c>
      <c r="B59" s="18">
        <v>25</v>
      </c>
      <c r="C59" s="10"/>
      <c r="D59" s="10"/>
      <c r="E59" s="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ht="27" customHeight="1">
      <c r="A60" s="18">
        <v>32</v>
      </c>
      <c r="B60" s="27">
        <v>25</v>
      </c>
      <c r="C60" t="s" s="23">
        <v>34</v>
      </c>
      <c r="D60" s="5"/>
      <c r="E60" s="7"/>
      <c r="F60" s="8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14.25" customHeight="1">
      <c r="A61" s="18">
        <v>21</v>
      </c>
      <c r="B61" s="18">
        <v>26</v>
      </c>
      <c r="C61" s="6"/>
      <c r="D61" s="6"/>
      <c r="E61" s="6"/>
      <c r="F61" s="1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ht="14.25" customHeight="1">
      <c r="A62" s="18">
        <v>25</v>
      </c>
      <c r="B62" s="27">
        <v>26</v>
      </c>
      <c r="C62" t="s" s="35">
        <v>35</v>
      </c>
      <c r="D62" s="36">
        <f>1+3.2*LOG10(I36)</f>
        <v>7.4</v>
      </c>
      <c r="E62" t="s" s="35">
        <v>36</v>
      </c>
      <c r="F62" s="36">
        <v>7</v>
      </c>
      <c r="G62" s="8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ht="14.25" customHeight="1">
      <c r="A63" s="18">
        <v>20</v>
      </c>
      <c r="B63" s="27">
        <v>26</v>
      </c>
      <c r="C63" t="s" s="35">
        <v>37</v>
      </c>
      <c r="D63" s="36">
        <f>I37/F62</f>
        <v>4</v>
      </c>
      <c r="E63" s="37"/>
      <c r="F63" s="37"/>
      <c r="G63" s="8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ht="14.25" customHeight="1">
      <c r="A64" s="18">
        <v>28</v>
      </c>
      <c r="B64" s="18">
        <v>26</v>
      </c>
      <c r="C64" s="6"/>
      <c r="D64" s="6"/>
      <c r="E64" s="6"/>
      <c r="F64" s="6"/>
      <c r="G64" s="10"/>
      <c r="H64" s="10"/>
      <c r="I64" s="10"/>
      <c r="J64" s="10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ht="14.25" customHeight="1">
      <c r="A65" s="18">
        <v>22</v>
      </c>
      <c r="B65" s="27">
        <v>26</v>
      </c>
      <c r="C65" t="s" s="31">
        <v>38</v>
      </c>
      <c r="D65" t="s" s="31">
        <v>39</v>
      </c>
      <c r="E65" t="s" s="31">
        <v>40</v>
      </c>
      <c r="F65" t="s" s="31">
        <v>41</v>
      </c>
      <c r="G65" t="s" s="31">
        <v>42</v>
      </c>
      <c r="H65" t="s" s="31">
        <v>43</v>
      </c>
      <c r="I65" t="s" s="31">
        <v>44</v>
      </c>
      <c r="J65" t="s" s="31">
        <v>45</v>
      </c>
      <c r="K65" s="8"/>
      <c r="L65" s="2"/>
      <c r="M65" s="2"/>
      <c r="N65" s="2"/>
      <c r="O65" s="2"/>
      <c r="P65" s="2"/>
      <c r="Q65" s="2"/>
      <c r="R65" s="2"/>
      <c r="S65" s="2"/>
      <c r="T65" s="2"/>
    </row>
    <row r="66" ht="14.25" customHeight="1">
      <c r="A66" s="18">
        <v>29</v>
      </c>
      <c r="B66" s="27">
        <v>26</v>
      </c>
      <c r="C66" t="s" s="31">
        <v>46</v>
      </c>
      <c r="D66" s="38">
        <f>D67/$D$63</f>
        <v>1.75</v>
      </c>
      <c r="E66" s="38">
        <f>E67/$D$63</f>
        <v>2.5</v>
      </c>
      <c r="F66" s="38">
        <f>F67/$D$63</f>
        <v>3</v>
      </c>
      <c r="G66" s="38">
        <f>G67/$D$63</f>
        <v>6.25</v>
      </c>
      <c r="H66" s="38">
        <f>H67/$D$63</f>
        <v>5.25</v>
      </c>
      <c r="I66" s="38">
        <f>I67/$D$63</f>
        <v>3.5</v>
      </c>
      <c r="J66" s="38">
        <f>J67/$D$63</f>
        <v>2.75</v>
      </c>
      <c r="K66" s="8"/>
      <c r="L66" s="2"/>
      <c r="M66" s="2"/>
      <c r="N66" s="2"/>
      <c r="O66" s="2"/>
      <c r="P66" s="2"/>
      <c r="Q66" s="2"/>
      <c r="R66" s="2"/>
      <c r="S66" s="2"/>
      <c r="T66" s="2"/>
    </row>
    <row r="67" ht="14.25" customHeight="1">
      <c r="A67" s="18">
        <v>17</v>
      </c>
      <c r="B67" s="27">
        <v>26</v>
      </c>
      <c r="C67" t="s" s="31">
        <v>6</v>
      </c>
      <c r="D67" s="38">
        <v>7</v>
      </c>
      <c r="E67" s="38">
        <v>10</v>
      </c>
      <c r="F67" s="38">
        <v>12</v>
      </c>
      <c r="G67" s="38">
        <v>25</v>
      </c>
      <c r="H67" s="38">
        <v>21</v>
      </c>
      <c r="I67" s="38">
        <v>14</v>
      </c>
      <c r="J67" s="38">
        <v>11</v>
      </c>
      <c r="K67" s="39">
        <f>SUM(D67:J67)</f>
        <v>100</v>
      </c>
      <c r="L67" s="2"/>
      <c r="M67" s="2"/>
      <c r="N67" s="2"/>
      <c r="O67" s="2"/>
      <c r="P67" s="2"/>
      <c r="Q67" s="2"/>
      <c r="R67" s="2"/>
      <c r="S67" s="2"/>
      <c r="T67" s="2"/>
    </row>
    <row r="68" ht="14.25" customHeight="1">
      <c r="A68" s="18">
        <v>24</v>
      </c>
      <c r="B68" s="18">
        <v>27</v>
      </c>
      <c r="C68" s="6"/>
      <c r="D68" s="6"/>
      <c r="E68" s="6"/>
      <c r="F68" s="9"/>
      <c r="G68" s="9"/>
      <c r="H68" s="9"/>
      <c r="I68" s="9"/>
      <c r="J68" s="9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ht="14.25" customHeight="1">
      <c r="A69" s="18">
        <v>16</v>
      </c>
      <c r="B69" s="27">
        <v>27</v>
      </c>
      <c r="C69" t="s" s="21">
        <v>47</v>
      </c>
      <c r="D69" s="40"/>
      <c r="E69" s="40"/>
      <c r="F69" s="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ht="21" customHeight="1">
      <c r="A70" s="18">
        <v>26</v>
      </c>
      <c r="B70" s="27">
        <v>27</v>
      </c>
      <c r="C70" t="s" s="21">
        <v>48</v>
      </c>
      <c r="D70" s="22">
        <v>22</v>
      </c>
      <c r="E70" s="41"/>
      <c r="F70" s="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ht="21" customHeight="1">
      <c r="A71" s="18">
        <v>36</v>
      </c>
      <c r="B71" s="27">
        <v>27</v>
      </c>
      <c r="C71" t="s" s="21">
        <v>49</v>
      </c>
      <c r="D71" s="22">
        <v>25</v>
      </c>
      <c r="E71" s="41"/>
      <c r="F71" s="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ht="21" customHeight="1">
      <c r="A72" s="18">
        <v>23</v>
      </c>
      <c r="B72" s="27">
        <v>27</v>
      </c>
      <c r="C72" t="s" s="21">
        <v>50</v>
      </c>
      <c r="D72" s="22">
        <v>12</v>
      </c>
      <c r="E72" s="41"/>
      <c r="F72" s="8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ht="21" customHeight="1">
      <c r="A73" s="18">
        <v>33</v>
      </c>
      <c r="B73" s="27">
        <v>27</v>
      </c>
      <c r="C73" t="s" s="21">
        <v>51</v>
      </c>
      <c r="D73" s="22">
        <v>21</v>
      </c>
      <c r="E73" s="41"/>
      <c r="F73" s="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ht="14.25" customHeight="1">
      <c r="A74" s="18">
        <v>27</v>
      </c>
      <c r="B74" s="18">
        <v>28</v>
      </c>
      <c r="C74" s="42"/>
      <c r="D74" s="42"/>
      <c r="E74" s="4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ht="14.25" customHeight="1">
      <c r="A75" s="18">
        <v>19</v>
      </c>
      <c r="B75" s="18">
        <v>28</v>
      </c>
      <c r="C75" s="43"/>
      <c r="D75" s="43"/>
      <c r="E75" s="4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ht="26.25" customHeight="1">
      <c r="A76" s="18">
        <v>26</v>
      </c>
      <c r="B76" s="27">
        <v>28</v>
      </c>
      <c r="C76" t="s" s="44">
        <v>52</v>
      </c>
      <c r="D76" s="45">
        <f>D70+(D71-D70)*(D71-D72)/((D71-D72)+(D71-D73))</f>
        <v>24.2941176470588</v>
      </c>
      <c r="E76" s="46"/>
      <c r="F76" s="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ht="14.25" customHeight="1">
      <c r="A77" s="18">
        <v>37</v>
      </c>
      <c r="B77" s="18">
        <v>28</v>
      </c>
      <c r="C77" s="42"/>
      <c r="D77" s="42"/>
      <c r="E77" s="4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ht="14.25" customHeight="1">
      <c r="A78" s="18">
        <v>30</v>
      </c>
      <c r="B78" s="18">
        <v>29</v>
      </c>
      <c r="C78" s="43"/>
      <c r="D78" s="43"/>
      <c r="E78" s="4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ht="14.25" customHeight="1">
      <c r="A79" s="18">
        <v>31</v>
      </c>
      <c r="B79" s="27">
        <v>29</v>
      </c>
      <c r="C79" t="s" s="47">
        <v>53</v>
      </c>
      <c r="D79" s="5"/>
      <c r="E79" s="7"/>
      <c r="F79" s="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ht="21.75" customHeight="1">
      <c r="A80" s="18">
        <v>25</v>
      </c>
      <c r="B80" s="27">
        <v>29</v>
      </c>
      <c r="C80" t="s" s="21">
        <v>54</v>
      </c>
      <c r="D80" s="22">
        <v>22</v>
      </c>
      <c r="E80" s="41"/>
      <c r="F80" s="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21.75" customHeight="1">
      <c r="A81" s="18">
        <v>25</v>
      </c>
      <c r="B81" s="27">
        <v>29</v>
      </c>
      <c r="C81" t="s" s="21">
        <v>55</v>
      </c>
      <c r="D81" s="22">
        <v>26</v>
      </c>
      <c r="E81" s="41"/>
      <c r="F81" s="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14.25" customHeight="1">
      <c r="A82" s="18">
        <v>17</v>
      </c>
      <c r="B82" s="18">
        <v>30</v>
      </c>
      <c r="C82" s="48"/>
      <c r="D82" s="48"/>
      <c r="E82" s="4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21.75" customHeight="1">
      <c r="A83" s="18">
        <v>30</v>
      </c>
      <c r="B83" s="27">
        <v>30</v>
      </c>
      <c r="C83" t="s" s="44">
        <v>56</v>
      </c>
      <c r="D83" s="45">
        <f>D80+((D81-D80)/D81)*(K67/2-(D67+E67+F67))</f>
        <v>25.2307692307692</v>
      </c>
      <c r="E83" s="46"/>
      <c r="F83" s="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14.25" customHeight="1">
      <c r="A84" s="18">
        <v>24</v>
      </c>
      <c r="B84" s="18">
        <v>30</v>
      </c>
      <c r="C84" s="9"/>
      <c r="D84" s="9"/>
      <c r="E84" s="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4.25" customHeight="1">
      <c r="A85" s="18">
        <v>32</v>
      </c>
      <c r="B85" s="18">
        <v>31</v>
      </c>
      <c r="C85" s="10"/>
      <c r="D85" s="10"/>
      <c r="E85" s="10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14.25" customHeight="1">
      <c r="A86" s="18">
        <v>38</v>
      </c>
      <c r="B86" s="27">
        <v>31</v>
      </c>
      <c r="C86" t="s" s="17">
        <v>57</v>
      </c>
      <c r="D86" s="5"/>
      <c r="E86" s="7"/>
      <c r="F86" s="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14.25" customHeight="1">
      <c r="A87" s="18">
        <v>27</v>
      </c>
      <c r="B87" s="18">
        <v>31</v>
      </c>
      <c r="C87" s="9"/>
      <c r="D87" s="9"/>
      <c r="E87" s="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14.25" customHeight="1">
      <c r="A88" s="18">
        <v>18</v>
      </c>
      <c r="B88" s="18">
        <v>31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14.25" customHeight="1">
      <c r="A89" s="18">
        <v>23</v>
      </c>
      <c r="B89" s="18">
        <v>32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14.25" customHeight="1">
      <c r="A90" s="18">
        <v>22</v>
      </c>
      <c r="B90" s="18">
        <v>32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14.25" customHeight="1">
      <c r="A91" s="18">
        <v>21</v>
      </c>
      <c r="B91" s="18">
        <v>33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4.25" customHeight="1">
      <c r="A92" s="18">
        <v>27</v>
      </c>
      <c r="B92" s="18">
        <v>33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4.25" customHeight="1">
      <c r="A93" s="18">
        <v>10</v>
      </c>
      <c r="B93" s="18">
        <v>33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4.25" customHeight="1">
      <c r="A94" s="18">
        <v>28</v>
      </c>
      <c r="B94" s="18">
        <v>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14.25" customHeight="1">
      <c r="A95" s="18">
        <v>33</v>
      </c>
      <c r="B95" s="18">
        <v>34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4.25" customHeight="1">
      <c r="A96" s="18">
        <v>29</v>
      </c>
      <c r="B96" s="18">
        <v>34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4.25" customHeight="1">
      <c r="A97" s="18">
        <v>36</v>
      </c>
      <c r="B97" s="18">
        <v>35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4.25" customHeight="1">
      <c r="A98" s="18">
        <v>15</v>
      </c>
      <c r="B98" s="18">
        <v>35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4.25" customHeight="1">
      <c r="A99" s="18">
        <v>26</v>
      </c>
      <c r="B99" s="18">
        <v>36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4.25" customHeight="1">
      <c r="A100" s="18">
        <v>24</v>
      </c>
      <c r="B100" s="18">
        <v>36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4.25" customHeight="1">
      <c r="A101" s="18">
        <v>31</v>
      </c>
      <c r="B101" s="18">
        <v>36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4.25" customHeight="1">
      <c r="A102" s="18">
        <v>21</v>
      </c>
      <c r="B102" s="18">
        <v>37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4.25" customHeight="1">
      <c r="A103" s="18">
        <v>23</v>
      </c>
      <c r="B103" s="18">
        <v>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4.25" customHeight="1">
      <c r="A104" s="18">
        <v>17</v>
      </c>
      <c r="B104" s="18">
        <v>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4.25" customHeight="1">
      <c r="A105" s="18">
        <v>22</v>
      </c>
      <c r="B105" s="18">
        <v>38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</sheetData>
  <mergeCells count="17">
    <mergeCell ref="E1:I1"/>
    <mergeCell ref="E2:I2"/>
    <mergeCell ref="C5:E5"/>
    <mergeCell ref="K5:P5"/>
    <mergeCell ref="K28:S28"/>
    <mergeCell ref="K30:M30"/>
    <mergeCell ref="C36:F36"/>
    <mergeCell ref="C79:E79"/>
    <mergeCell ref="C86:E86"/>
    <mergeCell ref="K35:M35"/>
    <mergeCell ref="K38:R38"/>
    <mergeCell ref="C43:E43"/>
    <mergeCell ref="K43:M43"/>
    <mergeCell ref="K47:Q47"/>
    <mergeCell ref="K52:M52"/>
    <mergeCell ref="C60:E60"/>
    <mergeCell ref="C69:E69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