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yu\OneDrive\workspace_tongyu\bct3\BCT3_Excel_Addin\"/>
    </mc:Choice>
  </mc:AlternateContent>
  <xr:revisionPtr revIDLastSave="0" documentId="13_ncr:1_{1CAB3F93-F037-41F0-A637-A03847A85288}" xr6:coauthVersionLast="44" xr6:coauthVersionMax="44" xr10:uidLastSave="{00000000-0000-0000-0000-000000000000}"/>
  <bookViews>
    <workbookView xWindow="810" yWindow="-120" windowWidth="28110" windowHeight="16440" activeTab="3" xr2:uid="{10580981-9F3D-4C6C-B320-22F73A567738}"/>
  </bookViews>
  <sheets>
    <sheet name="risk free" sheetId="1" r:id="rId1"/>
    <sheet name="dividend" sheetId="3" r:id="rId2"/>
    <sheet name="vol" sheetId="2" r:id="rId3"/>
    <sheet name="skew_smile" sheetId="8" r:id="rId4"/>
    <sheet name="保存波动率" sheetId="7" r:id="rId5"/>
    <sheet name="保存分红" sheetId="6" r:id="rId6"/>
  </sheets>
  <calcPr calcId="181029" calcMode="manual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G26" i="8"/>
  <c r="E26" i="8"/>
  <c r="D26" i="8"/>
  <c r="C26" i="8"/>
  <c r="B26" i="8"/>
  <c r="O25" i="8"/>
  <c r="N25" i="8"/>
  <c r="M25" i="8"/>
  <c r="L25" i="8"/>
  <c r="K25" i="8"/>
  <c r="J25" i="8"/>
  <c r="I25" i="8"/>
  <c r="H25" i="8"/>
  <c r="O24" i="8"/>
  <c r="N24" i="8"/>
  <c r="M24" i="8"/>
  <c r="L24" i="8"/>
  <c r="K24" i="8"/>
  <c r="J24" i="8"/>
  <c r="I24" i="8"/>
  <c r="H24" i="8"/>
  <c r="O23" i="8"/>
  <c r="N23" i="8"/>
  <c r="M23" i="8"/>
  <c r="L23" i="8"/>
  <c r="K23" i="8"/>
  <c r="J23" i="8"/>
  <c r="I23" i="8"/>
  <c r="H23" i="8"/>
  <c r="E23" i="8"/>
  <c r="D23" i="8"/>
  <c r="C23" i="8"/>
  <c r="B23" i="8"/>
  <c r="O22" i="8"/>
  <c r="N22" i="8"/>
  <c r="M22" i="8"/>
  <c r="L22" i="8"/>
  <c r="K22" i="8"/>
  <c r="J22" i="8"/>
  <c r="I22" i="8"/>
  <c r="H22" i="8"/>
  <c r="E22" i="8"/>
  <c r="D22" i="8"/>
  <c r="C22" i="8"/>
  <c r="B22" i="8"/>
  <c r="O21" i="8"/>
  <c r="N21" i="8"/>
  <c r="M21" i="8"/>
  <c r="L21" i="8"/>
  <c r="K21" i="8"/>
  <c r="J21" i="8"/>
  <c r="I21" i="8"/>
  <c r="H21" i="8"/>
  <c r="E21" i="8"/>
  <c r="D21" i="8"/>
  <c r="C21" i="8"/>
  <c r="B21" i="8"/>
  <c r="O20" i="8"/>
  <c r="N20" i="8"/>
  <c r="M20" i="8"/>
  <c r="L20" i="8"/>
  <c r="K20" i="8"/>
  <c r="J20" i="8"/>
  <c r="I20" i="8"/>
  <c r="H20" i="8"/>
  <c r="E20" i="8"/>
  <c r="D20" i="8"/>
  <c r="C20" i="8"/>
  <c r="B20" i="8"/>
  <c r="O19" i="8"/>
  <c r="N19" i="8"/>
  <c r="M19" i="8"/>
  <c r="L19" i="8"/>
  <c r="K19" i="8"/>
  <c r="J19" i="8"/>
  <c r="I19" i="8"/>
  <c r="H19" i="8"/>
  <c r="E19" i="8"/>
  <c r="D19" i="8"/>
  <c r="C19" i="8"/>
  <c r="B19" i="8"/>
  <c r="O18" i="8"/>
  <c r="N18" i="8"/>
  <c r="M18" i="8"/>
  <c r="L18" i="8"/>
  <c r="K18" i="8"/>
  <c r="J18" i="8"/>
  <c r="I18" i="8"/>
  <c r="H18" i="8"/>
  <c r="E18" i="8"/>
  <c r="D18" i="8"/>
  <c r="C18" i="8"/>
  <c r="B18" i="8"/>
  <c r="O17" i="8"/>
  <c r="N17" i="8"/>
  <c r="M17" i="8"/>
  <c r="L17" i="8"/>
  <c r="K17" i="8"/>
  <c r="J17" i="8"/>
  <c r="I17" i="8"/>
  <c r="H17" i="8"/>
  <c r="E17" i="8"/>
  <c r="D17" i="8"/>
  <c r="C17" i="8"/>
  <c r="B17" i="8"/>
  <c r="O16" i="8"/>
  <c r="N16" i="8"/>
  <c r="M16" i="8"/>
  <c r="L16" i="8"/>
  <c r="K16" i="8"/>
  <c r="J16" i="8"/>
  <c r="I16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G12" i="8"/>
  <c r="E12" i="8"/>
  <c r="D12" i="8"/>
  <c r="C12" i="8"/>
  <c r="B12" i="8"/>
  <c r="O11" i="8"/>
  <c r="N11" i="8"/>
  <c r="M11" i="8"/>
  <c r="L11" i="8"/>
  <c r="K11" i="8"/>
  <c r="J11" i="8"/>
  <c r="I11" i="8"/>
  <c r="H11" i="8"/>
  <c r="E11" i="8"/>
  <c r="D11" i="8"/>
  <c r="C11" i="8"/>
  <c r="B11" i="8"/>
  <c r="O10" i="8"/>
  <c r="N10" i="8"/>
  <c r="M10" i="8"/>
  <c r="L10" i="8"/>
  <c r="K10" i="8"/>
  <c r="J10" i="8"/>
  <c r="I10" i="8"/>
  <c r="H10" i="8"/>
  <c r="E10" i="8"/>
  <c r="D10" i="8"/>
  <c r="C10" i="8"/>
  <c r="B10" i="8"/>
  <c r="O9" i="8"/>
  <c r="N9" i="8"/>
  <c r="M9" i="8"/>
  <c r="L9" i="8"/>
  <c r="K9" i="8"/>
  <c r="J9" i="8"/>
  <c r="I9" i="8"/>
  <c r="H9" i="8"/>
  <c r="E9" i="8"/>
  <c r="D9" i="8"/>
  <c r="C9" i="8"/>
  <c r="B9" i="8"/>
  <c r="O8" i="8"/>
  <c r="N8" i="8"/>
  <c r="M8" i="8"/>
  <c r="L8" i="8"/>
  <c r="K8" i="8"/>
  <c r="J8" i="8"/>
  <c r="I8" i="8"/>
  <c r="H8" i="8"/>
  <c r="E8" i="8"/>
  <c r="D8" i="8"/>
  <c r="C8" i="8"/>
  <c r="B8" i="8"/>
  <c r="O7" i="8"/>
  <c r="N7" i="8"/>
  <c r="M7" i="8"/>
  <c r="L7" i="8"/>
  <c r="K7" i="8"/>
  <c r="J7" i="8"/>
  <c r="I7" i="8"/>
  <c r="H7" i="8"/>
  <c r="E7" i="8"/>
  <c r="D7" i="8"/>
  <c r="C7" i="8"/>
  <c r="B7" i="8"/>
  <c r="O6" i="8"/>
  <c r="N6" i="8"/>
  <c r="M6" i="8"/>
  <c r="L6" i="8"/>
  <c r="K6" i="8"/>
  <c r="J6" i="8"/>
  <c r="I6" i="8"/>
  <c r="H6" i="8"/>
  <c r="E6" i="8"/>
  <c r="D6" i="8"/>
  <c r="C6" i="8"/>
  <c r="B6" i="8"/>
  <c r="O5" i="8"/>
  <c r="N5" i="8"/>
  <c r="M5" i="8"/>
  <c r="L5" i="8"/>
  <c r="K5" i="8"/>
  <c r="J5" i="8"/>
  <c r="I5" i="8"/>
  <c r="H5" i="8"/>
  <c r="E5" i="8"/>
  <c r="D5" i="8"/>
  <c r="C5" i="8"/>
  <c r="B5" i="8"/>
  <c r="O4" i="8"/>
  <c r="N4" i="8"/>
  <c r="M4" i="8"/>
  <c r="L4" i="8"/>
  <c r="K4" i="8"/>
  <c r="J4" i="8"/>
  <c r="I4" i="8"/>
  <c r="H4" i="8"/>
  <c r="E4" i="8"/>
  <c r="D4" i="8"/>
  <c r="C4" i="8"/>
  <c r="B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C15" i="7"/>
  <c r="C14" i="7"/>
  <c r="C3" i="7"/>
  <c r="C15" i="6"/>
  <c r="C14" i="6"/>
  <c r="C3" i="6"/>
  <c r="O15" i="2"/>
  <c r="W2" i="2"/>
  <c r="V2" i="2"/>
  <c r="U2" i="2"/>
  <c r="T2" i="2"/>
  <c r="S2" i="2"/>
  <c r="R2" i="2"/>
  <c r="Q2" i="2"/>
  <c r="W4" i="2"/>
  <c r="V4" i="2"/>
  <c r="U4" i="2"/>
  <c r="T4" i="2"/>
  <c r="S4" i="2"/>
  <c r="R4" i="2"/>
  <c r="Q4" i="2"/>
  <c r="M4" i="2"/>
  <c r="L4" i="2"/>
  <c r="K4" i="2"/>
  <c r="J4" i="2"/>
  <c r="I4" i="2"/>
  <c r="H4" i="2"/>
  <c r="G4" i="2"/>
  <c r="P10" i="2"/>
  <c r="P6" i="2"/>
  <c r="F10" i="2"/>
  <c r="F6" i="2"/>
  <c r="P13" i="2"/>
  <c r="P9" i="2"/>
  <c r="P5" i="2"/>
  <c r="F13" i="2"/>
  <c r="F9" i="2"/>
  <c r="F5" i="2"/>
  <c r="P11" i="2"/>
  <c r="P7" i="2"/>
  <c r="F11" i="2"/>
  <c r="P12" i="2"/>
  <c r="P8" i="2"/>
  <c r="F12" i="2"/>
  <c r="F8" i="2"/>
  <c r="E2" i="2"/>
  <c r="F7" i="2"/>
  <c r="R19" i="2"/>
  <c r="S19" i="2"/>
  <c r="T19" i="2"/>
  <c r="U19" i="2"/>
  <c r="V19" i="2"/>
  <c r="W19" i="2"/>
  <c r="Q19" i="2"/>
  <c r="I19" i="2"/>
  <c r="H19" i="2"/>
  <c r="J19" i="2"/>
  <c r="K19" i="2"/>
  <c r="L19" i="2"/>
  <c r="M19" i="2"/>
  <c r="G19" i="2"/>
  <c r="E2" i="3"/>
  <c r="P24" i="2"/>
  <c r="P28" i="2"/>
  <c r="F21" i="2"/>
  <c r="K21" i="2"/>
  <c r="F23" i="2"/>
  <c r="K23" i="2"/>
  <c r="F27" i="2"/>
  <c r="K27" i="2"/>
  <c r="G27" i="2"/>
  <c r="G23" i="2"/>
  <c r="F18" i="3"/>
  <c r="F19" i="3"/>
  <c r="O17" i="2"/>
  <c r="P23" i="2"/>
  <c r="U23" i="2"/>
  <c r="R24" i="2"/>
  <c r="V24" i="2"/>
  <c r="P27" i="2"/>
  <c r="U27" i="2"/>
  <c r="R28" i="2"/>
  <c r="V28" i="2"/>
  <c r="F20" i="2"/>
  <c r="J20" i="2"/>
  <c r="L20" i="2"/>
  <c r="H21" i="2"/>
  <c r="L21" i="2"/>
  <c r="H23" i="2"/>
  <c r="L23" i="2"/>
  <c r="F26" i="2"/>
  <c r="J26" i="2"/>
  <c r="K26" i="2"/>
  <c r="H27" i="2"/>
  <c r="L27" i="2"/>
  <c r="G26" i="2"/>
  <c r="F26" i="1"/>
  <c r="F22" i="1"/>
  <c r="F18" i="1"/>
  <c r="F9" i="1"/>
  <c r="F5" i="1"/>
  <c r="K6" i="2"/>
  <c r="H7" i="2"/>
  <c r="L7" i="2"/>
  <c r="I8" i="2"/>
  <c r="M8" i="2"/>
  <c r="J9" i="2"/>
  <c r="G10" i="2"/>
  <c r="K10" i="2"/>
  <c r="H11" i="2"/>
  <c r="L11" i="2"/>
  <c r="I12" i="2"/>
  <c r="M12" i="2"/>
  <c r="J13" i="2"/>
  <c r="H5" i="2"/>
  <c r="L5" i="2"/>
  <c r="G18" i="3"/>
  <c r="W23" i="2"/>
  <c r="P25" i="2"/>
  <c r="S27" i="2"/>
  <c r="T28" i="2"/>
  <c r="Q24" i="2"/>
  <c r="F22" i="2"/>
  <c r="I20" i="2"/>
  <c r="J21" i="2"/>
  <c r="M22" i="2"/>
  <c r="F24" i="2"/>
  <c r="I26" i="2"/>
  <c r="J27" i="2"/>
  <c r="G24" i="2"/>
  <c r="F25" i="1"/>
  <c r="F20" i="1"/>
  <c r="F10" i="1"/>
  <c r="F4" i="1"/>
  <c r="H6" i="2"/>
  <c r="G7" i="2"/>
  <c r="M7" i="2"/>
  <c r="K8" i="2"/>
  <c r="I9" i="2"/>
  <c r="H10" i="2"/>
  <c r="M10" i="2"/>
  <c r="K11" i="2"/>
  <c r="J12" i="2"/>
  <c r="H13" i="2"/>
  <c r="M13" i="2"/>
  <c r="M5" i="2"/>
  <c r="G9" i="1"/>
  <c r="H9" i="1"/>
  <c r="I9" i="1"/>
  <c r="G21" i="1"/>
  <c r="H21" i="1"/>
  <c r="I21" i="1"/>
  <c r="I7" i="2"/>
  <c r="L8" i="2"/>
  <c r="I10" i="2"/>
  <c r="M11" i="2"/>
  <c r="I13" i="2"/>
  <c r="U20" i="2"/>
  <c r="R22" i="2"/>
  <c r="T24" i="2"/>
  <c r="V26" i="2"/>
  <c r="Q28" i="2"/>
  <c r="M20" i="2"/>
  <c r="J23" i="2"/>
  <c r="L25" i="2"/>
  <c r="M26" i="2"/>
  <c r="G28" i="2"/>
  <c r="F23" i="1"/>
  <c r="F7" i="1"/>
  <c r="K24" i="1"/>
  <c r="L24" i="1"/>
  <c r="M24" i="1"/>
  <c r="G8" i="1"/>
  <c r="H8" i="1"/>
  <c r="I8" i="1"/>
  <c r="G24" i="1"/>
  <c r="H24" i="1"/>
  <c r="I24" i="1"/>
  <c r="L6" i="2"/>
  <c r="H8" i="2"/>
  <c r="L9" i="2"/>
  <c r="I11" i="2"/>
  <c r="L12" i="2"/>
  <c r="J5" i="2"/>
  <c r="K16" i="3"/>
  <c r="F8" i="3"/>
  <c r="G8" i="3"/>
  <c r="H8" i="3"/>
  <c r="I8" i="3"/>
  <c r="F4" i="3"/>
  <c r="G4" i="3"/>
  <c r="H4" i="3"/>
  <c r="I4" i="3"/>
  <c r="K21" i="3"/>
  <c r="L21" i="3"/>
  <c r="M21" i="3"/>
  <c r="F11" i="3"/>
  <c r="G11" i="3"/>
  <c r="H11" i="3"/>
  <c r="I11" i="3"/>
  <c r="F9" i="3"/>
  <c r="G9" i="3"/>
  <c r="H9" i="3"/>
  <c r="I9" i="3"/>
  <c r="F7" i="3"/>
  <c r="G7" i="3"/>
  <c r="H7" i="3"/>
  <c r="I7" i="3"/>
  <c r="F5" i="3"/>
  <c r="G5" i="3"/>
  <c r="H5" i="3"/>
  <c r="I5" i="3"/>
  <c r="F26" i="3"/>
  <c r="G26" i="3"/>
  <c r="H26" i="3"/>
  <c r="I26" i="3"/>
  <c r="F24" i="3"/>
  <c r="G24" i="3"/>
  <c r="H24" i="3"/>
  <c r="I24" i="3"/>
  <c r="F22" i="3"/>
  <c r="G22" i="3"/>
  <c r="H22" i="3"/>
  <c r="I22" i="3"/>
  <c r="F20" i="3"/>
  <c r="G20" i="3"/>
  <c r="H20" i="3"/>
  <c r="I20" i="3"/>
  <c r="P20" i="2"/>
  <c r="W20" i="2"/>
  <c r="P22" i="2"/>
  <c r="R23" i="2"/>
  <c r="S24" i="2"/>
  <c r="T25" i="2"/>
  <c r="U26" i="2"/>
  <c r="V27" i="2"/>
  <c r="W28" i="2"/>
  <c r="Q27" i="2"/>
  <c r="I22" i="2"/>
  <c r="M21" i="2"/>
  <c r="I23" i="2"/>
  <c r="J24" i="2"/>
  <c r="K25" i="2"/>
  <c r="L26" i="2"/>
  <c r="M27" i="2"/>
  <c r="G21" i="2"/>
  <c r="F24" i="1"/>
  <c r="F19" i="1"/>
  <c r="F8" i="1"/>
  <c r="K16" i="1"/>
  <c r="K21" i="1"/>
  <c r="L21" i="1"/>
  <c r="M21" i="1"/>
  <c r="G4" i="1"/>
  <c r="H4" i="1"/>
  <c r="I4" i="1"/>
  <c r="G19" i="1"/>
  <c r="H19" i="1"/>
  <c r="I19" i="1"/>
  <c r="I6" i="2"/>
  <c r="G8" i="2"/>
  <c r="K9" i="2"/>
  <c r="G11" i="2"/>
  <c r="K12" i="2"/>
  <c r="I5" i="2"/>
  <c r="K18" i="3"/>
  <c r="L18" i="3"/>
  <c r="M18" i="3"/>
  <c r="G19" i="3"/>
  <c r="H19" i="3"/>
  <c r="I19" i="3"/>
  <c r="P21" i="2"/>
  <c r="S23" i="2"/>
  <c r="U25" i="2"/>
  <c r="W27" i="2"/>
  <c r="H22" i="2"/>
  <c r="K24" i="2"/>
  <c r="F28" i="2"/>
  <c r="G20" i="2"/>
  <c r="F12" i="1"/>
  <c r="K26" i="1"/>
  <c r="L26" i="1"/>
  <c r="M26" i="1"/>
  <c r="E2" i="1"/>
  <c r="J7" i="2"/>
  <c r="G9" i="2"/>
  <c r="J10" i="2"/>
  <c r="G12" i="2"/>
  <c r="K13" i="2"/>
  <c r="F12" i="3"/>
  <c r="G12" i="3"/>
  <c r="H12" i="3"/>
  <c r="I12" i="3"/>
  <c r="F10" i="3"/>
  <c r="G10" i="3"/>
  <c r="H10" i="3"/>
  <c r="I10" i="3"/>
  <c r="F6" i="3"/>
  <c r="G6" i="3"/>
  <c r="H6" i="3"/>
  <c r="I6" i="3"/>
  <c r="F25" i="3"/>
  <c r="G25" i="3"/>
  <c r="H25" i="3"/>
  <c r="I25" i="3"/>
  <c r="F23" i="3"/>
  <c r="G23" i="3"/>
  <c r="H23" i="3"/>
  <c r="I23" i="3"/>
  <c r="V23" i="2"/>
  <c r="S28" i="2"/>
  <c r="K20" i="2"/>
  <c r="L22" i="2"/>
  <c r="I27" i="2"/>
  <c r="G5" i="2"/>
  <c r="M6" i="2"/>
  <c r="M9" i="2"/>
  <c r="G13" i="2"/>
  <c r="P26" i="2"/>
  <c r="F11" i="1"/>
  <c r="K22" i="1"/>
  <c r="L22" i="1"/>
  <c r="M22" i="1"/>
  <c r="G20" i="1"/>
  <c r="H20" i="1"/>
  <c r="I20" i="1"/>
  <c r="J11" i="2"/>
  <c r="U22" i="2"/>
  <c r="I21" i="2"/>
  <c r="G25" i="2"/>
  <c r="K20" i="1"/>
  <c r="L20" i="1"/>
  <c r="M20" i="1"/>
  <c r="H9" i="2"/>
  <c r="F21" i="3"/>
  <c r="G21" i="3"/>
  <c r="H21" i="3"/>
  <c r="I21" i="3"/>
  <c r="S20" i="2"/>
  <c r="W24" i="2"/>
  <c r="H20" i="2"/>
  <c r="M23" i="2"/>
  <c r="J28" i="2"/>
  <c r="F21" i="1"/>
  <c r="G12" i="1"/>
  <c r="H12" i="1"/>
  <c r="I12" i="1"/>
  <c r="K7" i="2"/>
  <c r="L10" i="2"/>
  <c r="L13" i="2"/>
  <c r="T21" i="2"/>
  <c r="Q23" i="2"/>
  <c r="F25" i="2"/>
  <c r="G6" i="1"/>
  <c r="H6" i="1"/>
  <c r="I6" i="1"/>
  <c r="J8" i="2"/>
  <c r="K5" i="2"/>
  <c r="R27" i="2"/>
  <c r="H26" i="2"/>
  <c r="F6" i="1"/>
  <c r="G6" i="2"/>
  <c r="H12" i="2"/>
  <c r="Q20" i="2"/>
  <c r="Q25" i="2"/>
  <c r="Q21" i="2"/>
  <c r="U28" i="2"/>
  <c r="T27" i="2"/>
  <c r="W26" i="2"/>
  <c r="S26" i="2"/>
  <c r="V25" i="2"/>
  <c r="R25" i="2"/>
  <c r="U24" i="2"/>
  <c r="T23" i="2"/>
  <c r="W22" i="2"/>
  <c r="S22" i="2"/>
  <c r="V21" i="2"/>
  <c r="R21" i="2"/>
  <c r="V20" i="2"/>
  <c r="T20" i="2"/>
  <c r="R20" i="2"/>
  <c r="W25" i="2"/>
  <c r="S25" i="2"/>
  <c r="G22" i="2"/>
  <c r="K22" i="2"/>
  <c r="J22" i="2"/>
  <c r="M24" i="2"/>
  <c r="I24" i="2"/>
  <c r="L24" i="2"/>
  <c r="H24" i="2"/>
  <c r="K25" i="3"/>
  <c r="L25" i="3"/>
  <c r="M25" i="3"/>
  <c r="K22" i="3"/>
  <c r="L22" i="3"/>
  <c r="M22" i="3"/>
  <c r="K26" i="3"/>
  <c r="L26" i="3"/>
  <c r="M26" i="3"/>
  <c r="K19" i="3"/>
  <c r="L19" i="3"/>
  <c r="M19" i="3"/>
  <c r="K23" i="3"/>
  <c r="L23" i="3"/>
  <c r="M23" i="3"/>
  <c r="K20" i="3"/>
  <c r="L20" i="3"/>
  <c r="M20" i="3"/>
  <c r="K24" i="3"/>
  <c r="L24" i="3"/>
  <c r="M24" i="3"/>
  <c r="V22" i="2"/>
  <c r="Q22" i="2"/>
  <c r="T22" i="2"/>
  <c r="K18" i="1"/>
  <c r="L18" i="1"/>
  <c r="M18" i="1"/>
  <c r="K25" i="1"/>
  <c r="L25" i="1"/>
  <c r="M25" i="1"/>
  <c r="K19" i="1"/>
  <c r="L19" i="1"/>
  <c r="M19" i="1"/>
  <c r="K23" i="1"/>
  <c r="L23" i="1"/>
  <c r="M23" i="1"/>
  <c r="U21" i="2"/>
  <c r="W21" i="2"/>
  <c r="S21" i="2"/>
  <c r="K28" i="2"/>
  <c r="M28" i="2"/>
  <c r="I28" i="2"/>
  <c r="L28" i="2"/>
  <c r="H28" i="2"/>
  <c r="G23" i="1"/>
  <c r="H23" i="1"/>
  <c r="I23" i="1"/>
  <c r="G25" i="1"/>
  <c r="H25" i="1"/>
  <c r="I25" i="1"/>
  <c r="G5" i="1"/>
  <c r="H5" i="1"/>
  <c r="I5" i="1"/>
  <c r="G10" i="1"/>
  <c r="H10" i="1"/>
  <c r="I10" i="1"/>
  <c r="G18" i="1"/>
  <c r="H18" i="1"/>
  <c r="I18" i="1"/>
  <c r="G22" i="1"/>
  <c r="H22" i="1"/>
  <c r="I22" i="1"/>
  <c r="G26" i="1"/>
  <c r="H26" i="1"/>
  <c r="I26" i="1"/>
  <c r="G7" i="1"/>
  <c r="H7" i="1"/>
  <c r="I7" i="1"/>
  <c r="G11" i="1"/>
  <c r="H11" i="1"/>
  <c r="I11" i="1"/>
  <c r="R26" i="2"/>
  <c r="Q26" i="2"/>
  <c r="T26" i="2"/>
  <c r="H25" i="2"/>
  <c r="J25" i="2"/>
  <c r="M25" i="2"/>
  <c r="I25" i="2"/>
  <c r="H18" i="3"/>
  <c r="I18" i="3"/>
  <c r="O14" i="2"/>
  <c r="J6" i="2"/>
</calcChain>
</file>

<file path=xl/sharedStrings.xml><?xml version="1.0" encoding="utf-8"?>
<sst xmlns="http://schemas.openxmlformats.org/spreadsheetml/2006/main" count="234" uniqueCount="67">
  <si>
    <t>TRADER_RISK_FREE_CURVE</t>
    <phoneticPr fontId="1" type="noConversion"/>
  </si>
  <si>
    <t>1D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</si>
  <si>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</si>
  <si>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</si>
  <si>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</si>
  <si>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1M</t>
    <phoneticPr fontId="1" type="noConversion"/>
  </si>
  <si>
    <t>3M</t>
    <phoneticPr fontId="1" type="noConversion"/>
  </si>
  <si>
    <t>6M</t>
    <phoneticPr fontId="1" type="noConversion"/>
  </si>
  <si>
    <t>9M</t>
    <phoneticPr fontId="1" type="noConversion"/>
  </si>
  <si>
    <t>1Y</t>
    <phoneticPr fontId="1" type="noConversion"/>
  </si>
  <si>
    <t>DEFAULT_CALENDAR</t>
    <phoneticPr fontId="1" type="noConversion"/>
  </si>
  <si>
    <t>Tenor</t>
    <phoneticPr fontId="1" type="noConversion"/>
  </si>
  <si>
    <t>Expiry</t>
    <phoneticPr fontId="1" type="noConversion"/>
  </si>
  <si>
    <t>Discount</t>
    <phoneticPr fontId="1" type="noConversion"/>
  </si>
  <si>
    <t>rate</t>
    <phoneticPr fontId="1" type="noConversion"/>
  </si>
  <si>
    <t>Val Date</t>
    <phoneticPr fontId="1" type="noConversion"/>
  </si>
  <si>
    <t>logDf</t>
    <phoneticPr fontId="1" type="noConversion"/>
  </si>
  <si>
    <t>Name</t>
    <phoneticPr fontId="1" type="noConversion"/>
  </si>
  <si>
    <t>Instance</t>
    <phoneticPr fontId="1" type="noConversion"/>
  </si>
  <si>
    <t>TRADER_VOL</t>
    <phoneticPr fontId="1" type="noConversion"/>
  </si>
  <si>
    <t>Underlyer</t>
    <phoneticPr fontId="1" type="noConversion"/>
  </si>
  <si>
    <t>Calendar</t>
    <phoneticPr fontId="1" type="noConversion"/>
  </si>
  <si>
    <t>Spot</t>
    <phoneticPr fontId="1" type="noConversion"/>
  </si>
  <si>
    <t>读取</t>
    <phoneticPr fontId="1" type="noConversion"/>
  </si>
  <si>
    <t>新建/保存</t>
    <phoneticPr fontId="1" type="noConversion"/>
  </si>
  <si>
    <t>close</t>
    <phoneticPr fontId="1" type="noConversion"/>
  </si>
  <si>
    <t>新估值日</t>
    <phoneticPr fontId="1" type="noConversion"/>
  </si>
  <si>
    <t>New Val Date</t>
    <phoneticPr fontId="1" type="noConversion"/>
  </si>
  <si>
    <t>`=mdlSave(K13,"risk_free_curve",B2,B3,B1)</t>
    <phoneticPr fontId="1" type="noConversion"/>
  </si>
  <si>
    <t>`=qlCurveFromSpotRates(B1,F4:F12,K4:K12)</t>
    <phoneticPr fontId="1" type="noConversion"/>
  </si>
  <si>
    <t>未移动估值日</t>
    <phoneticPr fontId="1" type="noConversion"/>
  </si>
  <si>
    <t>600030.SH</t>
    <phoneticPr fontId="1" type="noConversion"/>
  </si>
  <si>
    <t>TRADER_DIVIDEND_CURVE</t>
  </si>
  <si>
    <t>`=mdlSave(K13,"dividend_curve",B2,B3,B1,B5)</t>
    <phoneticPr fontId="1" type="noConversion"/>
  </si>
  <si>
    <t>intraday</t>
    <phoneticPr fontId="1" type="noConversion"/>
  </si>
  <si>
    <t>600031.SH</t>
    <phoneticPr fontId="1" type="noConversion"/>
  </si>
  <si>
    <t>`=mdlSave(O14,"vol_surface",B2,B3,B1,B5)</t>
    <phoneticPr fontId="1" type="noConversion"/>
  </si>
  <si>
    <t>modelName</t>
    <phoneticPr fontId="1" type="noConversion"/>
  </si>
  <si>
    <t>valuationDate</t>
    <phoneticPr fontId="1" type="noConversion"/>
  </si>
  <si>
    <t>underlyerInstrumentId</t>
    <phoneticPr fontId="1" type="noConversion"/>
  </si>
  <si>
    <t>000300.SH</t>
    <phoneticPr fontId="1" type="noConversion"/>
  </si>
  <si>
    <t>underlyerPrice</t>
    <phoneticPr fontId="1" type="noConversion"/>
  </si>
  <si>
    <t>daysInYear</t>
    <phoneticPr fontId="1" type="noConversion"/>
  </si>
  <si>
    <t>calendars</t>
    <phoneticPr fontId="1" type="noConversion"/>
  </si>
  <si>
    <t>2M</t>
    <phoneticPr fontId="1" type="noConversion"/>
  </si>
  <si>
    <t>volCalendar</t>
    <phoneticPr fontId="1" type="noConversion"/>
  </si>
  <si>
    <t>DEFAULT_VOL_CALENDAR</t>
    <phoneticPr fontId="1" type="noConversion"/>
  </si>
  <si>
    <t>保存波动率曲面</t>
    <phoneticPr fontId="1" type="noConversion"/>
  </si>
  <si>
    <t>日内</t>
    <phoneticPr fontId="1" type="noConversion"/>
  </si>
  <si>
    <t>收盘</t>
    <phoneticPr fontId="1" type="noConversion"/>
  </si>
  <si>
    <t>TRADER_DIVIDEND_CURVE</t>
    <phoneticPr fontId="1" type="noConversion"/>
  </si>
  <si>
    <t>Rate</t>
    <phoneticPr fontId="1" type="noConversion"/>
  </si>
  <si>
    <t>underlyer</t>
    <phoneticPr fontId="1" type="noConversion"/>
  </si>
  <si>
    <t>保存分红曲线</t>
    <phoneticPr fontId="1" type="noConversion"/>
  </si>
  <si>
    <t>Strike</t>
    <phoneticPr fontId="1" type="noConversion"/>
  </si>
  <si>
    <t>80% Spot</t>
    <phoneticPr fontId="1" type="noConversion"/>
  </si>
  <si>
    <t>90% Spot</t>
    <phoneticPr fontId="1" type="noConversion"/>
  </si>
  <si>
    <t>95% Spot</t>
    <phoneticPr fontId="1" type="noConversion"/>
  </si>
  <si>
    <t>100% Spot</t>
    <phoneticPr fontId="1" type="noConversion"/>
  </si>
  <si>
    <t>105% Spot</t>
    <phoneticPr fontId="1" type="noConversion"/>
  </si>
  <si>
    <t>110% Spot</t>
    <phoneticPr fontId="1" type="noConversion"/>
  </si>
  <si>
    <t>120% Spot</t>
    <phoneticPr fontId="1" type="noConversion"/>
  </si>
  <si>
    <t>val</t>
    <phoneticPr fontId="1" type="noConversion"/>
  </si>
  <si>
    <t>spot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</si>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</sst>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9" fontId="0" fillId="0" borderId="8" xfId="1" applyFont="1" applyBorder="1">
      <alignment vertical="center"/>
    </xf>
    <xf numFmtId="9" fontId="0" fillId="0" borderId="2" xfId="1" applyFont="1" applyBorder="1">
      <alignment vertical="center"/>
    </xf>
    <xf numFmtId="9" fontId="0" fillId="0" borderId="7" xfId="1" applyFont="1" applyBorder="1">
      <alignment vertical="center"/>
    </xf>
    <xf numFmtId="9" fontId="0" fillId="0" borderId="6" xfId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D90A-6522-4640-970E-E568F6CA04EA}">
  <dimension ref="A1:M26"/>
  <sheetViews>
    <sheetView workbookViewId="0">
      <selection activeCell="A16" sqref="A16"/>
    </sheetView>
  </sheetViews>
  <sheetFormatPr defaultRowHeight="16.5" x14ac:dyDescent="0.35"/>
  <cols>
    <col min="1" max="1" width="12.25" bestFit="1" customWidth="1"/>
    <col min="2" max="2" width="10" bestFit="1" customWidth="1"/>
    <col min="4" max="4" width="9" customWidth="1"/>
    <col min="6" max="6" width="11.125" bestFit="1" customWidth="1"/>
    <col min="8" max="8" width="9" customWidth="1"/>
    <col min="12" max="12" width="9" customWidth="1"/>
  </cols>
  <sheetData>
    <row r="1" spans="1:11" x14ac:dyDescent="0.35">
      <c r="A1" t="s">
        <v>15</v>
      </c>
      <c r="B1" s="1">
        <v>43579</v>
      </c>
      <c r="E1" t="s">
        <v>23</v>
      </c>
      <c r="K1" t="s">
        <v>24</v>
      </c>
    </row>
    <row r="2" spans="1:11" x14ac:dyDescent="0.35">
      <c r="A2" t="s">
        <v>17</v>
      </c>
      <c r="B2" t="s">
        <v>0</v>
      </c>
      <c r="E2" t="str">
        <f ca="1">_xll.mdlLoad("risk_free_curve",B2,B3,B1)</f>
        <v>TRADER_RISK_FREE_CURVE|CLOSE|20190424|Asia/Shanghai</v>
      </c>
      <c r="K2" t="s">
        <v>28</v>
      </c>
    </row>
    <row r="3" spans="1:11" x14ac:dyDescent="0.35">
      <c r="A3" t="s">
        <v>18</v>
      </c>
      <c r="B3" t="s">
        <v>25</v>
      </c>
      <c r="E3" t="s">
        <v>11</v>
      </c>
      <c r="F3" t="s">
        <v>12</v>
      </c>
      <c r="G3" t="s">
        <v>13</v>
      </c>
      <c r="H3" t="s">
        <v>16</v>
      </c>
      <c r="I3" t="s">
        <v>14</v>
      </c>
      <c r="K3" t="s">
        <v>14</v>
      </c>
    </row>
    <row r="4" spans="1:11" x14ac:dyDescent="0.35">
      <c r="A4" t="s">
        <v>21</v>
      </c>
      <c r="B4" t="s">
        <v>10</v>
      </c>
      <c r="E4" t="s">
        <v>1</v>
      </c>
      <c r="F4" s="1">
        <f>_xll.qlDateAdd($B$1,E4,"forward","following",$B$4)</f>
        <v>43580</v>
      </c>
      <c r="G4">
        <f ca="1">_xll.qlDf($E$2,F4)</f>
        <v>0.99994520698064437</v>
      </c>
      <c r="H4">
        <f t="shared" ref="H4:H12" ca="1" si="0">LOG(G4,EXP(1))</f>
        <v>-5.4794520547947518E-5</v>
      </c>
      <c r="I4">
        <f t="shared" ref="I4:I12" ca="1" si="1">-H4/(F4-$B$1)*365</f>
        <v>2.0000000000000843E-2</v>
      </c>
      <c r="K4">
        <v>0.04</v>
      </c>
    </row>
    <row r="5" spans="1:11" x14ac:dyDescent="0.35">
      <c r="E5" t="s">
        <v>2</v>
      </c>
      <c r="F5" s="1">
        <f>_xll.qlDateAdd($B$1,E5,"forward","following",$B$4)</f>
        <v>43587</v>
      </c>
      <c r="G5">
        <f ca="1">_xll.qlDf($E$2,F5)</f>
        <v>0.99928792487878304</v>
      </c>
      <c r="H5">
        <f t="shared" ca="1" si="0"/>
        <v>-7.1232876712319507E-4</v>
      </c>
      <c r="I5">
        <f t="shared" ca="1" si="1"/>
        <v>3.2499999999995775E-2</v>
      </c>
      <c r="K5">
        <v>0.04</v>
      </c>
    </row>
    <row r="6" spans="1:11" x14ac:dyDescent="0.35">
      <c r="E6" t="s">
        <v>3</v>
      </c>
      <c r="F6" s="1">
        <f ca="1">_xll.qlDateAdd($B$1,E6,"forward","following",$B$4)</f>
        <v>43593</v>
      </c>
      <c r="G6">
        <f ca="1">_xll.qlDf($E$2,F6)</f>
        <v>0.99846692977925156</v>
      </c>
      <c r="H6">
        <f t="shared" ca="1" si="0"/>
        <v>-1.5342465753425078E-3</v>
      </c>
      <c r="I6">
        <f t="shared" ca="1" si="1"/>
        <v>4.0000000000001097E-2</v>
      </c>
      <c r="K6">
        <v>0.04</v>
      </c>
    </row>
    <row r="7" spans="1:11" x14ac:dyDescent="0.35">
      <c r="E7" t="s">
        <v>4</v>
      </c>
      <c r="F7" s="1">
        <f ca="1">_xll.qlDateAdd($B$1,E7,"forward","following",$B$4)</f>
        <v>43600</v>
      </c>
      <c r="G7">
        <f ca="1">_xll.qlDf($E$2,F7)</f>
        <v>0.99712742144330302</v>
      </c>
      <c r="H7">
        <f t="shared" ca="1" si="0"/>
        <v>-2.8767123287671294E-3</v>
      </c>
      <c r="I7">
        <f t="shared" ca="1" si="1"/>
        <v>5.0000000000000107E-2</v>
      </c>
      <c r="K7">
        <v>0.04</v>
      </c>
    </row>
    <row r="8" spans="1:11" x14ac:dyDescent="0.35">
      <c r="E8" t="s">
        <v>5</v>
      </c>
      <c r="F8" s="1">
        <f ca="1">_xll.qlDateAdd($B$1,E8,"forward","following",$B$4)</f>
        <v>43609</v>
      </c>
      <c r="G8">
        <f ca="1">_xll.qlDf($E$2,F8)</f>
        <v>0.99508063306636318</v>
      </c>
      <c r="H8">
        <f t="shared" ca="1" si="0"/>
        <v>-4.9315068493150545E-3</v>
      </c>
      <c r="I8">
        <f t="shared" ca="1" si="1"/>
        <v>5.9999999999999831E-2</v>
      </c>
      <c r="K8">
        <v>0.04</v>
      </c>
    </row>
    <row r="9" spans="1:11" x14ac:dyDescent="0.35">
      <c r="E9" t="s">
        <v>6</v>
      </c>
      <c r="F9" s="1">
        <f>_xll.qlDateAdd($B$1,E9,"forward","following",$B$4)</f>
        <v>43670</v>
      </c>
      <c r="G9">
        <f ca="1">_xll.qlDf($E$2,F9)</f>
        <v>0.98269935025787736</v>
      </c>
      <c r="H9">
        <f t="shared" ca="1" si="0"/>
        <v>-1.7452054794520545E-2</v>
      </c>
      <c r="I9">
        <f t="shared" ca="1" si="1"/>
        <v>6.9999999999999993E-2</v>
      </c>
      <c r="K9">
        <v>0.04</v>
      </c>
    </row>
    <row r="10" spans="1:11" x14ac:dyDescent="0.35">
      <c r="E10" t="s">
        <v>7</v>
      </c>
      <c r="F10" s="1">
        <f>_xll.qlDateAdd($B$1,E10,"forward","following",$B$4)</f>
        <v>43762</v>
      </c>
      <c r="G10">
        <f ca="1">_xll.qlDf($E$2,F10)</f>
        <v>0.96068415292820497</v>
      </c>
      <c r="H10">
        <f t="shared" ca="1" si="0"/>
        <v>-4.0109589041095912E-2</v>
      </c>
      <c r="I10">
        <f t="shared" ca="1" si="1"/>
        <v>8.0000000000000043E-2</v>
      </c>
      <c r="K10">
        <v>0.04</v>
      </c>
    </row>
    <row r="11" spans="1:11" x14ac:dyDescent="0.35">
      <c r="E11" t="s">
        <v>8</v>
      </c>
      <c r="F11" s="1">
        <f ca="1">_xll.qlDateAdd($B$1,E11,"forward","following",$B$4)</f>
        <v>43854</v>
      </c>
      <c r="G11">
        <f ca="1">_xll.qlDf($E$2,F11)</f>
        <v>0.93443966400081568</v>
      </c>
      <c r="H11">
        <f t="shared" ca="1" si="0"/>
        <v>-6.7808219178082149E-2</v>
      </c>
      <c r="I11">
        <f t="shared" ca="1" si="1"/>
        <v>8.9999999999999941E-2</v>
      </c>
      <c r="K11">
        <v>0.04</v>
      </c>
    </row>
    <row r="12" spans="1:11" x14ac:dyDescent="0.35">
      <c r="E12" t="s">
        <v>9</v>
      </c>
      <c r="F12" s="1">
        <f ca="1">_xll.qlDateAdd($B$1,E12,"forward","following",$B$4)</f>
        <v>43945</v>
      </c>
      <c r="G12">
        <f ca="1">_xll.qlDf($E$2,F12)</f>
        <v>0.90458955132937779</v>
      </c>
      <c r="H12">
        <f t="shared" ca="1" si="0"/>
        <v>-0.10027397260273969</v>
      </c>
      <c r="I12">
        <f t="shared" ca="1" si="1"/>
        <v>9.9999999999999978E-2</v>
      </c>
      <c r="K12">
        <v>0.04</v>
      </c>
    </row>
    <row r="13" spans="1:11" x14ac:dyDescent="0.35">
      <c r="K13" t="s">
        <v>29</v>
      </c>
    </row>
    <row r="16" spans="1:11" x14ac:dyDescent="0.35">
      <c r="A16" t="s">
        <v>26</v>
      </c>
      <c r="E16" t="s">
        <v>30</v>
      </c>
      <c r="K16" t="str">
        <f ca="1">_xll.mdlModelShiftValuationDate("RISK_FREE_CURVE",B2,B3,,B1,B17)</f>
        <v>PwlfDiscountingCurve~mEQROaEOO</v>
      </c>
    </row>
    <row r="17" spans="1:13" x14ac:dyDescent="0.35">
      <c r="A17" t="s">
        <v>27</v>
      </c>
      <c r="B17" s="1">
        <v>43586</v>
      </c>
      <c r="E17" t="s">
        <v>11</v>
      </c>
      <c r="F17" t="s">
        <v>12</v>
      </c>
      <c r="G17" t="s">
        <v>13</v>
      </c>
      <c r="H17" t="s">
        <v>16</v>
      </c>
      <c r="I17" t="s">
        <v>14</v>
      </c>
      <c r="K17" t="s">
        <v>13</v>
      </c>
      <c r="L17" t="s">
        <v>16</v>
      </c>
      <c r="M17" t="s">
        <v>14</v>
      </c>
    </row>
    <row r="18" spans="1:13" x14ac:dyDescent="0.35">
      <c r="E18" t="s">
        <v>1</v>
      </c>
      <c r="F18" s="1">
        <f>_xll.qlDateAdd($B$17,E18,"forward","following",$B$4)</f>
        <v>43587</v>
      </c>
      <c r="G18">
        <f ca="1">_xll.qlDf($E$2,F18)</f>
        <v>0.99928792487878304</v>
      </c>
      <c r="H18">
        <f t="shared" ref="H18:H26" ca="1" si="2">LOG(G18,EXP(1))</f>
        <v>-7.1232876712319507E-4</v>
      </c>
      <c r="I18">
        <f t="shared" ref="I18:I26" ca="1" si="3">-H18/(F18-$B$17)*365</f>
        <v>0.2599999999999662</v>
      </c>
      <c r="K18">
        <f ca="1">_xll.qlDf($K$16,F18)</f>
        <v>0.99994520698064437</v>
      </c>
      <c r="L18">
        <f ca="1">LOG(K18,EXP(1))</f>
        <v>-5.4794520547947518E-5</v>
      </c>
      <c r="M18">
        <f t="shared" ref="M18:M26" ca="1" si="4">-L18/(F18-$B$17)*365</f>
        <v>2.0000000000000843E-2</v>
      </c>
    </row>
    <row r="19" spans="1:13" x14ac:dyDescent="0.35">
      <c r="E19" t="s">
        <v>2</v>
      </c>
      <c r="F19" s="1">
        <f ca="1">_xll.qlDateAdd($B$17,E19,"forward","following",$B$4)</f>
        <v>43593</v>
      </c>
      <c r="G19">
        <f ca="1">_xll.qlDf($E$2,F19)</f>
        <v>0.99846692977925156</v>
      </c>
      <c r="H19">
        <f t="shared" ca="1" si="2"/>
        <v>-1.5342465753425078E-3</v>
      </c>
      <c r="I19">
        <f t="shared" ca="1" si="3"/>
        <v>8.0000000000002194E-2</v>
      </c>
      <c r="K19">
        <f ca="1">_xll.qlDf($K$16,F19)</f>
        <v>0.9994248230119861</v>
      </c>
      <c r="L19">
        <f t="shared" ref="L19:L26" ca="1" si="5">LOG(K19,EXP(1))</f>
        <v>-5.7534246575337473E-4</v>
      </c>
      <c r="M19">
        <f t="shared" ca="1" si="4"/>
        <v>2.99999999999974E-2</v>
      </c>
    </row>
    <row r="20" spans="1:13" x14ac:dyDescent="0.35">
      <c r="E20" t="s">
        <v>3</v>
      </c>
      <c r="F20" s="1">
        <f>_xll.qlDateAdd($B$17,E20,"forward","following",$B$4)</f>
        <v>43600</v>
      </c>
      <c r="G20">
        <f ca="1">_xll.qlDf($E$2,F20)</f>
        <v>0.99712742144330302</v>
      </c>
      <c r="H20">
        <f t="shared" ca="1" si="2"/>
        <v>-2.8767123287671294E-3</v>
      </c>
      <c r="I20">
        <f t="shared" ca="1" si="3"/>
        <v>7.5000000000000164E-2</v>
      </c>
      <c r="K20">
        <f ca="1">_xll.qlDf($K$16,F20)</f>
        <v>0.99846692977925156</v>
      </c>
      <c r="L20">
        <f t="shared" ca="1" si="5"/>
        <v>-1.5342465753425078E-3</v>
      </c>
      <c r="M20">
        <f t="shared" ca="1" si="4"/>
        <v>4.0000000000001097E-2</v>
      </c>
    </row>
    <row r="21" spans="1:13" x14ac:dyDescent="0.35">
      <c r="E21" t="s">
        <v>4</v>
      </c>
      <c r="F21" s="1">
        <f ca="1">_xll.qlDateAdd($B$17,E21,"forward","following",$B$4)</f>
        <v>43607</v>
      </c>
      <c r="G21">
        <f ca="1">_xll.qlDf($E$2,F21)</f>
        <v>0.99553511153897001</v>
      </c>
      <c r="H21">
        <f t="shared" ca="1" si="2"/>
        <v>-4.4748858447488547E-3</v>
      </c>
      <c r="I21">
        <f t="shared" ca="1" si="3"/>
        <v>7.7777777777777724E-2</v>
      </c>
      <c r="K21">
        <f ca="1">_xll.qlDf($K$16,F21)</f>
        <v>0.99712742144330302</v>
      </c>
      <c r="L21">
        <f t="shared" ca="1" si="5"/>
        <v>-2.8767123287671294E-3</v>
      </c>
      <c r="M21">
        <f t="shared" ca="1" si="4"/>
        <v>5.0000000000000107E-2</v>
      </c>
    </row>
    <row r="22" spans="1:13" x14ac:dyDescent="0.35">
      <c r="E22" t="s">
        <v>5</v>
      </c>
      <c r="F22" s="1">
        <f>_xll.qlDateAdd($B$17,E22,"forward","following",$B$4)</f>
        <v>43619</v>
      </c>
      <c r="G22">
        <f ca="1">_xll.qlDf($E$2,F22)</f>
        <v>0.99304027614624335</v>
      </c>
      <c r="H22">
        <f t="shared" ca="1" si="2"/>
        <v>-6.9840556927914018E-3</v>
      </c>
      <c r="I22">
        <f t="shared" ca="1" si="3"/>
        <v>7.7247888723298838E-2</v>
      </c>
      <c r="K22">
        <f ca="1">_xll.qlDf($K$16,F22)</f>
        <v>0.99450783891621453</v>
      </c>
      <c r="L22">
        <f t="shared" ca="1" si="5"/>
        <v>-5.5072984504827447E-3</v>
      </c>
      <c r="M22">
        <f t="shared" ca="1" si="4"/>
        <v>6.0914058618975815E-2</v>
      </c>
    </row>
    <row r="23" spans="1:13" x14ac:dyDescent="0.35">
      <c r="E23" t="s">
        <v>6</v>
      </c>
      <c r="F23" s="1">
        <f ca="1">_xll.qlDateAdd($B$17,E23,"forward","following",$B$4)</f>
        <v>43678</v>
      </c>
      <c r="G23">
        <f ca="1">_xll.qlDf($E$2,F23)</f>
        <v>0.98076512203474087</v>
      </c>
      <c r="H23">
        <f t="shared" ca="1" si="2"/>
        <v>-1.9422275163787989E-2</v>
      </c>
      <c r="I23">
        <f t="shared" ca="1" si="3"/>
        <v>7.7055765595463219E-2</v>
      </c>
      <c r="K23">
        <f ca="1">_xll.qlDf($K$16,F23)</f>
        <v>0.98251090543941544</v>
      </c>
      <c r="L23">
        <f t="shared" ca="1" si="5"/>
        <v>-1.764383561643839E-2</v>
      </c>
      <c r="M23">
        <f t="shared" ca="1" si="4"/>
        <v>7.0000000000000132E-2</v>
      </c>
    </row>
    <row r="24" spans="1:13" x14ac:dyDescent="0.35">
      <c r="E24" t="s">
        <v>7</v>
      </c>
      <c r="F24" s="1">
        <f ca="1">_xll.qlDateAdd($B$17,E24,"forward","following",$B$4)</f>
        <v>43770</v>
      </c>
      <c r="G24">
        <f ca="1">_xll.qlDf($E$2,F24)</f>
        <v>0.95837305596543654</v>
      </c>
      <c r="H24">
        <f t="shared" ca="1" si="2"/>
        <v>-4.251816557474692E-2</v>
      </c>
      <c r="I24">
        <f t="shared" ca="1" si="3"/>
        <v>8.4343100189036013E-2</v>
      </c>
      <c r="K24">
        <f ca="1">_xll.qlDf($K$16,F24)</f>
        <v>0.96047361509145668</v>
      </c>
      <c r="L24">
        <f t="shared" ca="1" si="5"/>
        <v>-4.0328767123287625E-2</v>
      </c>
      <c r="M24">
        <f t="shared" ca="1" si="4"/>
        <v>7.9999999999999905E-2</v>
      </c>
    </row>
    <row r="25" spans="1:13" x14ac:dyDescent="0.35">
      <c r="E25" t="s">
        <v>8</v>
      </c>
      <c r="F25" s="1">
        <f>_xll.qlDateAdd($B$17,E25,"forward","following",$B$4)</f>
        <v>43864</v>
      </c>
      <c r="G25">
        <f ca="1">_xll.qlDf($E$2,F25)</f>
        <v>0.93111183593730018</v>
      </c>
      <c r="H25">
        <f t="shared" ca="1" si="2"/>
        <v>-7.1375884389583019E-2</v>
      </c>
      <c r="I25">
        <f t="shared" ca="1" si="3"/>
        <v>9.3712941734524463E-2</v>
      </c>
      <c r="K25">
        <f ca="1">_xll.qlDf($K$16,F25)</f>
        <v>0.93354064523646774</v>
      </c>
      <c r="L25">
        <f t="shared" ca="1" si="5"/>
        <v>-6.8770776255707849E-2</v>
      </c>
      <c r="M25">
        <f t="shared" ca="1" si="4"/>
        <v>9.0292565947242331E-2</v>
      </c>
    </row>
    <row r="26" spans="1:13" x14ac:dyDescent="0.35">
      <c r="E26" t="s">
        <v>9</v>
      </c>
      <c r="F26" s="1">
        <f>_xll.qlDateAdd($B$17,E26,"forward","following",$B$4)</f>
        <v>43952</v>
      </c>
      <c r="G26">
        <f ca="1">_xll.qlDf($E$2,F26)</f>
        <v>0.90233327899947346</v>
      </c>
      <c r="H26">
        <f t="shared" ca="1" si="2"/>
        <v>-0.10277133825079023</v>
      </c>
      <c r="I26">
        <f t="shared" ca="1" si="3"/>
        <v>0.10249054224464053</v>
      </c>
      <c r="K26">
        <f ca="1">_xll.qlDf($K$16,F26)</f>
        <v>0.90458955132937779</v>
      </c>
      <c r="L26">
        <f t="shared" ca="1" si="5"/>
        <v>-0.10027397260273969</v>
      </c>
      <c r="M26">
        <f t="shared" ca="1" si="4"/>
        <v>9.9999999999999978E-2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5F56-7AC0-4CA3-ADCE-B1DCD7C677D6}">
  <dimension ref="A1:M26"/>
  <sheetViews>
    <sheetView workbookViewId="0">
      <selection activeCell="B1" sqref="B1"/>
    </sheetView>
  </sheetViews>
  <sheetFormatPr defaultRowHeight="16.5" x14ac:dyDescent="0.35"/>
  <cols>
    <col min="1" max="1" width="12.25" bestFit="1" customWidth="1"/>
    <col min="2" max="2" width="10" bestFit="1" customWidth="1"/>
    <col min="4" max="4" width="9" customWidth="1"/>
    <col min="6" max="6" width="11.125" bestFit="1" customWidth="1"/>
    <col min="8" max="8" width="9" customWidth="1"/>
    <col min="12" max="12" width="9" customWidth="1"/>
  </cols>
  <sheetData>
    <row r="1" spans="1:11" x14ac:dyDescent="0.35">
      <c r="A1" t="s">
        <v>15</v>
      </c>
      <c r="B1" s="1">
        <v>43579</v>
      </c>
      <c r="E1" t="s">
        <v>23</v>
      </c>
      <c r="K1" t="s">
        <v>24</v>
      </c>
    </row>
    <row r="2" spans="1:11" x14ac:dyDescent="0.35">
      <c r="A2" t="s">
        <v>17</v>
      </c>
      <c r="B2" t="s">
        <v>32</v>
      </c>
      <c r="E2" t="str">
        <f>_xll.mdlLoad("dividend_curve",B2,B3,B1,B5)</f>
        <v>TRADER_DIVIDEND_CURVE|CLOSE|600030.SH|20190424|Asia/Shanghai</v>
      </c>
      <c r="K2" t="s">
        <v>33</v>
      </c>
    </row>
    <row r="3" spans="1:11" x14ac:dyDescent="0.35">
      <c r="A3" t="s">
        <v>18</v>
      </c>
      <c r="B3" t="s">
        <v>25</v>
      </c>
      <c r="E3" t="s">
        <v>11</v>
      </c>
      <c r="F3" t="s">
        <v>12</v>
      </c>
      <c r="G3" t="s">
        <v>13</v>
      </c>
      <c r="H3" t="s">
        <v>16</v>
      </c>
      <c r="I3" t="s">
        <v>14</v>
      </c>
      <c r="K3" t="s">
        <v>14</v>
      </c>
    </row>
    <row r="4" spans="1:11" x14ac:dyDescent="0.35">
      <c r="A4" t="s">
        <v>21</v>
      </c>
      <c r="B4" t="s">
        <v>10</v>
      </c>
      <c r="E4" t="s">
        <v>1</v>
      </c>
      <c r="F4" s="1">
        <f ca="1">_xll.qlDateAdd($B$1,E4,"forward","following",$B$4)</f>
        <v>43580</v>
      </c>
      <c r="G4">
        <f ca="1">_xll.qlDf($E$2,F4)</f>
        <v>1</v>
      </c>
      <c r="H4">
        <f t="shared" ref="H4:H12" ca="1" si="0">LOG(G4,EXP(1))</f>
        <v>0</v>
      </c>
      <c r="I4">
        <f t="shared" ref="I4:I12" ca="1" si="1">-H4/(F4-$B$1)*365</f>
        <v>0</v>
      </c>
      <c r="K4">
        <v>0.04</v>
      </c>
    </row>
    <row r="5" spans="1:11" x14ac:dyDescent="0.35">
      <c r="A5" t="s">
        <v>20</v>
      </c>
      <c r="B5" t="s">
        <v>31</v>
      </c>
      <c r="E5" t="s">
        <v>2</v>
      </c>
      <c r="F5" s="1">
        <f ca="1">_xll.qlDateAdd($B$1,E5,"forward","following",$B$4)</f>
        <v>43587</v>
      </c>
      <c r="G5">
        <f ca="1">_xll.qlDf($E$2,F5)</f>
        <v>0.99972606492432659</v>
      </c>
      <c r="H5">
        <f t="shared" ca="1" si="0"/>
        <v>-2.7397260273973333E-4</v>
      </c>
      <c r="I5">
        <f t="shared" ca="1" si="1"/>
        <v>1.2500000000000334E-2</v>
      </c>
      <c r="K5">
        <v>0.04</v>
      </c>
    </row>
    <row r="6" spans="1:11" x14ac:dyDescent="0.35">
      <c r="E6" t="s">
        <v>3</v>
      </c>
      <c r="F6" s="1">
        <f ca="1">_xll.qlDateAdd($B$1,E6,"forward","following",$B$4)</f>
        <v>43593</v>
      </c>
      <c r="G6">
        <f ca="1">_xll.qlDf($E$2,F6)</f>
        <v>0.99923317087617325</v>
      </c>
      <c r="H6">
        <f t="shared" ca="1" si="0"/>
        <v>-7.6712328767120802E-4</v>
      </c>
      <c r="I6">
        <f t="shared" ca="1" si="1"/>
        <v>1.9999999999999352E-2</v>
      </c>
      <c r="K6">
        <v>0.04</v>
      </c>
    </row>
    <row r="7" spans="1:11" x14ac:dyDescent="0.35">
      <c r="E7" t="s">
        <v>4</v>
      </c>
      <c r="F7" s="1">
        <f ca="1">_xll.qlDateAdd($B$1,E7,"forward","following",$B$4)</f>
        <v>43600</v>
      </c>
      <c r="G7">
        <f ca="1">_xll.qlDf($E$2,F7)</f>
        <v>0.99827546133137579</v>
      </c>
      <c r="H7">
        <f t="shared" ca="1" si="0"/>
        <v>-1.7260273972602663E-3</v>
      </c>
      <c r="I7">
        <f t="shared" ca="1" si="1"/>
        <v>2.9999999999999867E-2</v>
      </c>
      <c r="K7">
        <v>0.04</v>
      </c>
    </row>
    <row r="8" spans="1:11" x14ac:dyDescent="0.35">
      <c r="E8" t="s">
        <v>5</v>
      </c>
      <c r="F8" s="1">
        <f ca="1">_xll.qlDateAdd($B$1,E8,"forward","following",$B$4)</f>
        <v>43609</v>
      </c>
      <c r="G8">
        <f ca="1">_xll.qlDf($E$2,F8)</f>
        <v>0.99671772724043539</v>
      </c>
      <c r="H8">
        <f t="shared" ca="1" si="0"/>
        <v>-3.2876712328767108E-3</v>
      </c>
      <c r="I8">
        <f t="shared" ca="1" si="1"/>
        <v>3.999999999999998E-2</v>
      </c>
      <c r="K8">
        <v>0.04</v>
      </c>
    </row>
    <row r="9" spans="1:11" x14ac:dyDescent="0.35">
      <c r="E9" t="s">
        <v>6</v>
      </c>
      <c r="F9" s="1">
        <f ca="1">_xll.qlDateAdd($B$1,E9,"forward","following",$B$4)</f>
        <v>43670</v>
      </c>
      <c r="G9">
        <f ca="1">_xll.qlDf($E$2,F9)</f>
        <v>0.98761162223056864</v>
      </c>
      <c r="H9">
        <f t="shared" ca="1" si="0"/>
        <v>-1.2465753424657501E-2</v>
      </c>
      <c r="I9">
        <f t="shared" ca="1" si="1"/>
        <v>4.9999999999999871E-2</v>
      </c>
      <c r="K9">
        <v>0.04</v>
      </c>
    </row>
    <row r="10" spans="1:11" x14ac:dyDescent="0.35">
      <c r="E10" t="s">
        <v>7</v>
      </c>
      <c r="F10" s="1">
        <f ca="1">_xll.qlDateAdd($B$1,E10,"forward","following",$B$4)</f>
        <v>43762</v>
      </c>
      <c r="G10">
        <f ca="1">_xll.qlDf($E$2,F10)</f>
        <v>0.97036577417974235</v>
      </c>
      <c r="H10">
        <f t="shared" ca="1" si="0"/>
        <v>-3.0082191780821898E-2</v>
      </c>
      <c r="I10">
        <f t="shared" ca="1" si="1"/>
        <v>5.9999999999999963E-2</v>
      </c>
      <c r="K10">
        <v>0.04</v>
      </c>
    </row>
    <row r="11" spans="1:11" x14ac:dyDescent="0.35">
      <c r="E11" t="s">
        <v>8</v>
      </c>
      <c r="F11" s="1">
        <f ca="1">_xll.qlDateAdd($B$1,E11,"forward","following",$B$4)</f>
        <v>43854</v>
      </c>
      <c r="G11">
        <f ca="1">_xll.qlDf($E$2,F11)</f>
        <v>0.94862688324130695</v>
      </c>
      <c r="H11">
        <f t="shared" ca="1" si="0"/>
        <v>-5.2739726027397245E-2</v>
      </c>
      <c r="I11">
        <f t="shared" ca="1" si="1"/>
        <v>6.9999999999999979E-2</v>
      </c>
      <c r="K11">
        <v>0.04</v>
      </c>
    </row>
    <row r="12" spans="1:11" x14ac:dyDescent="0.35">
      <c r="E12" t="s">
        <v>9</v>
      </c>
      <c r="F12" s="1">
        <f ca="1">_xll.qlDateAdd($B$1,E12,"forward","following",$B$4)</f>
        <v>43945</v>
      </c>
      <c r="G12">
        <f ca="1">_xll.qlDf($E$2,F12)</f>
        <v>0.92291404168738278</v>
      </c>
      <c r="H12">
        <f t="shared" ca="1" si="0"/>
        <v>-8.0219178082191755E-2</v>
      </c>
      <c r="I12">
        <f t="shared" ca="1" si="1"/>
        <v>7.9999999999999974E-2</v>
      </c>
      <c r="K12">
        <v>0.04</v>
      </c>
    </row>
    <row r="13" spans="1:11" x14ac:dyDescent="0.35">
      <c r="K13" t="s">
        <v>29</v>
      </c>
    </row>
    <row r="16" spans="1:11" x14ac:dyDescent="0.35">
      <c r="A16" t="s">
        <v>26</v>
      </c>
      <c r="E16" t="s">
        <v>30</v>
      </c>
      <c r="K16" t="str">
        <f ca="1">_xll.mdlModelShiftValuationDate("DIVIDEND_CURVE",B2,B3,B5,B1,B17)</f>
        <v>PwlfDiscountingCurve~3x0WqnopY</v>
      </c>
    </row>
    <row r="17" spans="1:13" x14ac:dyDescent="0.35">
      <c r="A17" t="s">
        <v>27</v>
      </c>
      <c r="B17" s="1">
        <v>43586</v>
      </c>
      <c r="E17" t="s">
        <v>11</v>
      </c>
      <c r="F17" t="s">
        <v>12</v>
      </c>
      <c r="G17" t="s">
        <v>13</v>
      </c>
      <c r="H17" t="s">
        <v>16</v>
      </c>
      <c r="I17" t="s">
        <v>14</v>
      </c>
      <c r="K17" t="s">
        <v>13</v>
      </c>
      <c r="L17" t="s">
        <v>16</v>
      </c>
      <c r="M17" t="s">
        <v>14</v>
      </c>
    </row>
    <row r="18" spans="1:13" x14ac:dyDescent="0.35">
      <c r="E18" t="s">
        <v>1</v>
      </c>
      <c r="F18" s="1">
        <f>_xll.qlDateAdd($B$17,E18,"forward","following",$B$4)</f>
        <v>43587</v>
      </c>
      <c r="G18">
        <f>_xll.qlDf($E$2,F18)</f>
        <v>0.99972606492432659</v>
      </c>
      <c r="H18">
        <f t="shared" ref="H18:H26" ca="1" si="2">LOG(G18,EXP(1))</f>
        <v>-2.7397260273973333E-4</v>
      </c>
      <c r="I18">
        <f t="shared" ref="I18:I26" ca="1" si="3">-H18/(F18-$B$17)*365</f>
        <v>0.10000000000000267</v>
      </c>
      <c r="K18">
        <f ca="1">_xll.qlDf($K$16,F18)</f>
        <v>1</v>
      </c>
      <c r="L18">
        <f t="shared" ref="L18:L26" ca="1" si="4">LOG(K18,EXP(1))</f>
        <v>0</v>
      </c>
      <c r="M18">
        <f t="shared" ref="M18:M26" ca="1" si="5">-L18/(F18-$B$17)*365</f>
        <v>0</v>
      </c>
    </row>
    <row r="19" spans="1:13" x14ac:dyDescent="0.35">
      <c r="E19" t="s">
        <v>2</v>
      </c>
      <c r="F19" s="1">
        <f>_xll.qlDateAdd($B$17,E19,"forward","following",$B$4)</f>
        <v>43593</v>
      </c>
      <c r="G19">
        <f ca="1">_xll.qlDf($E$2,F19)</f>
        <v>0.99923317087617325</v>
      </c>
      <c r="H19">
        <f t="shared" ca="1" si="2"/>
        <v>-7.6712328767120802E-4</v>
      </c>
      <c r="I19">
        <f t="shared" ca="1" si="3"/>
        <v>3.9999999999998703E-2</v>
      </c>
      <c r="K19">
        <f ca="1">_xll.qlDf($K$16,F19)</f>
        <v>0.99980823756684845</v>
      </c>
      <c r="L19">
        <f t="shared" ca="1" si="4"/>
        <v>-1.9178082191782577E-4</v>
      </c>
      <c r="M19">
        <f t="shared" ca="1" si="5"/>
        <v>1.0000000000000916E-2</v>
      </c>
    </row>
    <row r="20" spans="1:13" x14ac:dyDescent="0.35">
      <c r="E20" t="s">
        <v>3</v>
      </c>
      <c r="F20" s="1">
        <f ca="1">_xll.qlDateAdd($B$17,E20,"forward","following",$B$4)</f>
        <v>43600</v>
      </c>
      <c r="G20">
        <f ca="1">_xll.qlDf($E$2,F20)</f>
        <v>0.99827546133137579</v>
      </c>
      <c r="H20">
        <f t="shared" ca="1" si="2"/>
        <v>-1.7260273972602663E-3</v>
      </c>
      <c r="I20">
        <f t="shared" ca="1" si="3"/>
        <v>4.4999999999999804E-2</v>
      </c>
      <c r="K20">
        <f ca="1">_xll.qlDf($K$16,F20)</f>
        <v>0.99923317087617325</v>
      </c>
      <c r="L20">
        <f t="shared" ca="1" si="4"/>
        <v>-7.6712328767120802E-4</v>
      </c>
      <c r="M20">
        <f t="shared" ca="1" si="5"/>
        <v>1.9999999999999352E-2</v>
      </c>
    </row>
    <row r="21" spans="1:13" x14ac:dyDescent="0.35">
      <c r="E21" t="s">
        <v>4</v>
      </c>
      <c r="F21" s="1">
        <f ca="1">_xll.qlDateAdd($B$17,E21,"forward","following",$B$4)</f>
        <v>43607</v>
      </c>
      <c r="G21">
        <f ca="1">_xll.qlDf($E$2,F21)</f>
        <v>0.9970636801752365</v>
      </c>
      <c r="H21">
        <f t="shared" ca="1" si="2"/>
        <v>-2.9406392694063619E-3</v>
      </c>
      <c r="I21">
        <f t="shared" ca="1" si="3"/>
        <v>5.1111111111110573E-2</v>
      </c>
      <c r="K21">
        <f ca="1">_xll.qlDf($K$16,F21)</f>
        <v>0.99827546133137579</v>
      </c>
      <c r="L21">
        <f t="shared" ca="1" si="4"/>
        <v>-1.7260273972602663E-3</v>
      </c>
      <c r="M21">
        <f t="shared" ca="1" si="5"/>
        <v>2.9999999999999867E-2</v>
      </c>
    </row>
    <row r="22" spans="1:13" x14ac:dyDescent="0.35">
      <c r="E22" t="s">
        <v>5</v>
      </c>
      <c r="F22" s="1">
        <f ca="1">_xll.qlDateAdd($B$17,E22,"forward","following",$B$4)</f>
        <v>43619</v>
      </c>
      <c r="G22">
        <f ca="1">_xll.qlDf($E$2,F22)</f>
        <v>0.99521918975715107</v>
      </c>
      <c r="H22">
        <f t="shared" ca="1" si="2"/>
        <v>-4.7922748708735807E-3</v>
      </c>
      <c r="I22">
        <f t="shared" ca="1" si="3"/>
        <v>5.3005464480874454E-2</v>
      </c>
      <c r="K22">
        <f ca="1">_xll.qlDf($K$16,F22)</f>
        <v>0.99630775389326076</v>
      </c>
      <c r="L22">
        <f t="shared" ca="1" si="4"/>
        <v>-3.6990792724006022E-3</v>
      </c>
      <c r="M22">
        <f t="shared" ca="1" si="5"/>
        <v>4.0914058618976359E-2</v>
      </c>
    </row>
    <row r="23" spans="1:13" x14ac:dyDescent="0.35">
      <c r="E23" t="s">
        <v>6</v>
      </c>
      <c r="F23" s="1">
        <f ca="1">_xll.qlDateAdd($B$17,E23,"forward","following",$B$4)</f>
        <v>43678</v>
      </c>
      <c r="G23">
        <f ca="1">_xll.qlDf($E$2,F23)</f>
        <v>0.98609989351531913</v>
      </c>
      <c r="H23">
        <f t="shared" ca="1" si="2"/>
        <v>-1.3997617629541321E-2</v>
      </c>
      <c r="I23">
        <f t="shared" ca="1" si="3"/>
        <v>5.5534026465028065E-2</v>
      </c>
      <c r="K23">
        <f ca="1">_xll.qlDf($K$16,F23)</f>
        <v>0.98747634223321412</v>
      </c>
      <c r="L23">
        <f t="shared" ca="1" si="4"/>
        <v>-1.260273972602742E-2</v>
      </c>
      <c r="M23">
        <f t="shared" ca="1" si="5"/>
        <v>5.0000000000000093E-2</v>
      </c>
    </row>
    <row r="24" spans="1:13" x14ac:dyDescent="0.35">
      <c r="E24" t="s">
        <v>7</v>
      </c>
      <c r="F24" s="1">
        <f ca="1">_xll.qlDateAdd($B$17,E24,"forward","following",$B$4)</f>
        <v>43770</v>
      </c>
      <c r="G24">
        <f ca="1">_xll.qlDf($E$2,F24)</f>
        <v>0.9684558218970919</v>
      </c>
      <c r="H24">
        <f t="shared" ca="1" si="2"/>
        <v>-3.2052412150089339E-2</v>
      </c>
      <c r="I24">
        <f t="shared" ca="1" si="3"/>
        <v>6.3582230623818528E-2</v>
      </c>
      <c r="K24">
        <f ca="1">_xll.qlDf($K$16,F24)</f>
        <v>0.9702062751075573</v>
      </c>
      <c r="L24">
        <f t="shared" ca="1" si="4"/>
        <v>-3.0246575342465783E-2</v>
      </c>
      <c r="M24">
        <f t="shared" ca="1" si="5"/>
        <v>6.000000000000006E-2</v>
      </c>
    </row>
    <row r="25" spans="1:13" x14ac:dyDescent="0.35">
      <c r="E25" t="s">
        <v>8</v>
      </c>
      <c r="F25" s="1">
        <f ca="1">_xll.qlDateAdd($B$17,E25,"forward","following",$B$4)</f>
        <v>43864</v>
      </c>
      <c r="G25">
        <f ca="1">_xll.qlDf($E$2,F25)</f>
        <v>0.94576661643966986</v>
      </c>
      <c r="H25">
        <f t="shared" ca="1" si="2"/>
        <v>-5.5759446033418668E-2</v>
      </c>
      <c r="I25">
        <f t="shared" ca="1" si="3"/>
        <v>7.3209344612222352E-2</v>
      </c>
      <c r="K25">
        <f ca="1">_xll.qlDf($K$16,F25)</f>
        <v>0.94787001648223868</v>
      </c>
      <c r="L25">
        <f t="shared" ca="1" si="4"/>
        <v>-5.3537899543378967E-2</v>
      </c>
      <c r="M25">
        <f t="shared" ca="1" si="5"/>
        <v>7.0292565947242175E-2</v>
      </c>
    </row>
    <row r="26" spans="1:13" x14ac:dyDescent="0.35">
      <c r="E26" t="s">
        <v>9</v>
      </c>
      <c r="F26" s="1">
        <f ca="1">_xll.qlDateAdd($B$17,E26,"forward","following",$B$4)</f>
        <v>43952</v>
      </c>
      <c r="G26">
        <f ca="1">_xll.qlDf($E$2,F26)</f>
        <v>0.92096524270569324</v>
      </c>
      <c r="H26">
        <f t="shared" ca="1" si="2"/>
        <v>-8.2332982086406645E-2</v>
      </c>
      <c r="I26">
        <f t="shared" ca="1" si="3"/>
        <v>8.2108028583438325E-2</v>
      </c>
      <c r="K26">
        <f ca="1">_xll.qlDf($K$16,F26)</f>
        <v>0.92291404168738278</v>
      </c>
      <c r="L26">
        <f t="shared" ca="1" si="4"/>
        <v>-8.0219178082191755E-2</v>
      </c>
      <c r="M26">
        <f t="shared" ca="1" si="5"/>
        <v>7.9999999999999974E-2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BEFE-140D-405A-B12E-936567EEF37F}">
  <dimension ref="A1:W28"/>
  <sheetViews>
    <sheetView workbookViewId="0">
      <selection activeCell="O3" sqref="O3"/>
    </sheetView>
  </sheetViews>
  <sheetFormatPr defaultRowHeight="16.5" x14ac:dyDescent="0.35"/>
  <cols>
    <col min="1" max="1" width="12.25" bestFit="1" customWidth="1"/>
    <col min="2" max="2" width="11.125" bestFit="1" customWidth="1"/>
    <col min="6" max="6" width="11.125" bestFit="1" customWidth="1"/>
    <col min="16" max="16" width="11.125" bestFit="1" customWidth="1"/>
  </cols>
  <sheetData>
    <row r="1" spans="1:23" x14ac:dyDescent="0.35">
      <c r="A1" t="s">
        <v>15</v>
      </c>
      <c r="B1" s="1">
        <v>43581</v>
      </c>
      <c r="E1" t="s">
        <v>23</v>
      </c>
      <c r="O1" t="s">
        <v>24</v>
      </c>
    </row>
    <row r="2" spans="1:23" x14ac:dyDescent="0.35">
      <c r="A2" t="s">
        <v>17</v>
      </c>
      <c r="B2" t="s">
        <v>19</v>
      </c>
      <c r="E2" t="str">
        <f>_xll.mdlLoad("vol_surface",B2,B3,B1,B5)</f>
        <v>TRADER_VOL|INTRADAY|600031.SH|20190426|Asia/Shanghai</v>
      </c>
      <c r="O2" t="s">
        <v>36</v>
      </c>
      <c r="Q2" t="str">
        <f t="shared" ref="Q2:W2" si="0">Q3*100&amp;"% spot"</f>
        <v>80% spot</v>
      </c>
      <c r="R2" t="str">
        <f t="shared" si="0"/>
        <v>90% spot</v>
      </c>
      <c r="S2" t="str">
        <f t="shared" si="0"/>
        <v>95% spot</v>
      </c>
      <c r="T2" t="str">
        <f t="shared" si="0"/>
        <v>100% spot</v>
      </c>
      <c r="U2" t="str">
        <f t="shared" si="0"/>
        <v>105% spot</v>
      </c>
      <c r="V2" t="str">
        <f t="shared" si="0"/>
        <v>110% spot</v>
      </c>
      <c r="W2" t="str">
        <f t="shared" si="0"/>
        <v>120% spot</v>
      </c>
    </row>
    <row r="3" spans="1:23" x14ac:dyDescent="0.35">
      <c r="A3" t="s">
        <v>18</v>
      </c>
      <c r="B3" t="s">
        <v>34</v>
      </c>
      <c r="G3" s="2">
        <v>0.8</v>
      </c>
      <c r="H3" s="2">
        <v>0.9</v>
      </c>
      <c r="I3" s="2">
        <v>0.95</v>
      </c>
      <c r="J3" s="2">
        <v>1</v>
      </c>
      <c r="K3" s="2">
        <v>1.05</v>
      </c>
      <c r="L3" s="2">
        <v>1.1000000000000001</v>
      </c>
      <c r="M3" s="2">
        <v>1.2</v>
      </c>
      <c r="Q3" s="2">
        <v>0.8</v>
      </c>
      <c r="R3" s="2">
        <v>0.9</v>
      </c>
      <c r="S3" s="2">
        <v>0.95</v>
      </c>
      <c r="T3" s="2">
        <v>1</v>
      </c>
      <c r="U3" s="2">
        <v>1.05</v>
      </c>
      <c r="V3" s="2">
        <v>1.1000000000000001</v>
      </c>
      <c r="W3" s="2">
        <v>1.2</v>
      </c>
    </row>
    <row r="4" spans="1:23" x14ac:dyDescent="0.35">
      <c r="A4" t="s">
        <v>21</v>
      </c>
      <c r="B4" t="s">
        <v>10</v>
      </c>
      <c r="E4" t="s">
        <v>11</v>
      </c>
      <c r="F4" t="s">
        <v>12</v>
      </c>
      <c r="G4">
        <f t="shared" ref="G4:M4" si="1">$B$6*G3</f>
        <v>8</v>
      </c>
      <c r="H4">
        <f t="shared" si="1"/>
        <v>9</v>
      </c>
      <c r="I4">
        <f t="shared" si="1"/>
        <v>9.5</v>
      </c>
      <c r="J4">
        <f t="shared" si="1"/>
        <v>10</v>
      </c>
      <c r="K4">
        <f t="shared" si="1"/>
        <v>10.5</v>
      </c>
      <c r="L4">
        <f t="shared" si="1"/>
        <v>11</v>
      </c>
      <c r="M4">
        <f t="shared" si="1"/>
        <v>12</v>
      </c>
      <c r="O4" t="s">
        <v>11</v>
      </c>
      <c r="P4" t="s">
        <v>12</v>
      </c>
      <c r="Q4">
        <f t="shared" ref="Q4:W4" si="2">$B$6*Q3</f>
        <v>8</v>
      </c>
      <c r="R4">
        <f t="shared" si="2"/>
        <v>9</v>
      </c>
      <c r="S4">
        <f t="shared" si="2"/>
        <v>9.5</v>
      </c>
      <c r="T4">
        <f t="shared" si="2"/>
        <v>10</v>
      </c>
      <c r="U4">
        <f t="shared" si="2"/>
        <v>10.5</v>
      </c>
      <c r="V4">
        <f t="shared" si="2"/>
        <v>11</v>
      </c>
      <c r="W4">
        <f t="shared" si="2"/>
        <v>12</v>
      </c>
    </row>
    <row r="5" spans="1:23" x14ac:dyDescent="0.35">
      <c r="A5" t="s">
        <v>20</v>
      </c>
      <c r="B5" t="s">
        <v>35</v>
      </c>
      <c r="E5" t="s">
        <v>1</v>
      </c>
      <c r="F5" s="1">
        <f>_xll.qlDateAdd($B$1,E5,"forward","following",$B$4)</f>
        <v>43584</v>
      </c>
      <c r="G5">
        <f ca="1">_xll.qlVolSurfaceImpliedVolGet($E$2,$B$6,G$4,$F5)</f>
        <v>0.1</v>
      </c>
      <c r="H5">
        <f>_xll.qlVolSurfaceImpliedVolGet($E$2,$B$6,H$4,$F5)</f>
        <v>0.25</v>
      </c>
      <c r="I5">
        <f ca="1">_xll.qlVolSurfaceImpliedVolGet($E$2,$B$6,I$4,$F5)</f>
        <v>0.1</v>
      </c>
      <c r="J5">
        <f ca="1">_xll.qlVolSurfaceImpliedVolGet($E$2,$B$6,J$4,$F5)</f>
        <v>0.1</v>
      </c>
      <c r="K5">
        <f ca="1">_xll.qlVolSurfaceImpliedVolGet($E$2,$B$6,K$4,$F5)</f>
        <v>0.1</v>
      </c>
      <c r="L5">
        <f>_xll.qlVolSurfaceImpliedVolGet($E$2,$B$6,L$4,$F5)</f>
        <v>0.25</v>
      </c>
      <c r="M5">
        <f ca="1">_xll.qlVolSurfaceImpliedVolGet($E$2,$B$6,M$4,$F5)</f>
        <v>0.1</v>
      </c>
      <c r="O5" t="s">
        <v>1</v>
      </c>
      <c r="P5" s="1">
        <f>_xll.qlDateAdd($B$1,O5,"forward","following",B18)</f>
        <v>43584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</row>
    <row r="6" spans="1:23" x14ac:dyDescent="0.35">
      <c r="A6" t="s">
        <v>22</v>
      </c>
      <c r="B6">
        <v>10</v>
      </c>
      <c r="E6" t="s">
        <v>2</v>
      </c>
      <c r="F6" s="1">
        <f>_xll.qlDateAdd($B$1,E6,"forward","following",$B$4)</f>
        <v>43588</v>
      </c>
      <c r="G6">
        <f ca="1">_xll.qlVolSurfaceImpliedVolGet($E$2,$B$6,G$4,$F6)</f>
        <v>0.11258330249197702</v>
      </c>
      <c r="H6">
        <f>_xll.qlVolSurfaceImpliedVolGet($E$2,$B$6,H$4,$F6)</f>
        <v>0.25</v>
      </c>
      <c r="I6">
        <f ca="1">_xll.qlVolSurfaceImpliedVolGet($E$2,$B$6,I$4,$F6)</f>
        <v>0.11258330249197702</v>
      </c>
      <c r="J6">
        <f ca="1">_xll.qlVolSurfaceImpliedVolGet($O$14,$B$6,J$4,$F6)</f>
        <v>0.3</v>
      </c>
      <c r="K6">
        <f>_xll.qlVolSurfaceImpliedVolGet($E$2,$B$6,K$4,$F6)</f>
        <v>0.25</v>
      </c>
      <c r="L6">
        <f ca="1">_xll.qlVolSurfaceImpliedVolGet($E$2,$B$6,L$4,$F6)</f>
        <v>0.11258330249197702</v>
      </c>
      <c r="M6">
        <f ca="1">_xll.qlVolSurfaceImpliedVolGet($E$2,$B$6,M$4,$F6)</f>
        <v>0.11258330249197702</v>
      </c>
      <c r="O6" t="s">
        <v>2</v>
      </c>
      <c r="P6" s="1">
        <f>_xll.qlDateAdd($B$1,O6,"forward","following",O5)</f>
        <v>43588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</row>
    <row r="7" spans="1:23" x14ac:dyDescent="0.35">
      <c r="E7" t="s">
        <v>3</v>
      </c>
      <c r="F7" s="1">
        <f>_xll.qlDateAdd($B$1,E7,"forward","following",$B$4)</f>
        <v>43595</v>
      </c>
      <c r="G7">
        <f>_xll.qlVolSurfaceImpliedVolGet($E$2,$B$6,G$4,$F7)</f>
        <v>0.25</v>
      </c>
      <c r="H7">
        <f>_xll.qlVolSurfaceImpliedVolGet($E$2,$B$6,H$4,$F7)</f>
        <v>0.25</v>
      </c>
      <c r="I7">
        <f ca="1">_xll.qlVolSurfaceImpliedVolGet($E$2,$B$6,I$4,$F7)</f>
        <v>0.12000000000000001</v>
      </c>
      <c r="J7">
        <f ca="1">_xll.qlVolSurfaceImpliedVolGet($E$2,$B$6,J$4,$F7)</f>
        <v>0.12000000000000001</v>
      </c>
      <c r="K7">
        <f ca="1">_xll.qlVolSurfaceImpliedVolGet($E$2,$B$6,K$4,$F7)</f>
        <v>0.12000000000000001</v>
      </c>
      <c r="L7">
        <f>_xll.qlVolSurfaceImpliedVolGet($E$2,$B$6,L$4,$F7)</f>
        <v>0.25</v>
      </c>
      <c r="M7">
        <f>_xll.qlVolSurfaceImpliedVolGet($E$2,$B$6,M$4,$F7)</f>
        <v>0.25</v>
      </c>
      <c r="O7" t="s">
        <v>3</v>
      </c>
      <c r="P7" s="1">
        <f>_xll.qlDateAdd($B$1,O7,"forward","following",O6)</f>
        <v>43595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</row>
    <row r="8" spans="1:23" x14ac:dyDescent="0.35">
      <c r="E8" t="s">
        <v>4</v>
      </c>
      <c r="F8" s="1">
        <f>_xll.qlDateAdd($B$1,E8,"forward","following",$B$4)</f>
        <v>43602</v>
      </c>
      <c r="G8">
        <f ca="1">_xll.qlVolSurfaceImpliedVolGet($E$2,$B$6,G$4,$F8)</f>
        <v>0.13</v>
      </c>
      <c r="H8">
        <f ca="1">_xll.qlVolSurfaceImpliedVolGet($E$2,$B$6,H$4,$F8)</f>
        <v>0.13</v>
      </c>
      <c r="I8">
        <f>_xll.qlVolSurfaceImpliedVolGet($E$2,$B$6,I$4,$F8)</f>
        <v>0.25</v>
      </c>
      <c r="J8">
        <f ca="1">_xll.qlVolSurfaceImpliedVolGet($E$2,$B$6,J$4,$F8)</f>
        <v>0.13</v>
      </c>
      <c r="K8">
        <f>_xll.qlVolSurfaceImpliedVolGet($E$2,$B$6,K$4,$F8)</f>
        <v>0.25</v>
      </c>
      <c r="L8">
        <f ca="1">_xll.qlVolSurfaceImpliedVolGet($E$2,$B$6,L$4,$F8)</f>
        <v>0.13</v>
      </c>
      <c r="M8">
        <f>_xll.qlVolSurfaceImpliedVolGet($E$2,$B$6,M$4,$F8)</f>
        <v>0.25</v>
      </c>
      <c r="O8" t="s">
        <v>4</v>
      </c>
      <c r="P8" s="1">
        <f>_xll.qlDateAdd($B$1,O8,"forward","following",O7)</f>
        <v>43602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</row>
    <row r="9" spans="1:23" x14ac:dyDescent="0.35">
      <c r="E9" t="s">
        <v>5</v>
      </c>
      <c r="F9" s="1">
        <f>_xll.qlDateAdd($B$1,E9,"forward","following",$B$4)</f>
        <v>43612</v>
      </c>
      <c r="G9">
        <f ca="1">_xll.qlVolSurfaceImpliedVolGet($E$2,$B$6,G$4,$F9)</f>
        <v>0.14000000000000001</v>
      </c>
      <c r="H9">
        <f ca="1">_xll.qlVolSurfaceImpliedVolGet($E$2,$B$6,H$4,$F9)</f>
        <v>0.14000000000000001</v>
      </c>
      <c r="I9">
        <f ca="1">_xll.qlVolSurfaceImpliedVolGet($E$2,$B$6,I$4,$F9)</f>
        <v>0.14000000000000001</v>
      </c>
      <c r="J9">
        <f>_xll.qlVolSurfaceImpliedVolGet($E$2,$B$6,J$4,$F9)</f>
        <v>0.25</v>
      </c>
      <c r="K9">
        <f ca="1">_xll.qlVolSurfaceImpliedVolGet($E$2,$B$6,K$4,$F9)</f>
        <v>0.14000000000000001</v>
      </c>
      <c r="L9">
        <f ca="1">_xll.qlVolSurfaceImpliedVolGet($E$2,$B$6,L$4,$F9)</f>
        <v>0.14000000000000001</v>
      </c>
      <c r="M9">
        <f ca="1">_xll.qlVolSurfaceImpliedVolGet($E$2,$B$6,M$4,$F9)</f>
        <v>0.14000000000000001</v>
      </c>
      <c r="O9" t="s">
        <v>5</v>
      </c>
      <c r="P9" s="1">
        <f>_xll.qlDateAdd($B$1,O9,"forward","following",O8)</f>
        <v>43612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</row>
    <row r="10" spans="1:23" x14ac:dyDescent="0.35">
      <c r="E10" t="s">
        <v>6</v>
      </c>
      <c r="F10" s="1">
        <f>_xll.qlDateAdd($B$1,E10,"forward","following",$B$4)</f>
        <v>43672</v>
      </c>
      <c r="G10">
        <f>_xll.qlVolSurfaceImpliedVolGet($E$2,$B$6,G$4,$F10)</f>
        <v>0.25</v>
      </c>
      <c r="H10">
        <f ca="1">_xll.qlVolSurfaceImpliedVolGet($E$2,$B$6,H$4,$F10)</f>
        <v>0.15000000000000002</v>
      </c>
      <c r="I10">
        <f ca="1">_xll.qlVolSurfaceImpliedVolGet($E$2,$B$6,I$4,$F10)</f>
        <v>0.15000000000000002</v>
      </c>
      <c r="J10">
        <f ca="1">_xll.qlVolSurfaceImpliedVolGet($E$2,$B$6,J$4,$F10)</f>
        <v>0.15000000000000002</v>
      </c>
      <c r="K10">
        <f>_xll.qlVolSurfaceImpliedVolGet($E$2,$B$6,K$4,$F10)</f>
        <v>0.25</v>
      </c>
      <c r="L10">
        <f ca="1">_xll.qlVolSurfaceImpliedVolGet($E$2,$B$6,L$4,$F10)</f>
        <v>0.15000000000000002</v>
      </c>
      <c r="M10">
        <f ca="1">_xll.qlVolSurfaceImpliedVolGet($E$2,$B$6,M$4,$F10)</f>
        <v>0.15000000000000002</v>
      </c>
      <c r="O10" t="s">
        <v>6</v>
      </c>
      <c r="P10" s="1">
        <f>_xll.qlDateAdd($B$1,O10,"forward","following",O9)</f>
        <v>43672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</row>
    <row r="11" spans="1:23" x14ac:dyDescent="0.35">
      <c r="E11" t="s">
        <v>7</v>
      </c>
      <c r="F11" s="1">
        <f>_xll.qlDateAdd($B$1,E11,"forward","following",$B$4)</f>
        <v>43766</v>
      </c>
      <c r="G11">
        <f ca="1">_xll.qlVolSurfaceImpliedVolGet($E$2,$B$6,G$4,$F11)</f>
        <v>0.16</v>
      </c>
      <c r="H11">
        <f>_xll.qlVolSurfaceImpliedVolGet($E$2,$B$6,H$4,$F11)</f>
        <v>0.25</v>
      </c>
      <c r="I11">
        <f ca="1">_xll.qlVolSurfaceImpliedVolGet($E$2,$B$6,I$4,$F11)</f>
        <v>0.16</v>
      </c>
      <c r="J11">
        <f ca="1">_xll.qlVolSurfaceImpliedVolGet($E$2,$B$6,J$4,$F11)</f>
        <v>0.16</v>
      </c>
      <c r="K11">
        <f ca="1">_xll.qlVolSurfaceImpliedVolGet($E$2,$B$6,K$4,$F11)</f>
        <v>0.16</v>
      </c>
      <c r="L11">
        <f>_xll.qlVolSurfaceImpliedVolGet($E$2,$B$6,L$4,$F11)</f>
        <v>0.25</v>
      </c>
      <c r="M11">
        <f ca="1">_xll.qlVolSurfaceImpliedVolGet($E$2,$B$6,M$4,$F11)</f>
        <v>0.16</v>
      </c>
      <c r="O11" t="s">
        <v>7</v>
      </c>
      <c r="P11" s="1">
        <f>_xll.qlDateAdd($B$1,O11,"forward","following",O10)</f>
        <v>43766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</row>
    <row r="12" spans="1:23" x14ac:dyDescent="0.35">
      <c r="E12" t="s">
        <v>8</v>
      </c>
      <c r="F12" s="1">
        <f>_xll.qlDateAdd($B$1,E12,"forward","following",$B$4)</f>
        <v>43857</v>
      </c>
      <c r="G12">
        <f ca="1">_xll.qlVolSurfaceImpliedVolGet($E$2,$B$6,G$4,$F12)</f>
        <v>0.17000000000000004</v>
      </c>
      <c r="H12">
        <f ca="1">_xll.qlVolSurfaceImpliedVolGet($E$2,$B$6,H$4,$F12)</f>
        <v>0.17000000000000004</v>
      </c>
      <c r="I12">
        <f>_xll.qlVolSurfaceImpliedVolGet($E$2,$B$6,I$4,$F12)</f>
        <v>0.25</v>
      </c>
      <c r="J12">
        <f ca="1">_xll.qlVolSurfaceImpliedVolGet($E$2,$B$6,J$4,$F12)</f>
        <v>0.17000000000000004</v>
      </c>
      <c r="K12">
        <f ca="1">_xll.qlVolSurfaceImpliedVolGet($E$2,$B$6,K$4,$F12)</f>
        <v>0.17000000000000004</v>
      </c>
      <c r="L12">
        <f ca="1">_xll.qlVolSurfaceImpliedVolGet($E$2,$B$6,L$4,$F12)</f>
        <v>0.17000000000000004</v>
      </c>
      <c r="M12">
        <f>_xll.qlVolSurfaceImpliedVolGet($E$2,$B$6,M$4,$F12)</f>
        <v>0.25</v>
      </c>
      <c r="O12" t="s">
        <v>8</v>
      </c>
      <c r="P12" s="1">
        <f>_xll.qlDateAdd($B$1,O12,"forward","following",O11)</f>
        <v>43857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</row>
    <row r="13" spans="1:23" x14ac:dyDescent="0.35">
      <c r="E13" t="s">
        <v>9</v>
      </c>
      <c r="F13" s="1">
        <f>_xll.qlDateAdd($B$1,E13,"forward","following",$B$4)</f>
        <v>43948</v>
      </c>
      <c r="G13">
        <f ca="1">_xll.qlVolSurfaceImpliedVolGet($E$2,$B$6,G$4,$F13)</f>
        <v>0.18</v>
      </c>
      <c r="H13">
        <f ca="1">_xll.qlVolSurfaceImpliedVolGet($E$2,$B$6,H$4,$F13)</f>
        <v>0.18</v>
      </c>
      <c r="I13">
        <f ca="1">_xll.qlVolSurfaceImpliedVolGet($E$2,$B$6,I$4,$F13)</f>
        <v>0.18</v>
      </c>
      <c r="J13">
        <f>_xll.qlVolSurfaceImpliedVolGet($E$2,$B$6,J$4,$F13)</f>
        <v>0.25</v>
      </c>
      <c r="K13">
        <f ca="1">_xll.qlVolSurfaceImpliedVolGet($E$2,$B$6,K$4,$F13)</f>
        <v>0.18</v>
      </c>
      <c r="L13">
        <f ca="1">_xll.qlVolSurfaceImpliedVolGet($E$2,$B$6,L$4,$F13)</f>
        <v>0.18</v>
      </c>
      <c r="M13">
        <f ca="1">_xll.qlVolSurfaceImpliedVolGet($E$2,$B$6,M$4,$F13)</f>
        <v>0.18</v>
      </c>
      <c r="O13" t="s">
        <v>9</v>
      </c>
      <c r="P13" s="1">
        <f>_xll.qlDateAdd($B$1,O13,"forward","following",O12)</f>
        <v>43948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</row>
    <row r="14" spans="1:23" x14ac:dyDescent="0.35">
      <c r="O14" t="str">
        <f ca="1">_xll.qlVolSurfaceInterpolatedCreate(B1,B6,P5:P13,Q4:W4,Q5:W13)</f>
        <v>InterpolatedStrikeVolSurface~ERwovAyYq</v>
      </c>
    </row>
    <row r="15" spans="1:23" x14ac:dyDescent="0.35">
      <c r="O15" t="str">
        <f ca="1">_xll.mdlVolSurfaceInterpolatedCreate(B2,B1,B5,B3,"last",B6,O5:O13,Q3:W3,Q2:W2,Q5:W13,365,,,,,,TRUE)</f>
        <v>Exception while executing the API: 请求被中止: 操作超时。</v>
      </c>
    </row>
    <row r="17" spans="1:23" x14ac:dyDescent="0.35">
      <c r="A17" t="s">
        <v>26</v>
      </c>
      <c r="O17" t="str">
        <f>_xll.mdlModelShiftValuationDate("VOL_SURFACE",B2,B3,B5,B1,B18)</f>
        <v>InterpolatedStrikeVolSurface~Xy9AY0M8w</v>
      </c>
    </row>
    <row r="18" spans="1:23" x14ac:dyDescent="0.35">
      <c r="A18" t="s">
        <v>27</v>
      </c>
      <c r="B18" s="1">
        <v>43586</v>
      </c>
      <c r="G18" s="2">
        <v>0.8</v>
      </c>
      <c r="H18" s="2">
        <v>0.9</v>
      </c>
      <c r="I18" s="2">
        <v>0.95</v>
      </c>
      <c r="J18" s="2">
        <v>1</v>
      </c>
      <c r="K18" s="2">
        <v>1.05</v>
      </c>
      <c r="L18" s="2">
        <v>1.1000000000000001</v>
      </c>
      <c r="M18" s="2">
        <v>1.2</v>
      </c>
      <c r="Q18" s="2">
        <v>0.8</v>
      </c>
      <c r="R18" s="2">
        <v>0.9</v>
      </c>
      <c r="S18" s="2">
        <v>0.95</v>
      </c>
      <c r="T18" s="2">
        <v>1</v>
      </c>
      <c r="U18" s="2">
        <v>1.05</v>
      </c>
      <c r="V18" s="2">
        <v>1.1000000000000001</v>
      </c>
      <c r="W18" s="2">
        <v>1.2</v>
      </c>
    </row>
    <row r="19" spans="1:23" x14ac:dyDescent="0.35">
      <c r="E19" t="s">
        <v>11</v>
      </c>
      <c r="F19" t="s">
        <v>12</v>
      </c>
      <c r="G19">
        <f t="shared" ref="G19:M19" si="3">$B$6*G18</f>
        <v>8</v>
      </c>
      <c r="H19">
        <f t="shared" si="3"/>
        <v>9</v>
      </c>
      <c r="I19">
        <f t="shared" si="3"/>
        <v>9.5</v>
      </c>
      <c r="J19">
        <f t="shared" si="3"/>
        <v>10</v>
      </c>
      <c r="K19">
        <f t="shared" si="3"/>
        <v>10.5</v>
      </c>
      <c r="L19">
        <f t="shared" si="3"/>
        <v>11</v>
      </c>
      <c r="M19">
        <f t="shared" si="3"/>
        <v>12</v>
      </c>
      <c r="O19" t="s">
        <v>11</v>
      </c>
      <c r="P19" t="s">
        <v>12</v>
      </c>
      <c r="Q19">
        <f t="shared" ref="Q19:W19" si="4">$B$6*Q18</f>
        <v>8</v>
      </c>
      <c r="R19">
        <f t="shared" si="4"/>
        <v>9</v>
      </c>
      <c r="S19">
        <f t="shared" si="4"/>
        <v>9.5</v>
      </c>
      <c r="T19">
        <f t="shared" si="4"/>
        <v>10</v>
      </c>
      <c r="U19">
        <f t="shared" si="4"/>
        <v>10.5</v>
      </c>
      <c r="V19">
        <f t="shared" si="4"/>
        <v>11</v>
      </c>
      <c r="W19">
        <f t="shared" si="4"/>
        <v>12</v>
      </c>
    </row>
    <row r="20" spans="1:23" x14ac:dyDescent="0.35">
      <c r="E20" t="s">
        <v>1</v>
      </c>
      <c r="F20" s="1">
        <f>_xll.qlDateAdd($B$18,E20,"forward","following",$B$4)</f>
        <v>43587</v>
      </c>
      <c r="G20">
        <f ca="1">_xll.qlVolSurfaceImpliedVolGet($E$2,$B$6,G$19,$F20)</f>
        <v>0.11258330249197702</v>
      </c>
      <c r="H20">
        <f ca="1">_xll.qlVolSurfaceImpliedVolGet($E$2,$B$6,H$19,$F20)</f>
        <v>0.11258330249197702</v>
      </c>
      <c r="I20">
        <f>_xll.qlVolSurfaceImpliedVolGet($E$2,$B$6,I$19,$F20)</f>
        <v>0.25</v>
      </c>
      <c r="J20">
        <f>_xll.qlVolSurfaceImpliedVolGet($E$2,$B$6,J$19,$F20)</f>
        <v>0.25</v>
      </c>
      <c r="K20">
        <f ca="1">_xll.qlVolSurfaceImpliedVolGet($E$2,$B$6,K$19,$F20)</f>
        <v>0.11258330249197702</v>
      </c>
      <c r="L20">
        <f>_xll.qlVolSurfaceImpliedVolGet($E$2,$B$6,L$19,$F20)</f>
        <v>0.25</v>
      </c>
      <c r="M20">
        <f ca="1">_xll.qlVolSurfaceImpliedVolGet($E$2,$B$6,M$19,$F20)</f>
        <v>0.11258330249197702</v>
      </c>
      <c r="O20" t="s">
        <v>1</v>
      </c>
      <c r="P20" s="1">
        <f ca="1">_xll.qlDateAdd($B$18,O20,"forward","following",$B$4)</f>
        <v>43587</v>
      </c>
      <c r="Q20">
        <f ca="1">_xll.qlVolSurfaceImpliedVolGet($O$17,$B$6,Q$19,$P20)</f>
        <v>0.1</v>
      </c>
      <c r="R20">
        <f ca="1">_xll.qlVolSurfaceImpliedVolGet($O$17,$B$6,R$19,$P20)</f>
        <v>0.18</v>
      </c>
      <c r="S20">
        <f ca="1">_xll.qlVolSurfaceImpliedVolGet($O$17,$B$6,S$19,$P20)</f>
        <v>0.18</v>
      </c>
      <c r="T20">
        <f ca="1">_xll.qlVolSurfaceImpliedVolGet($O$17,$B$6,T$19,$P20)</f>
        <v>0.18</v>
      </c>
      <c r="U20">
        <f ca="1">_xll.qlVolSurfaceImpliedVolGet($O$17,$B$6,U$19,$P20)</f>
        <v>0.18</v>
      </c>
      <c r="V20">
        <f ca="1">_xll.qlVolSurfaceImpliedVolGet($O$17,$B$6,V$19,$P20)</f>
        <v>0.18</v>
      </c>
      <c r="W20">
        <f ca="1">_xll.qlVolSurfaceImpliedVolGet($O$17,$B$6,W$19,$P20)</f>
        <v>0.18</v>
      </c>
    </row>
    <row r="21" spans="1:23" x14ac:dyDescent="0.35">
      <c r="E21" t="s">
        <v>2</v>
      </c>
      <c r="F21" s="1">
        <f>_xll.qlDateAdd($B$18,E21,"forward","following",$B$4)</f>
        <v>43593</v>
      </c>
      <c r="G21">
        <f ca="1">_xll.qlVolSurfaceImpliedVolGet($E$2,$B$6,G$19,$F21)</f>
        <v>0.12000000000000001</v>
      </c>
      <c r="H21">
        <f>_xll.qlVolSurfaceImpliedVolGet($E$2,$B$6,H$19,$F21)</f>
        <v>0.25</v>
      </c>
      <c r="I21">
        <f ca="1">_xll.qlVolSurfaceImpliedVolGet($E$2,$B$6,I$19,$F21)</f>
        <v>0.12000000000000001</v>
      </c>
      <c r="J21">
        <f>_xll.qlVolSurfaceImpliedVolGet($E$2,$B$6,J$19,$F21)</f>
        <v>0.25</v>
      </c>
      <c r="K21">
        <f>_xll.qlVolSurfaceImpliedVolGet($E$2,$B$6,K$19,$F21)</f>
        <v>0.25</v>
      </c>
      <c r="L21">
        <f>_xll.qlVolSurfaceImpliedVolGet($E$2,$B$6,L$19,$F21)</f>
        <v>0.25</v>
      </c>
      <c r="M21">
        <f ca="1">_xll.qlVolSurfaceImpliedVolGet($E$2,$B$6,M$19,$F21)</f>
        <v>0.12000000000000001</v>
      </c>
      <c r="O21" t="s">
        <v>2</v>
      </c>
      <c r="P21" s="1">
        <f ca="1">_xll.qlDateAdd($B$18,O21,"forward","following",$B$4)</f>
        <v>43593</v>
      </c>
      <c r="Q21">
        <f ca="1">_xll.qlVolSurfaceImpliedVolGet($O$17,$B$6,Q$19,$P21)</f>
        <v>0.11</v>
      </c>
      <c r="R21">
        <f ca="1">_xll.qlVolSurfaceImpliedVolGet($O$17,$B$6,R$19,$P21)</f>
        <v>0.18</v>
      </c>
      <c r="S21">
        <f ca="1">_xll.qlVolSurfaceImpliedVolGet($O$17,$B$6,S$19,$P21)</f>
        <v>0.18</v>
      </c>
      <c r="T21">
        <f ca="1">_xll.qlVolSurfaceImpliedVolGet($O$17,$B$6,T$19,$P21)</f>
        <v>0.18</v>
      </c>
      <c r="U21">
        <f ca="1">_xll.qlVolSurfaceImpliedVolGet($O$17,$B$6,U$19,$P21)</f>
        <v>0.18</v>
      </c>
      <c r="V21">
        <f ca="1">_xll.qlVolSurfaceImpliedVolGet($O$17,$B$6,V$19,$P21)</f>
        <v>0.11</v>
      </c>
      <c r="W21">
        <f ca="1">_xll.qlVolSurfaceImpliedVolGet($O$17,$B$6,W$19,$P21)</f>
        <v>0.11</v>
      </c>
    </row>
    <row r="22" spans="1:23" x14ac:dyDescent="0.35">
      <c r="E22" t="s">
        <v>3</v>
      </c>
      <c r="F22" s="1">
        <f>_xll.qlDateAdd($B$18,E22,"forward","following",$B$4)</f>
        <v>43600</v>
      </c>
      <c r="G22">
        <f ca="1">_xll.qlVolSurfaceImpliedVolGet($E$2,$B$6,G$19,$F22)</f>
        <v>0.13</v>
      </c>
      <c r="H22">
        <f ca="1">_xll.qlVolSurfaceImpliedVolGet($E$2,$B$6,H$19,$F22)</f>
        <v>0.13</v>
      </c>
      <c r="I22">
        <f ca="1">_xll.qlVolSurfaceImpliedVolGet($E$2,$B$6,I$19,$F22)</f>
        <v>0.13</v>
      </c>
      <c r="J22">
        <f ca="1">_xll.qlVolSurfaceImpliedVolGet($E$2,$B$6,J$19,$F22)</f>
        <v>0.13</v>
      </c>
      <c r="K22">
        <f ca="1">_xll.qlVolSurfaceImpliedVolGet($E$2,$B$6,K$19,$F22)</f>
        <v>0.13</v>
      </c>
      <c r="L22">
        <f ca="1">_xll.qlVolSurfaceImpliedVolGet($E$2,$B$6,L$19,$F22)</f>
        <v>0.13</v>
      </c>
      <c r="M22">
        <f>_xll.qlVolSurfaceImpliedVolGet($E$2,$B$6,M$19,$F22)</f>
        <v>0.25</v>
      </c>
      <c r="O22" t="s">
        <v>3</v>
      </c>
      <c r="P22" s="1">
        <f ca="1">_xll.qlDateAdd($B$18,O22,"forward","following",$B$4)</f>
        <v>43600</v>
      </c>
      <c r="Q22">
        <f ca="1">_xll.qlVolSurfaceImpliedVolGet($O$17,$B$6,Q$19,$P22)</f>
        <v>0.12000000000000001</v>
      </c>
      <c r="R22">
        <f ca="1">_xll.qlVolSurfaceImpliedVolGet($O$17,$B$6,R$19,$P22)</f>
        <v>0.12000000000000001</v>
      </c>
      <c r="S22">
        <f ca="1">_xll.qlVolSurfaceImpliedVolGet($O$17,$B$6,S$19,$P22)</f>
        <v>0.12000000000000001</v>
      </c>
      <c r="T22">
        <f ca="1">_xll.qlVolSurfaceImpliedVolGet($O$17,$B$6,T$19,$P22)</f>
        <v>0.12000000000000001</v>
      </c>
      <c r="U22">
        <f ca="1">_xll.qlVolSurfaceImpliedVolGet($O$17,$B$6,U$19,$P22)</f>
        <v>0.12000000000000001</v>
      </c>
      <c r="V22">
        <f ca="1">_xll.qlVolSurfaceImpliedVolGet($O$17,$B$6,V$19,$P22)</f>
        <v>0.12000000000000001</v>
      </c>
      <c r="W22">
        <f ca="1">_xll.qlVolSurfaceImpliedVolGet($O$17,$B$6,W$19,$P22)</f>
        <v>0.12000000000000001</v>
      </c>
    </row>
    <row r="23" spans="1:23" x14ac:dyDescent="0.35">
      <c r="E23" t="s">
        <v>4</v>
      </c>
      <c r="F23" s="1">
        <f>_xll.qlDateAdd($B$18,E23,"forward","following",$B$4)</f>
        <v>43607</v>
      </c>
      <c r="G23">
        <f>_xll.qlVolSurfaceImpliedVolGet($E$2,$B$6,G$19,$F23)</f>
        <v>0.25</v>
      </c>
      <c r="H23">
        <f>_xll.qlVolSurfaceImpliedVolGet($E$2,$B$6,H$19,$F23)</f>
        <v>0.25</v>
      </c>
      <c r="I23">
        <f ca="1">_xll.qlVolSurfaceImpliedVolGet($E$2,$B$6,I$19,$F23)</f>
        <v>0.1383835250309805</v>
      </c>
      <c r="J23">
        <f ca="1">_xll.qlVolSurfaceImpliedVolGet($E$2,$B$6,J$19,$F23)</f>
        <v>0.1383835250309805</v>
      </c>
      <c r="K23">
        <f>_xll.qlVolSurfaceImpliedVolGet($E$2,$B$6,K$19,$F23)</f>
        <v>0.25</v>
      </c>
      <c r="L23">
        <f>_xll.qlVolSurfaceImpliedVolGet($E$2,$B$6,L$19,$F23)</f>
        <v>0.25</v>
      </c>
      <c r="M23">
        <f ca="1">_xll.qlVolSurfaceImpliedVolGet($E$2,$B$6,M$19,$F23)</f>
        <v>0.1383835250309805</v>
      </c>
      <c r="O23" t="s">
        <v>4</v>
      </c>
      <c r="P23" s="1">
        <f>_xll.qlDateAdd($B$18,O23,"forward","following",$B$4)</f>
        <v>43607</v>
      </c>
      <c r="Q23">
        <f ca="1">_xll.qlVolSurfaceImpliedVolGet($O$17,$B$6,Q$19,$P23)</f>
        <v>0.13</v>
      </c>
      <c r="R23">
        <f ca="1">_xll.qlVolSurfaceImpliedVolGet($O$17,$B$6,R$19,$P23)</f>
        <v>0.13</v>
      </c>
      <c r="S23">
        <f ca="1">_xll.qlVolSurfaceImpliedVolGet($O$17,$B$6,S$19,$P23)</f>
        <v>0.13</v>
      </c>
      <c r="T23">
        <f ca="1">_xll.qlVolSurfaceImpliedVolGet($O$17,$B$6,T$19,$P23)</f>
        <v>0.13</v>
      </c>
      <c r="U23">
        <f>_xll.qlVolSurfaceImpliedVolGet($O$17,$B$6,U$19,$P23)</f>
        <v>0.25</v>
      </c>
      <c r="V23">
        <f ca="1">_xll.qlVolSurfaceImpliedVolGet($O$17,$B$6,V$19,$P23)</f>
        <v>0.13</v>
      </c>
      <c r="W23">
        <f>_xll.qlVolSurfaceImpliedVolGet($O$17,$B$6,W$19,$P23)</f>
        <v>0.25</v>
      </c>
    </row>
    <row r="24" spans="1:23" x14ac:dyDescent="0.35">
      <c r="E24" t="s">
        <v>5</v>
      </c>
      <c r="F24" s="1">
        <f>_xll.qlDateAdd($B$18,E24,"forward","following",$B$4)</f>
        <v>43619</v>
      </c>
      <c r="G24">
        <f>_xll.qlVolSurfaceImpliedVolGet($E$2,$B$6,G$19,$F24)</f>
        <v>0.24999999999999997</v>
      </c>
      <c r="H24">
        <f ca="1">_xll.qlVolSurfaceImpliedVolGet($E$2,$B$6,H$19,$F24)</f>
        <v>0.14381083887193338</v>
      </c>
      <c r="I24">
        <f ca="1">_xll.qlVolSurfaceImpliedVolGet($E$2,$B$6,I$19,$F24)</f>
        <v>0.14381083887193338</v>
      </c>
      <c r="J24">
        <f ca="1">_xll.qlVolSurfaceImpliedVolGet($E$2,$B$6,J$19,$F24)</f>
        <v>0.14381083887193338</v>
      </c>
      <c r="K24">
        <f ca="1">_xll.qlVolSurfaceImpliedVolGet($E$2,$B$6,K$19,$F24)</f>
        <v>0.14381083887193338</v>
      </c>
      <c r="L24">
        <f ca="1">_xll.qlVolSurfaceImpliedVolGet($E$2,$B$6,L$19,$F24)</f>
        <v>0.14381083887193338</v>
      </c>
      <c r="M24">
        <f ca="1">_xll.qlVolSurfaceImpliedVolGet($E$2,$B$6,M$19,$F24)</f>
        <v>0.14381083887193338</v>
      </c>
      <c r="O24" t="s">
        <v>5</v>
      </c>
      <c r="P24" s="1">
        <f>_xll.qlDateAdd($B$18,O24,"forward","following",$B$4)</f>
        <v>43619</v>
      </c>
      <c r="Q24">
        <f>_xll.qlVolSurfaceImpliedVolGet($O$17,$B$6,Q$19,$P24)</f>
        <v>0.25</v>
      </c>
      <c r="R24">
        <f>_xll.qlVolSurfaceImpliedVolGet($O$17,$B$6,R$19,$P24)</f>
        <v>0.25</v>
      </c>
      <c r="S24">
        <f ca="1">_xll.qlVolSurfaceImpliedVolGet($O$17,$B$6,S$19,$P24)</f>
        <v>0.14094352414887046</v>
      </c>
      <c r="T24">
        <f ca="1">_xll.qlVolSurfaceImpliedVolGet($O$17,$B$6,T$19,$P24)</f>
        <v>0.14094352414887046</v>
      </c>
      <c r="U24">
        <f ca="1">_xll.qlVolSurfaceImpliedVolGet($O$17,$B$6,U$19,$P24)</f>
        <v>0.14094352414887046</v>
      </c>
      <c r="V24">
        <f>_xll.qlVolSurfaceImpliedVolGet($O$17,$B$6,V$19,$P24)</f>
        <v>0.25</v>
      </c>
      <c r="W24">
        <f ca="1">_xll.qlVolSurfaceImpliedVolGet($O$17,$B$6,W$19,$P24)</f>
        <v>0.14094352414887046</v>
      </c>
    </row>
    <row r="25" spans="1:23" x14ac:dyDescent="0.35">
      <c r="E25" t="s">
        <v>6</v>
      </c>
      <c r="F25" s="1">
        <f ca="1">_xll.qlDateAdd($B$18,E25,"forward","following",$B$4)</f>
        <v>43678</v>
      </c>
      <c r="G25">
        <f ca="1">_xll.qlVolSurfaceImpliedVolGet($E$2,$B$6,G$19,$F25)</f>
        <v>0.15165186190754915</v>
      </c>
      <c r="H25">
        <f ca="1">_xll.qlVolSurfaceImpliedVolGet($E$2,$B$6,H$19,$F25)</f>
        <v>0.15165186190754915</v>
      </c>
      <c r="I25">
        <f ca="1">_xll.qlVolSurfaceImpliedVolGet($E$2,$B$6,I$19,$F25)</f>
        <v>0.15165186190754915</v>
      </c>
      <c r="J25">
        <f ca="1">_xll.qlVolSurfaceImpliedVolGet($E$2,$B$6,J$19,$F25)</f>
        <v>0.15165186190754915</v>
      </c>
      <c r="K25">
        <f ca="1">_xll.qlVolSurfaceImpliedVolGet($E$2,$B$6,K$19,$F25)</f>
        <v>0.15165186190754915</v>
      </c>
      <c r="L25">
        <f ca="1">_xll.qlVolSurfaceImpliedVolGet($E$2,$B$6,L$19,$F25)</f>
        <v>0.15165186190754915</v>
      </c>
      <c r="M25">
        <f ca="1">_xll.qlVolSurfaceImpliedVolGet($E$2,$B$6,M$19,$F25)</f>
        <v>0.15165186190754915</v>
      </c>
      <c r="O25" t="s">
        <v>6</v>
      </c>
      <c r="P25" s="1">
        <f>_xll.qlDateAdd($B$18,O25,"forward","following",$B$4)</f>
        <v>43678</v>
      </c>
      <c r="Q25">
        <f ca="1">_xll.qlVolSurfaceImpliedVolGet($O$17,$B$6,Q$19,$P25)</f>
        <v>0.15000000000000002</v>
      </c>
      <c r="R25">
        <f ca="1">_xll.qlVolSurfaceImpliedVolGet($O$17,$B$6,R$19,$P25)</f>
        <v>0.15000000000000002</v>
      </c>
      <c r="S25">
        <f ca="1">_xll.qlVolSurfaceImpliedVolGet($O$17,$B$6,S$19,$P25)</f>
        <v>0.15000000000000002</v>
      </c>
      <c r="T25">
        <f ca="1">_xll.qlVolSurfaceImpliedVolGet($O$17,$B$6,T$19,$P25)</f>
        <v>0.15000000000000002</v>
      </c>
      <c r="U25">
        <f ca="1">_xll.qlVolSurfaceImpliedVolGet($O$17,$B$6,U$19,$P25)</f>
        <v>0.15000000000000002</v>
      </c>
      <c r="V25">
        <f ca="1">_xll.qlVolSurfaceImpliedVolGet($O$17,$B$6,V$19,$P25)</f>
        <v>0.15000000000000002</v>
      </c>
      <c r="W25">
        <f ca="1">_xll.qlVolSurfaceImpliedVolGet($O$17,$B$6,W$19,$P25)</f>
        <v>0.15000000000000002</v>
      </c>
    </row>
    <row r="26" spans="1:23" x14ac:dyDescent="0.35">
      <c r="E26" t="s">
        <v>7</v>
      </c>
      <c r="F26" s="1">
        <f>_xll.qlDateAdd($B$18,E26,"forward","following",$B$4)</f>
        <v>43770</v>
      </c>
      <c r="G26">
        <f>_xll.qlVolSurfaceImpliedVolGet($E$2,$B$6,G$19,$F26)</f>
        <v>0.25</v>
      </c>
      <c r="H26">
        <f ca="1">_xll.qlVolSurfaceImpliedVolGet($E$2,$B$6,H$19,$F26)</f>
        <v>0.16128594884768388</v>
      </c>
      <c r="I26">
        <f>_xll.qlVolSurfaceImpliedVolGet($E$2,$B$6,I$19,$F26)</f>
        <v>0.25</v>
      </c>
      <c r="J26">
        <f>_xll.qlVolSurfaceImpliedVolGet($E$2,$B$6,J$19,$F26)</f>
        <v>0.25</v>
      </c>
      <c r="K26">
        <f>_xll.qlVolSurfaceImpliedVolGet($E$2,$B$6,K$19,$F26)</f>
        <v>0.25</v>
      </c>
      <c r="L26">
        <f ca="1">_xll.qlVolSurfaceImpliedVolGet($E$2,$B$6,L$19,$F26)</f>
        <v>0.16128594884768388</v>
      </c>
      <c r="M26">
        <f ca="1">_xll.qlVolSurfaceImpliedVolGet($E$2,$B$6,M$19,$F26)</f>
        <v>0.16128594884768388</v>
      </c>
      <c r="O26" t="s">
        <v>7</v>
      </c>
      <c r="P26" s="1">
        <f ca="1">_xll.qlDateAdd($B$18,O26,"forward","following",$B$4)</f>
        <v>43770</v>
      </c>
      <c r="Q26">
        <f ca="1">_xll.qlVolSurfaceImpliedVolGet($O$17,$B$6,Q$19,$P26)</f>
        <v>0.16</v>
      </c>
      <c r="R26">
        <f ca="1">_xll.qlVolSurfaceImpliedVolGet($O$17,$B$6,R$19,$P26)</f>
        <v>0.16</v>
      </c>
      <c r="S26">
        <f ca="1">_xll.qlVolSurfaceImpliedVolGet($O$17,$B$6,S$19,$P26)</f>
        <v>0.16</v>
      </c>
      <c r="T26">
        <f ca="1">_xll.qlVolSurfaceImpliedVolGet($O$17,$B$6,T$19,$P26)</f>
        <v>0.16</v>
      </c>
      <c r="U26">
        <f ca="1">_xll.qlVolSurfaceImpliedVolGet($O$17,$B$6,U$19,$P26)</f>
        <v>0.16</v>
      </c>
      <c r="V26">
        <f ca="1">_xll.qlVolSurfaceImpliedVolGet($O$17,$B$6,V$19,$P26)</f>
        <v>0.16</v>
      </c>
      <c r="W26">
        <f ca="1">_xll.qlVolSurfaceImpliedVolGet($O$17,$B$6,W$19,$P26)</f>
        <v>0.16</v>
      </c>
    </row>
    <row r="27" spans="1:23" x14ac:dyDescent="0.35">
      <c r="E27" t="s">
        <v>8</v>
      </c>
      <c r="F27" s="1">
        <f>_xll.qlDateAdd($B$18,E27,"forward","following",$B$4)</f>
        <v>43864</v>
      </c>
      <c r="G27">
        <f>_xll.qlVolSurfaceImpliedVolGet($E$2,$B$6,G$19,$F27)</f>
        <v>0.25</v>
      </c>
      <c r="H27">
        <f>_xll.qlVolSurfaceImpliedVolGet($E$2,$B$6,H$19,$F27)</f>
        <v>0.25</v>
      </c>
      <c r="I27">
        <f ca="1">_xll.qlVolSurfaceImpliedVolGet($E$2,$B$6,I$19,$F27)</f>
        <v>0.17144657221859549</v>
      </c>
      <c r="J27">
        <f>_xll.qlVolSurfaceImpliedVolGet($E$2,$B$6,J$19,$F27)</f>
        <v>0.25</v>
      </c>
      <c r="K27">
        <f>_xll.qlVolSurfaceImpliedVolGet($E$2,$B$6,K$19,$F27)</f>
        <v>0.25</v>
      </c>
      <c r="L27">
        <f>_xll.qlVolSurfaceImpliedVolGet($E$2,$B$6,L$19,$F27)</f>
        <v>0.25</v>
      </c>
      <c r="M27">
        <f ca="1">_xll.qlVolSurfaceImpliedVolGet($E$2,$B$6,M$19,$F27)</f>
        <v>0.17144657221859549</v>
      </c>
      <c r="O27" t="s">
        <v>8</v>
      </c>
      <c r="P27" s="1">
        <f>_xll.qlDateAdd($B$18,O27,"forward","following",$B$4)</f>
        <v>43864</v>
      </c>
      <c r="Q27">
        <f ca="1">_xll.qlVolSurfaceImpliedVolGet($O$17,$B$6,Q$19,$P27)</f>
        <v>0.17030090452353674</v>
      </c>
      <c r="R27">
        <f ca="1">_xll.qlVolSurfaceImpliedVolGet($O$17,$B$6,R$19,$P27)</f>
        <v>0.17030090452353674</v>
      </c>
      <c r="S27">
        <f>_xll.qlVolSurfaceImpliedVolGet($O$17,$B$6,S$19,$P27)</f>
        <v>0.25</v>
      </c>
      <c r="T27">
        <f ca="1">_xll.qlVolSurfaceImpliedVolGet($O$17,$B$6,T$19,$P27)</f>
        <v>0.17030090452353674</v>
      </c>
      <c r="U27">
        <f>_xll.qlVolSurfaceImpliedVolGet($O$17,$B$6,U$19,$P27)</f>
        <v>0.25</v>
      </c>
      <c r="V27">
        <f ca="1">_xll.qlVolSurfaceImpliedVolGet($O$17,$B$6,V$19,$P27)</f>
        <v>0.17030090452353674</v>
      </c>
      <c r="W27">
        <f ca="1">_xll.qlVolSurfaceImpliedVolGet($O$17,$B$6,W$19,$P27)</f>
        <v>0.17030090452353674</v>
      </c>
    </row>
    <row r="28" spans="1:23" x14ac:dyDescent="0.35">
      <c r="E28" t="s">
        <v>9</v>
      </c>
      <c r="F28" s="1">
        <f ca="1">_xll.qlDateAdd($B$18,E28,"forward","following",$B$4)</f>
        <v>43952</v>
      </c>
      <c r="G28">
        <f ca="1">_xll.qlVolSurfaceImpliedVolGet($E$2,$B$6,G$19,$F28)</f>
        <v>0.18055053180468805</v>
      </c>
      <c r="H28">
        <f ca="1">_xll.qlVolSurfaceImpliedVolGet($E$2,$B$6,H$19,$F28)</f>
        <v>0.18055053180468805</v>
      </c>
      <c r="I28">
        <f ca="1">_xll.qlVolSurfaceImpliedVolGet($E$2,$B$6,I$19,$F28)</f>
        <v>0.18055053180468805</v>
      </c>
      <c r="J28">
        <f ca="1">_xll.qlVolSurfaceImpliedVolGet($E$2,$B$6,J$19,$F28)</f>
        <v>0.18055053180468805</v>
      </c>
      <c r="K28">
        <f ca="1">_xll.qlVolSurfaceImpliedVolGet($E$2,$B$6,K$19,$F28)</f>
        <v>0.18055053180468805</v>
      </c>
      <c r="L28">
        <f ca="1">_xll.qlVolSurfaceImpliedVolGet($E$2,$B$6,L$19,$F28)</f>
        <v>0.18055053180468805</v>
      </c>
      <c r="M28">
        <f ca="1">_xll.qlVolSurfaceImpliedVolGet($E$2,$B$6,M$19,$F28)</f>
        <v>0.18055053180468805</v>
      </c>
      <c r="O28" t="s">
        <v>9</v>
      </c>
      <c r="P28" s="1">
        <f>_xll.qlDateAdd($B$18,O28,"forward","following",$B$4)</f>
        <v>43952</v>
      </c>
      <c r="Q28">
        <f ca="1">_xll.qlVolSurfaceImpliedVolGet($O$17,$B$6,Q$19,$P28)</f>
        <v>0.18</v>
      </c>
      <c r="R28">
        <f>_xll.qlVolSurfaceImpliedVolGet($O$17,$B$6,R$19,$P28)</f>
        <v>0.25</v>
      </c>
      <c r="S28">
        <f ca="1">_xll.qlVolSurfaceImpliedVolGet($O$17,$B$6,S$19,$P28)</f>
        <v>0.18</v>
      </c>
      <c r="T28">
        <f>_xll.qlVolSurfaceImpliedVolGet($O$17,$B$6,T$19,$P28)</f>
        <v>0.25</v>
      </c>
      <c r="U28">
        <f ca="1">_xll.qlVolSurfaceImpliedVolGet($O$17,$B$6,U$19,$P28)</f>
        <v>0.18</v>
      </c>
      <c r="V28">
        <f>_xll.qlVolSurfaceImpliedVolGet($O$17,$B$6,V$19,$P28)</f>
        <v>0.25</v>
      </c>
      <c r="W28">
        <f ca="1">_xll.qlVolSurfaceImpliedVolGet($O$17,$B$6,W$19,$P28)</f>
        <v>0.18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C1E2-39AE-4AD0-8744-BDA6C7ED262E}">
  <dimension ref="A1:S45"/>
  <sheetViews>
    <sheetView tabSelected="1" workbookViewId="0">
      <selection activeCell="O30" sqref="O30"/>
    </sheetView>
  </sheetViews>
  <sheetFormatPr defaultRowHeight="16.5" x14ac:dyDescent="0.35"/>
  <cols>
    <col min="2" max="2" width="11.125" bestFit="1" customWidth="1"/>
    <col min="3" max="3" width="9" customWidth="1"/>
    <col min="6" max="6" width="9" customWidth="1"/>
    <col min="8" max="8" width="11.125" bestFit="1" customWidth="1"/>
  </cols>
  <sheetData>
    <row r="1" spans="1:19" x14ac:dyDescent="0.35">
      <c r="A1" t="s">
        <v>62</v>
      </c>
      <c r="B1" s="1">
        <v>43705</v>
      </c>
      <c r="C1" s="1"/>
      <c r="I1" s="2">
        <v>0.8</v>
      </c>
      <c r="J1" s="2">
        <v>0.9</v>
      </c>
      <c r="K1" s="2">
        <v>0.95</v>
      </c>
      <c r="L1" s="2">
        <v>1</v>
      </c>
      <c r="M1" s="2">
        <v>1.05</v>
      </c>
      <c r="N1" s="2">
        <v>1.1000000000000001</v>
      </c>
      <c r="O1" s="2">
        <v>1.2</v>
      </c>
    </row>
    <row r="2" spans="1:19" x14ac:dyDescent="0.35">
      <c r="A2" t="s">
        <v>63</v>
      </c>
      <c r="B2">
        <v>357.2</v>
      </c>
      <c r="G2" t="s">
        <v>11</v>
      </c>
      <c r="H2" t="s">
        <v>12</v>
      </c>
      <c r="I2">
        <f ca="1">$B$2*I1</f>
        <v>285.76</v>
      </c>
      <c r="J2">
        <f t="shared" ref="J2:O2" ca="1" si="0">$B$2*J1</f>
        <v>321.48</v>
      </c>
      <c r="K2">
        <f t="shared" ca="1" si="0"/>
        <v>339.34</v>
      </c>
      <c r="L2">
        <f t="shared" ca="1" si="0"/>
        <v>357.2</v>
      </c>
      <c r="M2">
        <f t="shared" ca="1" si="0"/>
        <v>375.06</v>
      </c>
      <c r="N2">
        <f t="shared" ca="1" si="0"/>
        <v>392.92</v>
      </c>
      <c r="O2">
        <f t="shared" ca="1" si="0"/>
        <v>428.64</v>
      </c>
      <c r="Q2" t="s">
        <v>64</v>
      </c>
      <c r="R2" t="s">
        <v>65</v>
      </c>
      <c r="S2" t="s">
        <v>66</v>
      </c>
    </row>
    <row r="3" spans="1:19" x14ac:dyDescent="0.35">
      <c r="G3" t="s">
        <v>1</v>
      </c>
      <c r="H3" s="1">
        <f ca="1">_xll.qlDateAdd($B$1,G3,"forward","following","none")</f>
        <v>43706</v>
      </c>
      <c r="I3">
        <f ca="1">$Q3*(I$1-1)*(I$1-1)+$R3*(I$1-1)+$S3</f>
        <v>0.33799999999999997</v>
      </c>
      <c r="J3">
        <f ca="1">$Q3*(J$1-1)*(J$1-1)+$R3*(J$1-1)+$S3</f>
        <v>0.312</v>
      </c>
      <c r="K3">
        <f ca="1">$Q3*(K$1-1)*(K$1-1)+$R3*(K$1-1)+$S3</f>
        <v>0.30425000000000002</v>
      </c>
      <c r="L3">
        <f ca="1">$Q3*(L$1-1)*(L$1-1)+$R3*(L$1-1)+$S3</f>
        <v>0.3</v>
      </c>
      <c r="M3">
        <f ca="1">$Q3*(M$1-1)*(M$1-1)+$R3*(M$1-1)+$S3</f>
        <v>0.29925000000000002</v>
      </c>
      <c r="N3">
        <f ca="1">$Q3*(N$1-1)*(N$1-1)+$R3*(N$1-1)+$S3</f>
        <v>0.30199999999999999</v>
      </c>
      <c r="O3">
        <f ca="1">$Q3*(O$1-1)*(O$1-1)+$R3*(O$1-1)+$S3</f>
        <v>0.31799999999999995</v>
      </c>
      <c r="Q3">
        <v>0.7</v>
      </c>
      <c r="R3">
        <v>-0.05</v>
      </c>
      <c r="S3">
        <v>0.3</v>
      </c>
    </row>
    <row r="4" spans="1:19" x14ac:dyDescent="0.35">
      <c r="A4">
        <v>1</v>
      </c>
      <c r="B4" s="1">
        <f ca="1">_xlfn.FLOOR.MATH($B$1+RAND()*140)</f>
        <v>43728</v>
      </c>
      <c r="C4">
        <f ca="1">B4-$B$1</f>
        <v>23</v>
      </c>
      <c r="D4">
        <f ca="1">ROUND(0.8+RAND()*0.4,2)</f>
        <v>0.98</v>
      </c>
      <c r="E4">
        <f ca="1">_xll.qlVolSurfaceImpliedVolGet($G$12,$B$2,D4*$B$2,B4)</f>
        <v>0.23666408046555923</v>
      </c>
      <c r="G4" t="s">
        <v>2</v>
      </c>
      <c r="H4" s="1">
        <f ca="1">_xll.qlDateAdd($B$1,G4,"forward","following","none")</f>
        <v>43712</v>
      </c>
      <c r="I4">
        <f ca="1">$Q4*(I$1-1)*(I$1-1)+$R4*(I$1-1)+$S4</f>
        <v>0.318</v>
      </c>
      <c r="J4">
        <f ca="1">$Q4*(J$1-1)*(J$1-1)+$R4*(J$1-1)+$S4</f>
        <v>0.29200000000000004</v>
      </c>
      <c r="K4">
        <f ca="1">$Q4*(K$1-1)*(K$1-1)+$R4*(K$1-1)+$S4</f>
        <v>0.28425000000000006</v>
      </c>
      <c r="L4">
        <f ca="1">$Q4*(L$1-1)*(L$1-1)+$R4*(L$1-1)+$S4</f>
        <v>0.28000000000000003</v>
      </c>
      <c r="M4">
        <f ca="1">$Q4*(M$1-1)*(M$1-1)+$R4*(M$1-1)+$S4</f>
        <v>0.27925000000000005</v>
      </c>
      <c r="N4">
        <f ca="1">$Q4*(N$1-1)*(N$1-1)+$R4*(N$1-1)+$S4</f>
        <v>0.28200000000000003</v>
      </c>
      <c r="O4">
        <f ca="1">$Q4*(O$1-1)*(O$1-1)+$R4*(O$1-1)+$S4</f>
        <v>0.29800000000000004</v>
      </c>
      <c r="Q4">
        <v>0.7</v>
      </c>
      <c r="R4">
        <v>-0.05</v>
      </c>
      <c r="S4">
        <v>0.28000000000000003</v>
      </c>
    </row>
    <row r="5" spans="1:19" x14ac:dyDescent="0.35">
      <c r="A5">
        <v>2</v>
      </c>
      <c r="B5" s="1">
        <f t="shared" ref="B5:B23" ca="1" si="1">_xlfn.FLOOR.MATH($B$1+RAND()*140)</f>
        <v>43833</v>
      </c>
      <c r="C5">
        <f t="shared" ref="C5:C45" ca="1" si="2">B5-$B$1</f>
        <v>128</v>
      </c>
      <c r="D5">
        <f t="shared" ref="D5:D23" ca="1" si="3">ROUND(0.8+RAND()*0.4,2)</f>
        <v>1.1100000000000001</v>
      </c>
      <c r="E5">
        <f ca="1">_xll.qlVolSurfaceImpliedVolGet($G$12,$B$2,D5*$B$2,B5)</f>
        <v>0.19208840609605191</v>
      </c>
      <c r="G5" t="s">
        <v>3</v>
      </c>
      <c r="H5" s="1">
        <f ca="1">_xll.qlDateAdd($B$1,G5,"forward","following","none")</f>
        <v>43719</v>
      </c>
      <c r="I5">
        <f ca="1">$Q5*(I$1-1)*(I$1-1)+$R5*(I$1-1)+$S5</f>
        <v>0.29799999999999999</v>
      </c>
      <c r="J5">
        <f ca="1">$Q5*(J$1-1)*(J$1-1)+$R5*(J$1-1)+$S5</f>
        <v>0.27200000000000002</v>
      </c>
      <c r="K5">
        <f ca="1">$Q5*(K$1-1)*(K$1-1)+$R5*(K$1-1)+$S5</f>
        <v>0.26425000000000004</v>
      </c>
      <c r="L5">
        <f ca="1">$Q5*(L$1-1)*(L$1-1)+$R5*(L$1-1)+$S5</f>
        <v>0.26</v>
      </c>
      <c r="M5">
        <f ca="1">$Q5*(M$1-1)*(M$1-1)+$R5*(M$1-1)+$S5</f>
        <v>0.25925000000000004</v>
      </c>
      <c r="N5">
        <f ca="1">$Q5*(N$1-1)*(N$1-1)+$R5*(N$1-1)+$S5</f>
        <v>0.26200000000000001</v>
      </c>
      <c r="O5">
        <f ca="1">$Q5*(O$1-1)*(O$1-1)+$R5*(O$1-1)+$S5</f>
        <v>0.27800000000000002</v>
      </c>
      <c r="Q5">
        <v>0.7</v>
      </c>
      <c r="R5">
        <v>-0.05</v>
      </c>
      <c r="S5">
        <v>0.26</v>
      </c>
    </row>
    <row r="6" spans="1:19" x14ac:dyDescent="0.35">
      <c r="A6">
        <v>3</v>
      </c>
      <c r="B6" s="1">
        <f t="shared" ca="1" si="1"/>
        <v>43826</v>
      </c>
      <c r="C6">
        <f t="shared" ca="1" si="2"/>
        <v>121</v>
      </c>
      <c r="D6">
        <f t="shared" ca="1" si="3"/>
        <v>1.02</v>
      </c>
      <c r="E6">
        <f ca="1">_xll.qlVolSurfaceImpliedVolGet($G$12,$B$2,D6*$B$2,B6)</f>
        <v>0.18996484486746285</v>
      </c>
      <c r="G6" t="s">
        <v>4</v>
      </c>
      <c r="H6" s="1">
        <f ca="1">_xll.qlDateAdd($B$1,G6,"forward","following","none")</f>
        <v>43726</v>
      </c>
      <c r="I6">
        <f ca="1">$Q6*(I$1-1)*(I$1-1)+$R6*(I$1-1)+$S6</f>
        <v>0.27799999999999997</v>
      </c>
      <c r="J6">
        <f ca="1">$Q6*(J$1-1)*(J$1-1)+$R6*(J$1-1)+$S6</f>
        <v>0.252</v>
      </c>
      <c r="K6">
        <f ca="1">$Q6*(K$1-1)*(K$1-1)+$R6*(K$1-1)+$S6</f>
        <v>0.24424999999999999</v>
      </c>
      <c r="L6">
        <f ca="1">$Q6*(L$1-1)*(L$1-1)+$R6*(L$1-1)+$S6</f>
        <v>0.24</v>
      </c>
      <c r="M6">
        <f ca="1">$Q6*(M$1-1)*(M$1-1)+$R6*(M$1-1)+$S6</f>
        <v>0.23924999999999999</v>
      </c>
      <c r="N6">
        <f ca="1">$Q6*(N$1-1)*(N$1-1)+$R6*(N$1-1)+$S6</f>
        <v>0.24199999999999999</v>
      </c>
      <c r="O6">
        <f ca="1">$Q6*(O$1-1)*(O$1-1)+$R6*(O$1-1)+$S6</f>
        <v>0.25800000000000001</v>
      </c>
      <c r="Q6">
        <v>0.7</v>
      </c>
      <c r="R6">
        <v>-0.05</v>
      </c>
      <c r="S6">
        <v>0.24</v>
      </c>
    </row>
    <row r="7" spans="1:19" x14ac:dyDescent="0.35">
      <c r="A7">
        <v>4</v>
      </c>
      <c r="B7" s="1">
        <f t="shared" ca="1" si="1"/>
        <v>43793</v>
      </c>
      <c r="C7">
        <f t="shared" ca="1" si="2"/>
        <v>88</v>
      </c>
      <c r="D7">
        <f t="shared" ca="1" si="3"/>
        <v>0.9</v>
      </c>
      <c r="E7">
        <f ca="1">_xll.qlVolSurfaceImpliedVolGet($G$12,$B$2,D7*$B$2,B7)</f>
        <v>0.21253179223792476</v>
      </c>
      <c r="G7" t="s">
        <v>5</v>
      </c>
      <c r="H7" s="1">
        <f ca="1">_xll.qlDateAdd($B$1,G7,"forward","following","none")</f>
        <v>43738</v>
      </c>
      <c r="I7">
        <f ca="1">$Q7*(I$1-1)*(I$1-1)+$R7*(I$1-1)+$S7</f>
        <v>0.25800000000000001</v>
      </c>
      <c r="J7">
        <f ca="1">$Q7*(J$1-1)*(J$1-1)+$R7*(J$1-1)+$S7</f>
        <v>0.23199999999999998</v>
      </c>
      <c r="K7">
        <f ca="1">$Q7*(K$1-1)*(K$1-1)+$R7*(K$1-1)+$S7</f>
        <v>0.22425</v>
      </c>
      <c r="L7">
        <f ca="1">$Q7*(L$1-1)*(L$1-1)+$R7*(L$1-1)+$S7</f>
        <v>0.22</v>
      </c>
      <c r="M7">
        <f ca="1">$Q7*(M$1-1)*(M$1-1)+$R7*(M$1-1)+$S7</f>
        <v>0.21925</v>
      </c>
      <c r="N7">
        <f ca="1">$Q7*(N$1-1)*(N$1-1)+$R7*(N$1-1)+$S7</f>
        <v>0.222</v>
      </c>
      <c r="O7">
        <f ca="1">$Q7*(O$1-1)*(O$1-1)+$R7*(O$1-1)+$S7</f>
        <v>0.23799999999999999</v>
      </c>
      <c r="Q7">
        <v>0.7</v>
      </c>
      <c r="R7">
        <v>-0.05</v>
      </c>
      <c r="S7">
        <v>0.22</v>
      </c>
    </row>
    <row r="8" spans="1:19" x14ac:dyDescent="0.35">
      <c r="A8">
        <v>5</v>
      </c>
      <c r="B8" s="1">
        <f t="shared" ca="1" si="1"/>
        <v>43826</v>
      </c>
      <c r="C8">
        <f t="shared" ca="1" si="2"/>
        <v>121</v>
      </c>
      <c r="D8">
        <f t="shared" ca="1" si="3"/>
        <v>1.04</v>
      </c>
      <c r="E8">
        <f ca="1">_xll.qlVolSurfaceImpliedVolGet($G$12,$B$2,D8*$B$2,B8)</f>
        <v>0.1898096621753497</v>
      </c>
      <c r="G8" t="s">
        <v>6</v>
      </c>
      <c r="H8" s="1">
        <f ca="1">_xll.qlDateAdd($B$1,G8,"forward","following","none")</f>
        <v>43797</v>
      </c>
      <c r="I8">
        <f ca="1">$Q8*(I$1-1)*(I$1-1)+$R8*(I$1-1)+$S8</f>
        <v>0.23799999999999999</v>
      </c>
      <c r="J8">
        <f ca="1">$Q8*(J$1-1)*(J$1-1)+$R8*(J$1-1)+$S8</f>
        <v>0.21200000000000002</v>
      </c>
      <c r="K8">
        <f ca="1">$Q8*(K$1-1)*(K$1-1)+$R8*(K$1-1)+$S8</f>
        <v>0.20425000000000001</v>
      </c>
      <c r="L8">
        <f ca="1">$Q8*(L$1-1)*(L$1-1)+$R8*(L$1-1)+$S8</f>
        <v>0.2</v>
      </c>
      <c r="M8">
        <f ca="1">$Q8*(M$1-1)*(M$1-1)+$R8*(M$1-1)+$S8</f>
        <v>0.19925000000000001</v>
      </c>
      <c r="N8">
        <f ca="1">$Q8*(N$1-1)*(N$1-1)+$R8*(N$1-1)+$S8</f>
        <v>0.20200000000000001</v>
      </c>
      <c r="O8">
        <f ca="1">$Q8*(O$1-1)*(O$1-1)+$R8*(O$1-1)+$S8</f>
        <v>0.218</v>
      </c>
      <c r="Q8">
        <v>0.7</v>
      </c>
      <c r="R8">
        <v>-0.05</v>
      </c>
      <c r="S8">
        <v>0.2</v>
      </c>
    </row>
    <row r="9" spans="1:19" x14ac:dyDescent="0.35">
      <c r="A9">
        <v>6</v>
      </c>
      <c r="B9" s="1">
        <f t="shared" ca="1" si="1"/>
        <v>43811</v>
      </c>
      <c r="C9">
        <f t="shared" ca="1" si="2"/>
        <v>106</v>
      </c>
      <c r="D9">
        <f t="shared" ca="1" si="3"/>
        <v>1.1399999999999999</v>
      </c>
      <c r="E9">
        <f ca="1">_xll.qlVolSurfaceImpliedVolGet($G$12,$B$2,D9*$B$2,B9)</f>
        <v>0.20219455265384284</v>
      </c>
      <c r="G9" t="s">
        <v>7</v>
      </c>
      <c r="H9" s="1">
        <f ca="1">_xll.qlDateAdd($B$1,G9,"forward","following","none")</f>
        <v>43889</v>
      </c>
      <c r="I9">
        <f ca="1">$Q9*(I$1-1)*(I$1-1)+$R9*(I$1-1)+$S9</f>
        <v>0.21799999999999997</v>
      </c>
      <c r="J9">
        <f ca="1">$Q9*(J$1-1)*(J$1-1)+$R9*(J$1-1)+$S9</f>
        <v>0.192</v>
      </c>
      <c r="K9">
        <f ca="1">$Q9*(K$1-1)*(K$1-1)+$R9*(K$1-1)+$S9</f>
        <v>0.18425</v>
      </c>
      <c r="L9">
        <f ca="1">$Q9*(L$1-1)*(L$1-1)+$R9*(L$1-1)+$S9</f>
        <v>0.18</v>
      </c>
      <c r="M9">
        <f ca="1">$Q9*(M$1-1)*(M$1-1)+$R9*(M$1-1)+$S9</f>
        <v>0.17924999999999999</v>
      </c>
      <c r="N9">
        <f ca="1">$Q9*(N$1-1)*(N$1-1)+$R9*(N$1-1)+$S9</f>
        <v>0.182</v>
      </c>
      <c r="O9">
        <f ca="1">$Q9*(O$1-1)*(O$1-1)+$R9*(O$1-1)+$S9</f>
        <v>0.19799999999999998</v>
      </c>
      <c r="Q9">
        <v>0.7</v>
      </c>
      <c r="R9">
        <v>-0.05</v>
      </c>
      <c r="S9">
        <v>0.18</v>
      </c>
    </row>
    <row r="10" spans="1:19" x14ac:dyDescent="0.35">
      <c r="A10">
        <v>7</v>
      </c>
      <c r="B10" s="1">
        <f t="shared" ca="1" si="1"/>
        <v>43800</v>
      </c>
      <c r="C10">
        <f t="shared" ca="1" si="2"/>
        <v>95</v>
      </c>
      <c r="D10">
        <f t="shared" ca="1" si="3"/>
        <v>1.01</v>
      </c>
      <c r="E10">
        <f ca="1">_xll.qlVolSurfaceImpliedVolGet($G$12,$B$2,D10*$B$2,B10)</f>
        <v>0.19836872937607677</v>
      </c>
      <c r="G10" t="s">
        <v>8</v>
      </c>
      <c r="H10" s="1">
        <f ca="1">_xll.qlDateAdd($B$1,G10,"forward","following","none")</f>
        <v>43979</v>
      </c>
      <c r="I10">
        <f ca="1">$Q10*(I$1-1)*(I$1-1)+$R10*(I$1-1)+$S10</f>
        <v>0.19799999999999998</v>
      </c>
      <c r="J10">
        <f ca="1">$Q10*(J$1-1)*(J$1-1)+$R10*(J$1-1)+$S10</f>
        <v>0.17199999999999999</v>
      </c>
      <c r="K10">
        <f ca="1">$Q10*(K$1-1)*(K$1-1)+$R10*(K$1-1)+$S10</f>
        <v>0.16425000000000001</v>
      </c>
      <c r="L10">
        <f ca="1">$Q10*(L$1-1)*(L$1-1)+$R10*(L$1-1)+$S10</f>
        <v>0.16</v>
      </c>
      <c r="M10">
        <f ca="1">$Q10*(M$1-1)*(M$1-1)+$R10*(M$1-1)+$S10</f>
        <v>0.15925</v>
      </c>
      <c r="N10">
        <f ca="1">$Q10*(N$1-1)*(N$1-1)+$R10*(N$1-1)+$S10</f>
        <v>0.16200000000000001</v>
      </c>
      <c r="O10">
        <f ca="1">$Q10*(O$1-1)*(O$1-1)+$R10*(O$1-1)+$S10</f>
        <v>0.17799999999999999</v>
      </c>
      <c r="Q10">
        <v>0.7</v>
      </c>
      <c r="R10">
        <v>-0.05</v>
      </c>
      <c r="S10">
        <v>0.16</v>
      </c>
    </row>
    <row r="11" spans="1:19" x14ac:dyDescent="0.35">
      <c r="A11">
        <v>8</v>
      </c>
      <c r="B11" s="1">
        <f t="shared" ca="1" si="1"/>
        <v>43758</v>
      </c>
      <c r="C11">
        <f t="shared" ca="1" si="2"/>
        <v>53</v>
      </c>
      <c r="D11">
        <f t="shared" ca="1" si="3"/>
        <v>0.89</v>
      </c>
      <c r="E11">
        <f ca="1">_xll.qlVolSurfaceImpliedVolGet($G$12,$B$2,D11*$B$2,B11)</f>
        <v>0.22254882269432302</v>
      </c>
      <c r="G11" t="s">
        <v>9</v>
      </c>
      <c r="H11" s="1">
        <f ca="1">_xll.qlDateAdd($B$1,G11,"forward","following","none")</f>
        <v>44071</v>
      </c>
      <c r="I11">
        <f ca="1">$Q11*(I$1-1)*(I$1-1)+$R11*(I$1-1)+$S11</f>
        <v>0.17799999999999999</v>
      </c>
      <c r="J11">
        <f ca="1">$Q11*(J$1-1)*(J$1-1)+$R11*(J$1-1)+$S11</f>
        <v>0.15200000000000002</v>
      </c>
      <c r="K11">
        <f ca="1">$Q11*(K$1-1)*(K$1-1)+$R11*(K$1-1)+$S11</f>
        <v>0.14425000000000002</v>
      </c>
      <c r="L11">
        <f ca="1">$Q11*(L$1-1)*(L$1-1)+$R11*(L$1-1)+$S11</f>
        <v>0.14000000000000001</v>
      </c>
      <c r="M11">
        <f ca="1">$Q11*(M$1-1)*(M$1-1)+$R11*(M$1-1)+$S11</f>
        <v>0.13925000000000001</v>
      </c>
      <c r="N11">
        <f ca="1">$Q11*(N$1-1)*(N$1-1)+$R11*(N$1-1)+$S11</f>
        <v>0.14200000000000002</v>
      </c>
      <c r="O11">
        <f ca="1">$Q11*(O$1-1)*(O$1-1)+$R11*(O$1-1)+$S11</f>
        <v>0.158</v>
      </c>
      <c r="Q11">
        <v>0.7</v>
      </c>
      <c r="R11">
        <v>-0.05</v>
      </c>
      <c r="S11">
        <v>0.14000000000000001</v>
      </c>
    </row>
    <row r="12" spans="1:19" x14ac:dyDescent="0.35">
      <c r="A12">
        <v>9</v>
      </c>
      <c r="B12" s="1">
        <f t="shared" ca="1" si="1"/>
        <v>43780</v>
      </c>
      <c r="C12">
        <f t="shared" ca="1" si="2"/>
        <v>75</v>
      </c>
      <c r="D12">
        <f t="shared" ca="1" si="3"/>
        <v>1.04</v>
      </c>
      <c r="E12">
        <f ca="1">_xll.qlVolSurfaceImpliedVolGet($G$12,$B$2,D12*$B$2,B12)</f>
        <v>0.20177851318716666</v>
      </c>
      <c r="G12" t="str">
        <f ca="1">_xll.qlVolSurfaceInterpolatedCreate(B1,B2,H3:H11,I2:O2,I3:O11)</f>
        <v>InterpolatedStrikeVolSurface~YXn3Rm8A5</v>
      </c>
    </row>
    <row r="13" spans="1:19" x14ac:dyDescent="0.35">
      <c r="A13">
        <v>10</v>
      </c>
      <c r="B13" s="1">
        <f t="shared" ca="1" si="1"/>
        <v>43840</v>
      </c>
      <c r="C13">
        <f t="shared" ca="1" si="2"/>
        <v>135</v>
      </c>
      <c r="D13">
        <f t="shared" ca="1" si="3"/>
        <v>1.07</v>
      </c>
      <c r="E13">
        <f ca="1">_xll.qlVolSurfaceImpliedVolGet($G$12,$B$2,D13*$B$2,B13)</f>
        <v>0.18737831146052389</v>
      </c>
    </row>
    <row r="14" spans="1:19" x14ac:dyDescent="0.35">
      <c r="A14">
        <v>11</v>
      </c>
      <c r="B14" s="1">
        <f t="shared" ca="1" si="1"/>
        <v>43726</v>
      </c>
      <c r="C14">
        <f t="shared" ca="1" si="2"/>
        <v>21</v>
      </c>
      <c r="D14">
        <f t="shared" ca="1" si="3"/>
        <v>0.96</v>
      </c>
      <c r="E14">
        <f ca="1">_xll.qlVolSurfaceImpliedVolGet($G$12,$B$2,D14*$B$2,B14)</f>
        <v>0.24313624600568942</v>
      </c>
      <c r="H14" s="1"/>
    </row>
    <row r="15" spans="1:19" x14ac:dyDescent="0.35">
      <c r="A15">
        <v>12</v>
      </c>
      <c r="B15" s="1">
        <f t="shared" ca="1" si="1"/>
        <v>43806</v>
      </c>
      <c r="C15">
        <f t="shared" ca="1" si="2"/>
        <v>101</v>
      </c>
      <c r="D15">
        <f t="shared" ca="1" si="3"/>
        <v>0.95</v>
      </c>
      <c r="E15">
        <f ca="1">_xll.qlVolSurfaceImpliedVolGet($G$12,$B$2,D15*$B$2,B15)</f>
        <v>0.20083154638839107</v>
      </c>
      <c r="I15" s="2">
        <v>0.8</v>
      </c>
      <c r="J15" s="2">
        <v>0.9</v>
      </c>
      <c r="K15" s="2">
        <v>0.95</v>
      </c>
      <c r="L15" s="2">
        <v>1</v>
      </c>
      <c r="M15" s="2">
        <v>1.05</v>
      </c>
      <c r="N15" s="2">
        <v>1.1000000000000001</v>
      </c>
      <c r="O15" s="2">
        <v>1.2</v>
      </c>
    </row>
    <row r="16" spans="1:19" x14ac:dyDescent="0.35">
      <c r="A16">
        <v>13</v>
      </c>
      <c r="B16" s="1">
        <f t="shared" ca="1" si="1"/>
        <v>43825</v>
      </c>
      <c r="C16">
        <f t="shared" ca="1" si="2"/>
        <v>120</v>
      </c>
      <c r="D16">
        <f t="shared" ca="1" si="3"/>
        <v>1.19</v>
      </c>
      <c r="E16">
        <f ca="1">_xll.qlVolSurfaceImpliedVolGet($G$12,$B$2,D16*$B$2,B16)</f>
        <v>0.2070493966293194</v>
      </c>
      <c r="G16" t="s">
        <v>11</v>
      </c>
      <c r="H16" t="s">
        <v>12</v>
      </c>
      <c r="I16">
        <f ca="1">$B$2*I15</f>
        <v>285.76</v>
      </c>
      <c r="J16">
        <f t="shared" ref="J16:O16" ca="1" si="4">$B$2*J15</f>
        <v>321.48</v>
      </c>
      <c r="K16">
        <f t="shared" ca="1" si="4"/>
        <v>339.34</v>
      </c>
      <c r="L16">
        <f t="shared" ca="1" si="4"/>
        <v>357.2</v>
      </c>
      <c r="M16">
        <f t="shared" ca="1" si="4"/>
        <v>375.06</v>
      </c>
      <c r="N16">
        <f t="shared" ca="1" si="4"/>
        <v>392.92</v>
      </c>
      <c r="O16">
        <f t="shared" ca="1" si="4"/>
        <v>428.64</v>
      </c>
      <c r="Q16" t="s">
        <v>64</v>
      </c>
      <c r="R16" t="s">
        <v>65</v>
      </c>
      <c r="S16" t="s">
        <v>66</v>
      </c>
    </row>
    <row r="17" spans="1:19" x14ac:dyDescent="0.35">
      <c r="A17">
        <v>14</v>
      </c>
      <c r="B17" s="1">
        <f t="shared" ca="1" si="1"/>
        <v>43837</v>
      </c>
      <c r="C17">
        <f t="shared" ca="1" si="2"/>
        <v>132</v>
      </c>
      <c r="D17">
        <f t="shared" ca="1" si="3"/>
        <v>0.88</v>
      </c>
      <c r="E17">
        <f ca="1">_xll.qlVolSurfaceImpliedVolGet($G$12,$B$2,D17*$B$2,B17)</f>
        <v>0.20449990825527611</v>
      </c>
      <c r="G17" t="s">
        <v>1</v>
      </c>
      <c r="H17" s="1">
        <f ca="1">_xll.qlDateAdd($B$1,G17,"forward","following","none")</f>
        <v>43706</v>
      </c>
      <c r="I17">
        <f ca="1">$Q17*(I$15-1)*(I$1-1)+$R17*(I$1-1)+$S17</f>
        <v>0.15</v>
      </c>
      <c r="J17">
        <f ca="1">$Q17*(J$15-1)*(J$1-1)+$R17*(J$1-1)+$S17</f>
        <v>0.15</v>
      </c>
      <c r="K17">
        <f ca="1">$Q17*(K$15-1)*(K$1-1)+$R17*(K$1-1)+$S17</f>
        <v>0.15</v>
      </c>
      <c r="L17">
        <f ca="1">$Q17*(L$15-1)*(L$1-1)+$R17*(L$1-1)+$S17</f>
        <v>0.15</v>
      </c>
      <c r="M17">
        <f ca="1">$Q17*(M$15-1)*(M$1-1)+$R17*(M$1-1)+$S17</f>
        <v>0.15</v>
      </c>
      <c r="N17">
        <f ca="1">$Q17*(N$15-1)*(N$1-1)+$R17*(N$1-1)+$S17</f>
        <v>0.15</v>
      </c>
      <c r="O17">
        <f ca="1">$Q17*(O$15-1)*(O$1-1)+$R17*(O$1-1)+$S17</f>
        <v>0.15</v>
      </c>
      <c r="Q17">
        <v>0</v>
      </c>
      <c r="R17">
        <v>0</v>
      </c>
      <c r="S17">
        <v>0.15</v>
      </c>
    </row>
    <row r="18" spans="1:19" x14ac:dyDescent="0.35">
      <c r="A18">
        <v>15</v>
      </c>
      <c r="B18" s="1">
        <f t="shared" ca="1" si="1"/>
        <v>43724</v>
      </c>
      <c r="C18">
        <f t="shared" ca="1" si="2"/>
        <v>19</v>
      </c>
      <c r="D18">
        <f t="shared" ca="1" si="3"/>
        <v>0.97</v>
      </c>
      <c r="E18">
        <f ca="1">_xll.qlVolSurfaceImpliedVolGet($G$12,$B$2,D18*$B$2,B18)</f>
        <v>0.2464938632114709</v>
      </c>
      <c r="G18" t="s">
        <v>2</v>
      </c>
      <c r="H18" s="1">
        <f ca="1">_xll.qlDateAdd($B$1,G18,"forward","following","none")</f>
        <v>43712</v>
      </c>
      <c r="I18">
        <f ca="1">$Q18*(I$15-1)*(I$1-1)+$R18*(I$1-1)+$S18</f>
        <v>0.18</v>
      </c>
      <c r="J18">
        <f ca="1">$Q18*(J$15-1)*(J$1-1)+$R18*(J$1-1)+$S18</f>
        <v>0.18</v>
      </c>
      <c r="K18">
        <f ca="1">$Q18*(K$15-1)*(K$1-1)+$R18*(K$1-1)+$S18</f>
        <v>0.18</v>
      </c>
      <c r="L18">
        <f ca="1">$Q18*(L$15-1)*(L$1-1)+$R18*(L$1-1)+$S18</f>
        <v>0.18</v>
      </c>
      <c r="M18">
        <f ca="1">$Q18*(M$15-1)*(M$1-1)+$R18*(M$1-1)+$S18</f>
        <v>0.18</v>
      </c>
      <c r="N18">
        <f ca="1">$Q18*(N$15-1)*(N$1-1)+$R18*(N$1-1)+$S18</f>
        <v>0.18</v>
      </c>
      <c r="O18">
        <f ca="1">$Q18*(O$15-1)*(O$1-1)+$R18*(O$1-1)+$S18</f>
        <v>0.18</v>
      </c>
      <c r="Q18">
        <v>0</v>
      </c>
      <c r="R18">
        <v>0</v>
      </c>
      <c r="S18">
        <v>0.18</v>
      </c>
    </row>
    <row r="19" spans="1:19" x14ac:dyDescent="0.35">
      <c r="A19">
        <v>16</v>
      </c>
      <c r="B19" s="1">
        <f t="shared" ca="1" si="1"/>
        <v>43802</v>
      </c>
      <c r="C19">
        <f t="shared" ca="1" si="2"/>
        <v>97</v>
      </c>
      <c r="D19">
        <f t="shared" ca="1" si="3"/>
        <v>1.18</v>
      </c>
      <c r="E19">
        <f ca="1">_xll.qlVolSurfaceImpliedVolGet($G$12,$B$2,D19*$B$2,B19)</f>
        <v>0.2123088248362788</v>
      </c>
      <c r="G19" t="s">
        <v>3</v>
      </c>
      <c r="H19" s="1">
        <f ca="1">_xll.qlDateAdd($B$1,G19,"forward","following","none")</f>
        <v>43719</v>
      </c>
      <c r="I19">
        <f ca="1">$Q19*(I$15-1)*(I$1-1)+$R19*(I$1-1)+$S19</f>
        <v>0.21</v>
      </c>
      <c r="J19">
        <f ca="1">$Q19*(J$15-1)*(J$1-1)+$R19*(J$1-1)+$S19</f>
        <v>0.21</v>
      </c>
      <c r="K19">
        <f ca="1">$Q19*(K$15-1)*(K$1-1)+$R19*(K$1-1)+$S19</f>
        <v>0.21</v>
      </c>
      <c r="L19">
        <f ca="1">$Q19*(L$15-1)*(L$1-1)+$R19*(L$1-1)+$S19</f>
        <v>0.21</v>
      </c>
      <c r="M19">
        <f ca="1">$Q19*(M$15-1)*(M$1-1)+$R19*(M$1-1)+$S19</f>
        <v>0.21</v>
      </c>
      <c r="N19">
        <f ca="1">$Q19*(N$15-1)*(N$1-1)+$R19*(N$1-1)+$S19</f>
        <v>0.21</v>
      </c>
      <c r="O19">
        <f ca="1">$Q19*(O$15-1)*(O$1-1)+$R19*(O$1-1)+$S19</f>
        <v>0.21</v>
      </c>
      <c r="Q19">
        <v>0</v>
      </c>
      <c r="R19">
        <v>0</v>
      </c>
      <c r="S19">
        <v>0.21</v>
      </c>
    </row>
    <row r="20" spans="1:19" x14ac:dyDescent="0.35">
      <c r="A20">
        <v>17</v>
      </c>
      <c r="B20" s="1">
        <f t="shared" ca="1" si="1"/>
        <v>43804</v>
      </c>
      <c r="C20">
        <f t="shared" ca="1" si="2"/>
        <v>99</v>
      </c>
      <c r="D20">
        <f t="shared" ca="1" si="3"/>
        <v>1.1499999999999999</v>
      </c>
      <c r="E20">
        <f ca="1">_xll.qlVolSurfaceImpliedVolGet($G$12,$B$2,D20*$B$2,B20)</f>
        <v>0.20621797068013714</v>
      </c>
      <c r="G20" t="s">
        <v>4</v>
      </c>
      <c r="H20" s="1">
        <f ca="1">_xll.qlDateAdd($B$1,G20,"forward","following","none")</f>
        <v>43726</v>
      </c>
      <c r="I20">
        <f ca="1">$Q20*(I$15-1)*(I$1-1)+$R20*(I$1-1)+$S20</f>
        <v>0.24</v>
      </c>
      <c r="J20">
        <f ca="1">$Q20*(J$15-1)*(J$1-1)+$R20*(J$1-1)+$S20</f>
        <v>0.24</v>
      </c>
      <c r="K20">
        <f ca="1">$Q20*(K$15-1)*(K$1-1)+$R20*(K$1-1)+$S20</f>
        <v>0.24</v>
      </c>
      <c r="L20">
        <f ca="1">$Q20*(L$15-1)*(L$1-1)+$R20*(L$1-1)+$S20</f>
        <v>0.24</v>
      </c>
      <c r="M20">
        <f ca="1">$Q20*(M$15-1)*(M$1-1)+$R20*(M$1-1)+$S20</f>
        <v>0.24</v>
      </c>
      <c r="N20">
        <f ca="1">$Q20*(N$15-1)*(N$1-1)+$R20*(N$1-1)+$S20</f>
        <v>0.24</v>
      </c>
      <c r="O20">
        <f ca="1">$Q20*(O$15-1)*(O$1-1)+$R20*(O$1-1)+$S20</f>
        <v>0.24</v>
      </c>
      <c r="Q20">
        <v>0</v>
      </c>
      <c r="R20">
        <v>0</v>
      </c>
      <c r="S20">
        <v>0.24</v>
      </c>
    </row>
    <row r="21" spans="1:19" x14ac:dyDescent="0.35">
      <c r="A21">
        <v>18</v>
      </c>
      <c r="B21" s="1">
        <f t="shared" ca="1" si="1"/>
        <v>43830</v>
      </c>
      <c r="C21">
        <f t="shared" ca="1" si="2"/>
        <v>125</v>
      </c>
      <c r="D21">
        <f t="shared" ca="1" si="3"/>
        <v>1</v>
      </c>
      <c r="E21">
        <f ca="1">_xll.qlVolSurfaceImpliedVolGet($G$12,$B$2,D21*$B$2,B21)</f>
        <v>0.18970292564955346</v>
      </c>
      <c r="G21" t="s">
        <v>5</v>
      </c>
      <c r="H21" s="1">
        <f ca="1">_xll.qlDateAdd($B$1,G21,"forward","following","none")</f>
        <v>43738</v>
      </c>
      <c r="I21">
        <f ca="1">$Q21*(I$15-1)*(I$1-1)+$R21*(I$1-1)+$S21</f>
        <v>0.27</v>
      </c>
      <c r="J21">
        <f ca="1">$Q21*(J$15-1)*(J$1-1)+$R21*(J$1-1)+$S21</f>
        <v>0.27</v>
      </c>
      <c r="K21">
        <f ca="1">$Q21*(K$15-1)*(K$1-1)+$R21*(K$1-1)+$S21</f>
        <v>0.27</v>
      </c>
      <c r="L21">
        <f ca="1">$Q21*(L$15-1)*(L$1-1)+$R21*(L$1-1)+$S21</f>
        <v>0.27</v>
      </c>
      <c r="M21">
        <f ca="1">$Q21*(M$15-1)*(M$1-1)+$R21*(M$1-1)+$S21</f>
        <v>0.27</v>
      </c>
      <c r="N21">
        <f ca="1">$Q21*(N$15-1)*(N$1-1)+$R21*(N$1-1)+$S21</f>
        <v>0.27</v>
      </c>
      <c r="O21">
        <f ca="1">$Q21*(O$15-1)*(O$1-1)+$R21*(O$1-1)+$S21</f>
        <v>0.27</v>
      </c>
      <c r="Q21">
        <v>0</v>
      </c>
      <c r="R21">
        <v>0</v>
      </c>
      <c r="S21">
        <v>0.27</v>
      </c>
    </row>
    <row r="22" spans="1:19" x14ac:dyDescent="0.35">
      <c r="A22">
        <v>19</v>
      </c>
      <c r="B22" s="1">
        <f t="shared" ca="1" si="1"/>
        <v>43826</v>
      </c>
      <c r="C22">
        <f t="shared" ca="1" si="2"/>
        <v>121</v>
      </c>
      <c r="D22">
        <f t="shared" ca="1" si="3"/>
        <v>1.1399999999999999</v>
      </c>
      <c r="E22">
        <f ca="1">_xll.qlVolSurfaceImpliedVolGet($G$12,$B$2,D22*$B$2,B22)</f>
        <v>0.1979528166083071</v>
      </c>
      <c r="G22" t="s">
        <v>6</v>
      </c>
      <c r="H22" s="1">
        <f ca="1">_xll.qlDateAdd($B$1,G22,"forward","following","none")</f>
        <v>43797</v>
      </c>
      <c r="I22">
        <f ca="1">$Q22*(I$15-1)*(I$1-1)+$R22*(I$1-1)+$S22</f>
        <v>0.3</v>
      </c>
      <c r="J22">
        <f ca="1">$Q22*(J$15-1)*(J$1-1)+$R22*(J$1-1)+$S22</f>
        <v>0.3</v>
      </c>
      <c r="K22">
        <f ca="1">$Q22*(K$15-1)*(K$1-1)+$R22*(K$1-1)+$S22</f>
        <v>0.3</v>
      </c>
      <c r="L22">
        <f ca="1">$Q22*(L$15-1)*(L$1-1)+$R22*(L$1-1)+$S22</f>
        <v>0.3</v>
      </c>
      <c r="M22">
        <f ca="1">$Q22*(M$15-1)*(M$1-1)+$R22*(M$1-1)+$S22</f>
        <v>0.3</v>
      </c>
      <c r="N22">
        <f ca="1">$Q22*(N$15-1)*(N$1-1)+$R22*(N$1-1)+$S22</f>
        <v>0.3</v>
      </c>
      <c r="O22">
        <f ca="1">$Q22*(O$15-1)*(O$1-1)+$R22*(O$1-1)+$S22</f>
        <v>0.3</v>
      </c>
      <c r="Q22">
        <v>0</v>
      </c>
      <c r="R22">
        <v>0</v>
      </c>
      <c r="S22">
        <v>0.3</v>
      </c>
    </row>
    <row r="23" spans="1:19" x14ac:dyDescent="0.35">
      <c r="A23">
        <v>20</v>
      </c>
      <c r="B23" s="1">
        <f t="shared" ca="1" si="1"/>
        <v>43813</v>
      </c>
      <c r="C23">
        <f t="shared" ca="1" si="2"/>
        <v>108</v>
      </c>
      <c r="D23">
        <f t="shared" ca="1" si="3"/>
        <v>0.81</v>
      </c>
      <c r="E23">
        <f ca="1">_xll.qlVolSurfaceImpliedVolGet($G$12,$B$2,D23*$B$2,B23)</f>
        <v>0.22944981651338792</v>
      </c>
      <c r="G23" t="s">
        <v>7</v>
      </c>
      <c r="H23" s="1">
        <f ca="1">_xll.qlDateAdd($B$1,G23,"forward","following","none")</f>
        <v>43889</v>
      </c>
      <c r="I23">
        <f ca="1">$Q23*(I$15-1)*(I$1-1)+$R23*(I$1-1)+$S23</f>
        <v>0.33</v>
      </c>
      <c r="J23">
        <f ca="1">$Q23*(J$15-1)*(J$1-1)+$R23*(J$1-1)+$S23</f>
        <v>0.33</v>
      </c>
      <c r="K23">
        <f ca="1">$Q23*(K$15-1)*(K$1-1)+$R23*(K$1-1)+$S23</f>
        <v>0.33</v>
      </c>
      <c r="L23">
        <f ca="1">$Q23*(L$15-1)*(L$1-1)+$R23*(L$1-1)+$S23</f>
        <v>0.33</v>
      </c>
      <c r="M23">
        <f ca="1">$Q23*(M$15-1)*(M$1-1)+$R23*(M$1-1)+$S23</f>
        <v>0.33</v>
      </c>
      <c r="N23">
        <f ca="1">$Q23*(N$15-1)*(N$1-1)+$R23*(N$1-1)+$S23</f>
        <v>0.33</v>
      </c>
      <c r="O23">
        <f ca="1">$Q23*(O$15-1)*(O$1-1)+$R23*(O$1-1)+$S23</f>
        <v>0.33</v>
      </c>
      <c r="Q23">
        <v>0</v>
      </c>
      <c r="R23">
        <v>0</v>
      </c>
      <c r="S23">
        <v>0.33</v>
      </c>
    </row>
    <row r="24" spans="1:19" x14ac:dyDescent="0.35">
      <c r="G24" t="s">
        <v>8</v>
      </c>
      <c r="H24" s="1">
        <f ca="1">_xll.qlDateAdd($B$1,G24,"forward","following","none")</f>
        <v>43979</v>
      </c>
      <c r="I24">
        <f ca="1">$Q24*(I$15-1)*(I$1-1)+$R24*(I$1-1)+$S24</f>
        <v>0.33</v>
      </c>
      <c r="J24">
        <f ca="1">$Q24*(J$15-1)*(J$1-1)+$R24*(J$1-1)+$S24</f>
        <v>0.33</v>
      </c>
      <c r="K24">
        <f ca="1">$Q24*(K$15-1)*(K$1-1)+$R24*(K$1-1)+$S24</f>
        <v>0.33</v>
      </c>
      <c r="L24">
        <f ca="1">$Q24*(L$15-1)*(L$1-1)+$R24*(L$1-1)+$S24</f>
        <v>0.33</v>
      </c>
      <c r="M24">
        <f ca="1">$Q24*(M$15-1)*(M$1-1)+$R24*(M$1-1)+$S24</f>
        <v>0.33</v>
      </c>
      <c r="N24">
        <f ca="1">$Q24*(N$15-1)*(N$1-1)+$R24*(N$1-1)+$S24</f>
        <v>0.33</v>
      </c>
      <c r="O24">
        <f ca="1">$Q24*(O$15-1)*(O$1-1)+$R24*(O$1-1)+$S24</f>
        <v>0.33</v>
      </c>
      <c r="Q24">
        <v>0</v>
      </c>
      <c r="R24">
        <v>0</v>
      </c>
      <c r="S24">
        <v>0.33</v>
      </c>
    </row>
    <row r="25" spans="1:19" x14ac:dyDescent="0.35">
      <c r="G25" t="s">
        <v>9</v>
      </c>
      <c r="H25" s="1">
        <f ca="1">_xll.qlDateAdd($B$1,G25,"forward","following","none")</f>
        <v>44071</v>
      </c>
      <c r="I25">
        <f ca="1">$Q25*(I$15-1)*(I$1-1)+$R25*(I$1-1)+$S25</f>
        <v>0.33</v>
      </c>
      <c r="J25">
        <f ca="1">$Q25*(J$15-1)*(J$1-1)+$R25*(J$1-1)+$S25</f>
        <v>0.33</v>
      </c>
      <c r="K25">
        <f ca="1">$Q25*(K$15-1)*(K$1-1)+$R25*(K$1-1)+$S25</f>
        <v>0.33</v>
      </c>
      <c r="L25">
        <f ca="1">$Q25*(L$15-1)*(L$1-1)+$R25*(L$1-1)+$S25</f>
        <v>0.33</v>
      </c>
      <c r="M25">
        <f ca="1">$Q25*(M$15-1)*(M$1-1)+$R25*(M$1-1)+$S25</f>
        <v>0.33</v>
      </c>
      <c r="N25">
        <f ca="1">$Q25*(N$15-1)*(N$1-1)+$R25*(N$1-1)+$S25</f>
        <v>0.33</v>
      </c>
      <c r="O25">
        <f ca="1">$Q25*(O$15-1)*(O$1-1)+$R25*(O$1-1)+$S25</f>
        <v>0.33</v>
      </c>
      <c r="Q25">
        <v>0</v>
      </c>
      <c r="R25">
        <v>0</v>
      </c>
      <c r="S25">
        <v>0.33</v>
      </c>
    </row>
    <row r="26" spans="1:19" x14ac:dyDescent="0.35">
      <c r="A26">
        <v>1</v>
      </c>
      <c r="B26" s="1">
        <f ca="1">_xlfn.FLOOR.MATH($B$1+RAND()*140)</f>
        <v>43769</v>
      </c>
      <c r="C26">
        <f t="shared" ca="1" si="2"/>
        <v>64</v>
      </c>
      <c r="D26">
        <f ca="1">ROUND(0.8+RAND()*0.4,2)</f>
        <v>0.89</v>
      </c>
      <c r="E26">
        <f ca="1">_xll.qlVolSurfaceImpliedVolGet($G$26,$B$2,D26*$B$2,B26)</f>
        <v>0.29294295013517274</v>
      </c>
      <c r="G26" t="str">
        <f ca="1">_xll.qlVolSurfaceInterpolatedCreate(B1,B2,H17:H25,I16:O16,I17:O25)</f>
        <v>InterpolatedStrikeVolSurface~820kpAORo</v>
      </c>
    </row>
    <row r="27" spans="1:19" x14ac:dyDescent="0.35">
      <c r="A27">
        <v>2</v>
      </c>
      <c r="B27" s="1">
        <f t="shared" ref="B27:B45" ca="1" si="5">_xlfn.FLOOR.MATH($B$1+RAND()*140)</f>
        <v>43736</v>
      </c>
      <c r="C27">
        <f t="shared" ca="1" si="2"/>
        <v>31</v>
      </c>
      <c r="D27">
        <f t="shared" ref="D27:D45" ca="1" si="6">ROUND(0.8+RAND()*0.4,2)</f>
        <v>1.03</v>
      </c>
      <c r="E27">
        <f ca="1">_xll.qlVolSurfaceImpliedVolGet($G$26,$B$2,D27*$B$2,B27)</f>
        <v>0.26678189714664169</v>
      </c>
    </row>
    <row r="28" spans="1:19" x14ac:dyDescent="0.35">
      <c r="A28">
        <v>3</v>
      </c>
      <c r="B28" s="1">
        <f t="shared" ca="1" si="5"/>
        <v>43794</v>
      </c>
      <c r="C28">
        <f t="shared" ca="1" si="2"/>
        <v>89</v>
      </c>
      <c r="D28">
        <f t="shared" ca="1" si="6"/>
        <v>1.18</v>
      </c>
      <c r="E28">
        <f ca="1">_xll.qlVolSurfaceImpliedVolGet($G$26,$B$2,D28*$B$2,B28)</f>
        <v>0.29946219171350186</v>
      </c>
    </row>
    <row r="29" spans="1:19" x14ac:dyDescent="0.35">
      <c r="A29">
        <v>4</v>
      </c>
      <c r="B29" s="1">
        <f t="shared" ca="1" si="5"/>
        <v>43842</v>
      </c>
      <c r="C29">
        <f t="shared" ca="1" si="2"/>
        <v>137</v>
      </c>
      <c r="D29">
        <f t="shared" ca="1" si="6"/>
        <v>1.1299999999999999</v>
      </c>
      <c r="E29">
        <f ca="1">_xll.qlVolSurfaceImpliedVolGet($G$26,$B$2,D29*$B$2,B29)</f>
        <v>0.32002509025724934</v>
      </c>
    </row>
    <row r="30" spans="1:19" x14ac:dyDescent="0.35">
      <c r="A30">
        <v>5</v>
      </c>
      <c r="B30" s="1">
        <f t="shared" ca="1" si="5"/>
        <v>43708</v>
      </c>
      <c r="C30">
        <f t="shared" ca="1" si="2"/>
        <v>3</v>
      </c>
      <c r="D30">
        <f t="shared" ca="1" si="6"/>
        <v>1.02</v>
      </c>
      <c r="E30">
        <f ca="1">_xll.qlVolSurfaceImpliedVolGet($G$26,$B$2,D30*$B$2,B30)</f>
        <v>0.17378147196982768</v>
      </c>
    </row>
    <row r="31" spans="1:19" x14ac:dyDescent="0.35">
      <c r="A31">
        <v>6</v>
      </c>
      <c r="B31" s="1">
        <f t="shared" ca="1" si="5"/>
        <v>43724</v>
      </c>
      <c r="C31">
        <f t="shared" ca="1" si="2"/>
        <v>19</v>
      </c>
      <c r="D31">
        <f t="shared" ca="1" si="6"/>
        <v>0.99</v>
      </c>
      <c r="E31">
        <f ca="1">_xll.qlVolSurfaceImpliedVolGet($G$26,$B$2,D31*$B$2,B31)</f>
        <v>0.23400404854797299</v>
      </c>
    </row>
    <row r="32" spans="1:19" x14ac:dyDescent="0.35">
      <c r="A32">
        <v>7</v>
      </c>
      <c r="B32" s="1">
        <f t="shared" ca="1" si="5"/>
        <v>43776</v>
      </c>
      <c r="C32">
        <f t="shared" ca="1" si="2"/>
        <v>71</v>
      </c>
      <c r="D32">
        <f t="shared" ca="1" si="6"/>
        <v>0.91</v>
      </c>
      <c r="E32">
        <f ca="1">_xll.qlVolSurfaceImpliedVolGet($G$26,$B$2,D32*$B$2,B32)</f>
        <v>0.29524750795306409</v>
      </c>
    </row>
    <row r="33" spans="1:5" x14ac:dyDescent="0.35">
      <c r="A33">
        <v>8</v>
      </c>
      <c r="B33" s="1">
        <f t="shared" ca="1" si="5"/>
        <v>43835</v>
      </c>
      <c r="C33">
        <f t="shared" ca="1" si="2"/>
        <v>130</v>
      </c>
      <c r="D33">
        <f t="shared" ca="1" si="6"/>
        <v>1.1499999999999999</v>
      </c>
      <c r="E33">
        <f ca="1">_xll.qlVolSurfaceImpliedVolGet($G$26,$B$2,D33*$B$2,B33)</f>
        <v>0.31788241657762512</v>
      </c>
    </row>
    <row r="34" spans="1:5" x14ac:dyDescent="0.35">
      <c r="A34">
        <v>9</v>
      </c>
      <c r="B34" s="1">
        <f t="shared" ca="1" si="5"/>
        <v>43829</v>
      </c>
      <c r="C34">
        <f t="shared" ca="1" si="2"/>
        <v>124</v>
      </c>
      <c r="D34">
        <f t="shared" ca="1" si="6"/>
        <v>0.95</v>
      </c>
      <c r="E34">
        <f ca="1">_xll.qlVolSurfaceImpliedVolGet($G$26,$B$2,D34*$B$2,B34)</f>
        <v>0.31583989410724767</v>
      </c>
    </row>
    <row r="35" spans="1:5" x14ac:dyDescent="0.35">
      <c r="A35">
        <v>10</v>
      </c>
      <c r="B35" s="1">
        <f t="shared" ca="1" si="5"/>
        <v>43706</v>
      </c>
      <c r="C35">
        <f t="shared" ca="1" si="2"/>
        <v>1</v>
      </c>
      <c r="D35">
        <f t="shared" ca="1" si="6"/>
        <v>0.84</v>
      </c>
      <c r="E35">
        <f ca="1">_xll.qlVolSurfaceImpliedVolGet($G$26,$B$2,D35*$B$2,B35)</f>
        <v>0.15</v>
      </c>
    </row>
    <row r="36" spans="1:5" x14ac:dyDescent="0.35">
      <c r="A36">
        <v>11</v>
      </c>
      <c r="B36" s="1">
        <f t="shared" ca="1" si="5"/>
        <v>43740</v>
      </c>
      <c r="C36">
        <f t="shared" ca="1" si="2"/>
        <v>35</v>
      </c>
      <c r="D36">
        <f t="shared" ca="1" si="6"/>
        <v>1.0900000000000001</v>
      </c>
      <c r="E36">
        <f ca="1">_xll.qlVolSurfaceImpliedVolGet($G$26,$B$2,D36*$B$2,B36)</f>
        <v>0.27280703874242174</v>
      </c>
    </row>
    <row r="37" spans="1:5" x14ac:dyDescent="0.35">
      <c r="A37">
        <v>12</v>
      </c>
      <c r="B37" s="1">
        <f t="shared" ca="1" si="5"/>
        <v>43761</v>
      </c>
      <c r="C37">
        <f t="shared" ca="1" si="2"/>
        <v>56</v>
      </c>
      <c r="D37">
        <f t="shared" ca="1" si="6"/>
        <v>0.95</v>
      </c>
      <c r="E37">
        <f ca="1">_xll.qlVolSurfaceImpliedVolGet($G$26,$B$2,D37*$B$2,B37)</f>
        <v>0.28957115323267896</v>
      </c>
    </row>
    <row r="38" spans="1:5" x14ac:dyDescent="0.35">
      <c r="A38">
        <v>13</v>
      </c>
      <c r="B38" s="1">
        <f t="shared" ca="1" si="5"/>
        <v>43730</v>
      </c>
      <c r="C38">
        <f t="shared" ca="1" si="2"/>
        <v>25</v>
      </c>
      <c r="D38">
        <f t="shared" ca="1" si="6"/>
        <v>0.92</v>
      </c>
      <c r="E38">
        <f ca="1">_xll.qlVolSurfaceImpliedVolGet($G$26,$B$2,D38*$B$2,B38)</f>
        <v>0.25363753665417904</v>
      </c>
    </row>
    <row r="39" spans="1:5" x14ac:dyDescent="0.35">
      <c r="A39">
        <v>14</v>
      </c>
      <c r="B39" s="1">
        <f t="shared" ca="1" si="5"/>
        <v>43836</v>
      </c>
      <c r="C39">
        <f t="shared" ca="1" si="2"/>
        <v>131</v>
      </c>
      <c r="D39">
        <f t="shared" ca="1" si="6"/>
        <v>0.87</v>
      </c>
      <c r="E39">
        <f ca="1">_xll.qlVolSurfaceImpliedVolGet($G$26,$B$2,D39*$B$2,B39)</f>
        <v>0.31820344924985305</v>
      </c>
    </row>
    <row r="40" spans="1:5" x14ac:dyDescent="0.35">
      <c r="A40">
        <v>15</v>
      </c>
      <c r="B40" s="1">
        <f t="shared" ca="1" si="5"/>
        <v>43809</v>
      </c>
      <c r="C40">
        <f t="shared" ca="1" si="2"/>
        <v>104</v>
      </c>
      <c r="D40">
        <f t="shared" ca="1" si="6"/>
        <v>1.2</v>
      </c>
      <c r="E40">
        <f ca="1">_xll.qlVolSurfaceImpliedVolGet($G$26,$B$2,D40*$B$2,B40)</f>
        <v>0.30718323271548931</v>
      </c>
    </row>
    <row r="41" spans="1:5" x14ac:dyDescent="0.35">
      <c r="A41">
        <v>16</v>
      </c>
      <c r="B41" s="1">
        <f t="shared" ca="1" si="5"/>
        <v>43727</v>
      </c>
      <c r="C41">
        <f t="shared" ca="1" si="2"/>
        <v>22</v>
      </c>
      <c r="D41">
        <f t="shared" ca="1" si="6"/>
        <v>1.1399999999999999</v>
      </c>
      <c r="E41">
        <f ca="1">_xll.qlVolSurfaceImpliedVolGet($G$26,$B$2,D41*$B$2,B41)</f>
        <v>0.24395183950935889</v>
      </c>
    </row>
    <row r="42" spans="1:5" x14ac:dyDescent="0.35">
      <c r="A42">
        <v>17</v>
      </c>
      <c r="B42" s="1">
        <f t="shared" ca="1" si="5"/>
        <v>43812</v>
      </c>
      <c r="C42">
        <f t="shared" ca="1" si="2"/>
        <v>107</v>
      </c>
      <c r="D42">
        <f t="shared" ca="1" si="6"/>
        <v>1.04</v>
      </c>
      <c r="E42">
        <f ca="1">_xll.qlVolSurfaceImpliedVolGet($G$26,$B$2,D42*$B$2,B42)</f>
        <v>0.30870546710507207</v>
      </c>
    </row>
    <row r="43" spans="1:5" x14ac:dyDescent="0.35">
      <c r="A43">
        <v>18</v>
      </c>
      <c r="B43" s="1">
        <f t="shared" ca="1" si="5"/>
        <v>43807</v>
      </c>
      <c r="C43">
        <f t="shared" ca="1" si="2"/>
        <v>102</v>
      </c>
      <c r="D43">
        <f t="shared" ca="1" si="6"/>
        <v>0.8</v>
      </c>
      <c r="E43">
        <f ca="1">_xll.qlVolSurfaceImpliedVolGet($G$26,$B$2,D43*$B$2,B43)</f>
        <v>0.30611416555419513</v>
      </c>
    </row>
    <row r="44" spans="1:5" x14ac:dyDescent="0.35">
      <c r="A44">
        <v>19</v>
      </c>
      <c r="B44" s="1">
        <f t="shared" ca="1" si="5"/>
        <v>43839</v>
      </c>
      <c r="C44">
        <f t="shared" ca="1" si="2"/>
        <v>134</v>
      </c>
      <c r="D44">
        <f t="shared" ca="1" si="6"/>
        <v>1.1000000000000001</v>
      </c>
      <c r="E44">
        <f ca="1">_xll.qlVolSurfaceImpliedVolGet($G$26,$B$2,D44*$B$2,B44)</f>
        <v>0.3191359603586375</v>
      </c>
    </row>
    <row r="45" spans="1:5" x14ac:dyDescent="0.35">
      <c r="A45">
        <v>20</v>
      </c>
      <c r="B45" s="1">
        <f t="shared" ca="1" si="5"/>
        <v>43768</v>
      </c>
      <c r="C45">
        <f t="shared" ca="1" si="2"/>
        <v>63</v>
      </c>
      <c r="D45">
        <f t="shared" ca="1" si="6"/>
        <v>0.99</v>
      </c>
      <c r="E45">
        <f ca="1">_xll.qlVolSurfaceImpliedVolGet($G$26,$B$2,D45*$B$2,B45)</f>
        <v>0.29257022500887431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69F-7C9C-43AD-96B2-2CF070D5B24F}">
  <dimension ref="B2:L15"/>
  <sheetViews>
    <sheetView workbookViewId="0">
      <selection activeCell="C16" sqref="C16"/>
    </sheetView>
  </sheetViews>
  <sheetFormatPr defaultRowHeight="16.5" x14ac:dyDescent="0.35"/>
  <cols>
    <col min="2" max="2" width="19.75" bestFit="1" customWidth="1"/>
    <col min="3" max="3" width="23.625" bestFit="1" customWidth="1"/>
    <col min="5" max="5" width="11" bestFit="1" customWidth="1"/>
    <col min="6" max="12" width="10.125" customWidth="1"/>
  </cols>
  <sheetData>
    <row r="2" spans="2:12" x14ac:dyDescent="0.35">
      <c r="B2" s="3" t="s">
        <v>37</v>
      </c>
      <c r="C2" s="4" t="s">
        <v>19</v>
      </c>
      <c r="E2" s="3" t="s">
        <v>54</v>
      </c>
      <c r="F2" s="11">
        <v>0.8</v>
      </c>
      <c r="G2" s="11">
        <v>0.9</v>
      </c>
      <c r="H2" s="11">
        <v>0.95</v>
      </c>
      <c r="I2" s="11">
        <v>1</v>
      </c>
      <c r="J2" s="11">
        <v>1.05</v>
      </c>
      <c r="K2" s="11">
        <v>1.1000000000000001</v>
      </c>
      <c r="L2" s="12">
        <v>1.2</v>
      </c>
    </row>
    <row r="3" spans="2:12" x14ac:dyDescent="0.35">
      <c r="B3" s="5" t="s">
        <v>38</v>
      </c>
      <c r="C3" s="6">
        <f ca="1">TODAY()</f>
        <v>43644</v>
      </c>
      <c r="E3" s="8" t="s">
        <v>11</v>
      </c>
      <c r="F3" s="13" t="s">
        <v>55</v>
      </c>
      <c r="G3" s="13" t="s">
        <v>56</v>
      </c>
      <c r="H3" s="13" t="s">
        <v>57</v>
      </c>
      <c r="I3" s="13" t="s">
        <v>58</v>
      </c>
      <c r="J3" s="13" t="s">
        <v>59</v>
      </c>
      <c r="K3" s="13" t="s">
        <v>60</v>
      </c>
      <c r="L3" s="14" t="s">
        <v>61</v>
      </c>
    </row>
    <row r="4" spans="2:12" x14ac:dyDescent="0.35">
      <c r="B4" s="5" t="s">
        <v>39</v>
      </c>
      <c r="C4" s="7" t="s">
        <v>40</v>
      </c>
      <c r="E4" s="5" t="s">
        <v>1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 s="7">
        <v>0.2</v>
      </c>
    </row>
    <row r="5" spans="2:12" x14ac:dyDescent="0.35">
      <c r="B5" s="5" t="s">
        <v>41</v>
      </c>
      <c r="C5" s="7">
        <v>3800</v>
      </c>
      <c r="E5" s="5" t="s">
        <v>2</v>
      </c>
      <c r="F5">
        <v>0.2</v>
      </c>
      <c r="G5">
        <v>0.2</v>
      </c>
      <c r="H5">
        <v>0.2</v>
      </c>
      <c r="I5">
        <v>0.2</v>
      </c>
      <c r="J5">
        <v>0.2</v>
      </c>
      <c r="K5">
        <v>0.2</v>
      </c>
      <c r="L5" s="7">
        <v>0.2</v>
      </c>
    </row>
    <row r="6" spans="2:12" x14ac:dyDescent="0.35">
      <c r="B6" s="5" t="s">
        <v>42</v>
      </c>
      <c r="C6" s="7">
        <v>245</v>
      </c>
      <c r="E6" s="5" t="s">
        <v>3</v>
      </c>
      <c r="F6">
        <v>0.2</v>
      </c>
      <c r="G6">
        <v>0.2</v>
      </c>
      <c r="H6">
        <v>0.2</v>
      </c>
      <c r="I6">
        <v>0.2</v>
      </c>
      <c r="J6">
        <v>0.2</v>
      </c>
      <c r="K6">
        <v>0.2</v>
      </c>
      <c r="L6" s="7">
        <v>0.2</v>
      </c>
    </row>
    <row r="7" spans="2:12" x14ac:dyDescent="0.35">
      <c r="B7" s="5" t="s">
        <v>43</v>
      </c>
      <c r="C7" s="7" t="s">
        <v>10</v>
      </c>
      <c r="E7" s="5" t="s">
        <v>5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 s="7">
        <v>0.2</v>
      </c>
    </row>
    <row r="8" spans="2:12" x14ac:dyDescent="0.35">
      <c r="B8" s="8" t="s">
        <v>45</v>
      </c>
      <c r="C8" s="9" t="s">
        <v>46</v>
      </c>
      <c r="E8" s="5" t="s">
        <v>44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 s="7">
        <v>0.2</v>
      </c>
    </row>
    <row r="9" spans="2:12" x14ac:dyDescent="0.35">
      <c r="E9" s="5" t="s">
        <v>6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 s="7">
        <v>0.2</v>
      </c>
    </row>
    <row r="10" spans="2:12" x14ac:dyDescent="0.35">
      <c r="E10" s="5" t="s">
        <v>7</v>
      </c>
      <c r="F10">
        <v>0.2</v>
      </c>
      <c r="G10">
        <v>0.2</v>
      </c>
      <c r="H10">
        <v>0.2</v>
      </c>
      <c r="I10">
        <v>0.2</v>
      </c>
      <c r="J10">
        <v>0.2</v>
      </c>
      <c r="K10">
        <v>0.2</v>
      </c>
      <c r="L10" s="7">
        <v>0.2</v>
      </c>
    </row>
    <row r="11" spans="2:12" x14ac:dyDescent="0.35">
      <c r="E11" s="5" t="s">
        <v>8</v>
      </c>
      <c r="F11">
        <v>0.2</v>
      </c>
      <c r="G11">
        <v>0.2</v>
      </c>
      <c r="H11">
        <v>0.2</v>
      </c>
      <c r="I11">
        <v>0.2</v>
      </c>
      <c r="J11">
        <v>0.2</v>
      </c>
      <c r="K11">
        <v>0.2</v>
      </c>
      <c r="L11" s="7">
        <v>0.2</v>
      </c>
    </row>
    <row r="12" spans="2:12" x14ac:dyDescent="0.35">
      <c r="E12" s="8" t="s">
        <v>9</v>
      </c>
      <c r="F12" s="10">
        <v>0.2</v>
      </c>
      <c r="G12" s="10">
        <v>0.2</v>
      </c>
      <c r="H12" s="10">
        <v>0.2</v>
      </c>
      <c r="I12" s="10">
        <v>0.2</v>
      </c>
      <c r="J12" s="10">
        <v>0.2</v>
      </c>
      <c r="K12" s="10">
        <v>0.2</v>
      </c>
      <c r="L12" s="9">
        <v>0.2</v>
      </c>
    </row>
    <row r="13" spans="2:12" x14ac:dyDescent="0.35">
      <c r="B13" t="s">
        <v>47</v>
      </c>
    </row>
    <row r="14" spans="2:12" x14ac:dyDescent="0.35">
      <c r="B14" t="s">
        <v>48</v>
      </c>
      <c r="C14" t="str">
        <f ca="1">_xll.mdlVolSurfaceInterpolatedCreate(C2,C3,C4,"intraday","last",C5,E4:E12,F2:L2,F3:L3,F4:L12,C6,TRUE,C7,TRUE,C8,"Asia/Shanghai",TRUE)</f>
        <v>TRADER_VOL|INTRADAY|000300.SH|20190628|Asia/Shanghai</v>
      </c>
    </row>
    <row r="15" spans="2:12" x14ac:dyDescent="0.35">
      <c r="B15" t="s">
        <v>49</v>
      </c>
      <c r="C15" t="str">
        <f ca="1">_xll.mdlVolSurfaceInterpolatedCreate(C2,C3,C4,"close","close",C5,E4:E12,F2:L2,F3:L3,F4:L12,C6,TRUE,C7,TRUE,C8,"Asia/Shanghai",TRUE)</f>
        <v>TRADER_VOL|CLOSE|000300.SH|20190628|Asia/Shanghai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C2E-0FAD-4AC6-B812-27D3826B31FD}">
  <dimension ref="B2:F15"/>
  <sheetViews>
    <sheetView workbookViewId="0">
      <selection activeCell="C13" sqref="C13"/>
    </sheetView>
  </sheetViews>
  <sheetFormatPr defaultRowHeight="16.5" x14ac:dyDescent="0.35"/>
  <cols>
    <col min="2" max="2" width="12.375" bestFit="1" customWidth="1"/>
    <col min="3" max="3" width="24" bestFit="1" customWidth="1"/>
  </cols>
  <sheetData>
    <row r="2" spans="2:6" x14ac:dyDescent="0.35">
      <c r="B2" s="3" t="s">
        <v>37</v>
      </c>
      <c r="C2" s="4" t="s">
        <v>50</v>
      </c>
      <c r="E2" s="3" t="s">
        <v>11</v>
      </c>
      <c r="F2" s="4" t="s">
        <v>51</v>
      </c>
    </row>
    <row r="3" spans="2:6" x14ac:dyDescent="0.35">
      <c r="B3" s="5" t="s">
        <v>38</v>
      </c>
      <c r="C3" s="6">
        <f ca="1">TODAY()</f>
        <v>43643</v>
      </c>
      <c r="E3" s="5" t="s">
        <v>1</v>
      </c>
      <c r="F3" s="7">
        <v>0</v>
      </c>
    </row>
    <row r="4" spans="2:6" x14ac:dyDescent="0.35">
      <c r="B4" s="8" t="s">
        <v>52</v>
      </c>
      <c r="C4" s="9" t="s">
        <v>40</v>
      </c>
      <c r="E4" s="5" t="s">
        <v>2</v>
      </c>
      <c r="F4" s="7">
        <v>0</v>
      </c>
    </row>
    <row r="5" spans="2:6" x14ac:dyDescent="0.35">
      <c r="E5" s="5" t="s">
        <v>3</v>
      </c>
      <c r="F5" s="7">
        <v>0</v>
      </c>
    </row>
    <row r="6" spans="2:6" x14ac:dyDescent="0.35">
      <c r="E6" s="5" t="s">
        <v>5</v>
      </c>
      <c r="F6" s="7">
        <v>0</v>
      </c>
    </row>
    <row r="7" spans="2:6" x14ac:dyDescent="0.35">
      <c r="E7" s="5" t="s">
        <v>44</v>
      </c>
      <c r="F7" s="7">
        <v>0</v>
      </c>
    </row>
    <row r="8" spans="2:6" x14ac:dyDescent="0.35">
      <c r="E8" s="5" t="s">
        <v>6</v>
      </c>
      <c r="F8" s="7">
        <v>0</v>
      </c>
    </row>
    <row r="9" spans="2:6" x14ac:dyDescent="0.35">
      <c r="E9" s="5" t="s">
        <v>7</v>
      </c>
      <c r="F9" s="7">
        <v>0</v>
      </c>
    </row>
    <row r="10" spans="2:6" x14ac:dyDescent="0.35">
      <c r="E10" s="5" t="s">
        <v>8</v>
      </c>
      <c r="F10" s="7">
        <v>0</v>
      </c>
    </row>
    <row r="11" spans="2:6" x14ac:dyDescent="0.35">
      <c r="E11" s="8" t="s">
        <v>9</v>
      </c>
      <c r="F11" s="9">
        <v>0</v>
      </c>
    </row>
    <row r="13" spans="2:6" x14ac:dyDescent="0.35">
      <c r="B13" t="s">
        <v>53</v>
      </c>
    </row>
    <row r="14" spans="2:6" x14ac:dyDescent="0.35">
      <c r="B14" t="s">
        <v>48</v>
      </c>
      <c r="C14" t="str">
        <f ca="1">_xll.mdlCurveDividendByTenorCreate(C2,C3,"intraday",C4,"Asia/Shanghai",E3:E11,F3:F11,TRUE)</f>
        <v>TRADER_DIVIDEND_CURVE|INTRADAY|000300.SH|20190627|Asia/Shanghai</v>
      </c>
    </row>
    <row r="15" spans="2:6" x14ac:dyDescent="0.35">
      <c r="B15" t="s">
        <v>49</v>
      </c>
      <c r="C15" t="str">
        <f ca="1">_xll.mdlCurveDividendByTenorCreate(C2,C3,"close",C4,"Asia/Shanghai",E3:E11,F3:F11,TRUE)</f>
        <v>TRADER_DIVIDEND_CURVE|CLOSE|000300.SH|20190627|Asia/Shanghai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risk free</vt:lpstr>
      <vt:lpstr>dividend</vt:lpstr>
      <vt:lpstr>vol</vt:lpstr>
      <vt:lpstr>skew_smile</vt:lpstr>
      <vt:lpstr>保存波动率</vt:lpstr>
      <vt:lpstr>保存分红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</dc:creator>
  <cp:lastModifiedBy>xiaodong</cp:lastModifiedBy>
  <dcterms:created xsi:type="dcterms:W3CDTF">2019-04-11T01:01:11Z</dcterms:created>
  <dcterms:modified xsi:type="dcterms:W3CDTF">2019-09-03T09:26:02Z</dcterms:modified>
</cp:coreProperties>
</file>