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231"/>
  <workbookPr codeName="ThisWorkbook" defaultThemeVersion="124226"/>
  <mc:AlternateContent xmlns:mc="http://schemas.openxmlformats.org/markup-compatibility/2006">
    <mc:Choice Requires="x15">
      <x15ac:absPath xmlns:x15ac="http://schemas.microsoft.com/office/spreadsheetml/2010/11/ac" url="E:\Abhishek\git\excelcostservice\src\test\resources\sample-excel\"/>
    </mc:Choice>
  </mc:AlternateContent>
  <xr:revisionPtr revIDLastSave="0" documentId="13_ncr:1_{B1275D7A-E6EC-4938-987E-0D14D242A298}" xr6:coauthVersionLast="40" xr6:coauthVersionMax="40" xr10:uidLastSave="{00000000-0000-0000-0000-000000000000}"/>
  <bookViews>
    <workbookView xWindow="-20610" yWindow="4440" windowWidth="20730" windowHeight="11310" tabRatio="902" activeTab="1" xr2:uid="{00000000-000D-0000-FFFF-FFFF00000000}"/>
  </bookViews>
  <sheets>
    <sheet name="Instructions" sheetId="19" r:id="rId1"/>
    <sheet name="Input" sheetId="15" r:id="rId2"/>
    <sheet name="Lists" sheetId="5" r:id="rId3"/>
    <sheet name="Summary Data" sheetId="2" r:id="rId4"/>
    <sheet name="By Division - Economic Cost" sheetId="26" r:id="rId5"/>
    <sheet name="Special Facility Svcs" sheetId="30" r:id="rId6"/>
    <sheet name="Mktg Car Type Data" sheetId="32" r:id="rId7"/>
    <sheet name="T&amp;Y Data" sheetId="31" r:id="rId8"/>
    <sheet name="By Division - GTM Data" sheetId="24" r:id="rId9"/>
    <sheet name="By Division - G&amp;A Trans" sheetId="28" r:id="rId10"/>
    <sheet name="By Division - CarMile Data" sheetId="25" r:id="rId11"/>
    <sheet name="G&amp;A" sheetId="29" r:id="rId12"/>
    <sheet name="Train Start Data" sheetId="18" r:id="rId13"/>
    <sheet name="Shared Asset Data" sheetId="21" r:id="rId14"/>
    <sheet name="Rate Index" sheetId="22" r:id="rId15"/>
  </sheets>
  <definedNames>
    <definedName name="_xlnm._FilterDatabase" localSheetId="2" hidden="1">Lists!#REF!</definedName>
    <definedName name="_xlnm._FilterDatabase" localSheetId="6" hidden="1">'Mktg Car Type Data'!$A$201:$I$216</definedName>
    <definedName name="_xlnm._FilterDatabase" localSheetId="7" hidden="1">'T&amp;Y Data'!$A$1:$J$2918</definedName>
    <definedName name="Car_Hire">Lists!$H$2:$H$3</definedName>
    <definedName name="Car_Owner">Lists!$A$2:$A$5</definedName>
    <definedName name="Car_Owners">Lists!#REF!</definedName>
    <definedName name="Car_Type">Lists!$B$2:$B$2</definedName>
    <definedName name="Car_Types">Lists!$B$2:$B$96</definedName>
    <definedName name="Cities">Lists!$K$2:$K$28</definedName>
    <definedName name="City">Lists!$L$3:$L$3299</definedName>
    <definedName name="DIVISION">Lists!$C$3:$C$17</definedName>
    <definedName name="DIVISIONS">Lists!$C$2:$C$17</definedName>
    <definedName name="dUMP">Lists!$N$2:$N$10</definedName>
    <definedName name="FSP">#REF!</definedName>
    <definedName name="Group_Code">Lists!$D$2:$D$11</definedName>
    <definedName name="MAJOR_MINOR">Lists!$J$3:$J$9</definedName>
    <definedName name="Minor_Abbrev">Lists!#REF!</definedName>
    <definedName name="Minor_Code">Lists!$E$2:$E$61</definedName>
    <definedName name="_xlnm.Print_Area" localSheetId="1">Input!$A$1:$O$48</definedName>
    <definedName name="S_F_P">Lists!#REF!</definedName>
    <definedName name="State">Lists!$K$3:$K$28</definedName>
    <definedName name="States">Lists!$L$2:$L$3299</definedName>
    <definedName name="Switch">Lists!$M$2:$M$5</definedName>
    <definedName name="Train_Family">Lists!$I$2:$I$19</definedName>
    <definedName name="Train_ID">Lists!$F$2:$F$284</definedName>
    <definedName name="Train_Type">Lists!$G$2:$G$40</definedName>
  </definedNames>
  <calcPr calcId="181029"/>
</workbook>
</file>

<file path=xl/calcChain.xml><?xml version="1.0" encoding="utf-8"?>
<calcChain xmlns="http://schemas.openxmlformats.org/spreadsheetml/2006/main">
  <c r="J50" i="15" l="1"/>
  <c r="L37" i="15" l="1"/>
  <c r="K43" i="15" l="1"/>
  <c r="F2" i="18"/>
  <c r="V21" i="15"/>
  <c r="C37" i="15"/>
  <c r="E2" i="21" l="1"/>
  <c r="E7" i="21"/>
  <c r="E17" i="28"/>
  <c r="J35" i="15" l="1"/>
  <c r="J43" i="15" l="1"/>
  <c r="E37" i="15" l="1"/>
  <c r="F37" i="15"/>
  <c r="G37" i="15"/>
  <c r="H37" i="15"/>
  <c r="G24" i="2" l="1"/>
  <c r="F24" i="2"/>
  <c r="E24" i="2"/>
  <c r="D24" i="2"/>
  <c r="C24" i="2"/>
  <c r="B24" i="2"/>
  <c r="D6" i="15" l="1"/>
  <c r="D8" i="15"/>
  <c r="D9" i="15"/>
  <c r="H23" i="15"/>
  <c r="G23" i="15"/>
  <c r="K29" i="15"/>
  <c r="B7" i="2"/>
  <c r="C23" i="15" s="1"/>
  <c r="B6" i="2"/>
  <c r="C42" i="15" l="1"/>
  <c r="G15" i="15" l="1"/>
  <c r="H15" i="15"/>
  <c r="I7" i="15"/>
  <c r="F9" i="15" l="1"/>
  <c r="G9" i="15"/>
  <c r="H9" i="15"/>
  <c r="E9" i="15"/>
  <c r="B18" i="2" l="1"/>
  <c r="B23" i="2"/>
  <c r="K37" i="15" l="1"/>
  <c r="K24" i="15"/>
  <c r="M19" i="15" l="1"/>
  <c r="M18" i="15"/>
  <c r="M17" i="15"/>
  <c r="M16" i="15"/>
  <c r="B14" i="2"/>
  <c r="B12" i="2"/>
  <c r="B11" i="2"/>
  <c r="K33" i="15" l="1"/>
  <c r="C22" i="15"/>
  <c r="C35" i="15"/>
  <c r="B19" i="2"/>
  <c r="C36" i="15" s="1"/>
  <c r="G34" i="15"/>
  <c r="E34" i="15"/>
  <c r="D34" i="15"/>
  <c r="I13" i="2" l="1"/>
  <c r="I12" i="2"/>
  <c r="I11" i="2"/>
  <c r="I10" i="2"/>
  <c r="I9" i="2"/>
  <c r="M15" i="15" s="1"/>
  <c r="I8" i="2"/>
  <c r="M14" i="15" l="1"/>
  <c r="L14" i="15"/>
  <c r="L19" i="15"/>
  <c r="N19" i="15"/>
  <c r="N14" i="15"/>
  <c r="N18" i="15"/>
  <c r="L18" i="15"/>
  <c r="N16" i="15"/>
  <c r="L16" i="15"/>
  <c r="L17" i="15"/>
  <c r="N17" i="15"/>
  <c r="L15" i="15"/>
  <c r="N15" i="15"/>
  <c r="M20" i="15" l="1"/>
  <c r="Q21" i="15"/>
  <c r="R21" i="15"/>
  <c r="S21" i="15"/>
  <c r="T21" i="15"/>
  <c r="U21" i="15"/>
  <c r="P21" i="15"/>
  <c r="C34" i="15" l="1"/>
  <c r="M24" i="15" l="1"/>
  <c r="L24" i="15"/>
  <c r="B17" i="2"/>
  <c r="C33" i="15" s="1"/>
  <c r="B16" i="2"/>
  <c r="B9" i="2" l="1"/>
  <c r="E8" i="15" l="1"/>
  <c r="F8" i="15"/>
  <c r="F17" i="15" l="1"/>
  <c r="G17" i="15"/>
  <c r="H17" i="15"/>
  <c r="F18" i="15"/>
  <c r="G18" i="15"/>
  <c r="H18" i="15"/>
  <c r="G19" i="15"/>
  <c r="F19" i="15"/>
  <c r="B21" i="2"/>
  <c r="C38" i="15" s="1"/>
  <c r="F32" i="2"/>
  <c r="E32" i="2"/>
  <c r="E37" i="2"/>
  <c r="F37" i="2"/>
  <c r="F35" i="2"/>
  <c r="C39" i="2" l="1"/>
  <c r="C32" i="2"/>
  <c r="C44" i="2"/>
  <c r="C33" i="2"/>
  <c r="C40" i="2"/>
  <c r="C31" i="2"/>
  <c r="C38" i="2"/>
  <c r="C36" i="2"/>
  <c r="B20" i="2" l="1"/>
  <c r="B8" i="2"/>
  <c r="P22" i="15"/>
  <c r="B15" i="2"/>
  <c r="B10" i="2"/>
  <c r="C26" i="15" s="1"/>
  <c r="B13" i="2"/>
  <c r="D28" i="15"/>
  <c r="P35" i="15"/>
  <c r="C30" i="15"/>
  <c r="P30" i="15" s="1"/>
  <c r="C28" i="15"/>
  <c r="P28" i="15" s="1"/>
  <c r="C27" i="15"/>
  <c r="P27" i="15" s="1"/>
  <c r="C39" i="15"/>
  <c r="P39" i="15" s="1"/>
  <c r="C32" i="15"/>
  <c r="P32" i="15" s="1"/>
  <c r="P38" i="15"/>
  <c r="C25" i="15"/>
  <c r="P25" i="15" s="1"/>
  <c r="P33" i="15"/>
  <c r="E19" i="15"/>
  <c r="F6" i="15"/>
  <c r="F5" i="15"/>
  <c r="F10" i="15"/>
  <c r="F11" i="15"/>
  <c r="F12" i="15"/>
  <c r="E16" i="2" s="1"/>
  <c r="F32" i="15" s="1"/>
  <c r="F13" i="15"/>
  <c r="G6" i="15"/>
  <c r="H19" i="15"/>
  <c r="D19" i="15"/>
  <c r="P42" i="15"/>
  <c r="E18" i="15"/>
  <c r="D18" i="15"/>
  <c r="E6" i="15"/>
  <c r="E11" i="15"/>
  <c r="G11" i="15"/>
  <c r="H11" i="15"/>
  <c r="D11" i="15"/>
  <c r="E10" i="15"/>
  <c r="G10" i="15"/>
  <c r="H10" i="15"/>
  <c r="D10" i="15"/>
  <c r="E33" i="2"/>
  <c r="E34" i="2"/>
  <c r="F33" i="2"/>
  <c r="F34" i="2"/>
  <c r="H5" i="15"/>
  <c r="H6" i="15"/>
  <c r="G5" i="15"/>
  <c r="E5" i="15"/>
  <c r="D5" i="15"/>
  <c r="D17" i="15"/>
  <c r="E47" i="2"/>
  <c r="E43" i="2"/>
  <c r="E36" i="2"/>
  <c r="E38" i="2"/>
  <c r="E42" i="2"/>
  <c r="B45" i="2" s="1"/>
  <c r="F47" i="2"/>
  <c r="F43" i="2"/>
  <c r="F36" i="2"/>
  <c r="F38" i="2"/>
  <c r="F42" i="2"/>
  <c r="C45" i="2" s="1"/>
  <c r="C40" i="15"/>
  <c r="P40" i="15" s="1"/>
  <c r="D12" i="15"/>
  <c r="C16" i="2" s="1"/>
  <c r="D27" i="15"/>
  <c r="D30" i="15"/>
  <c r="F41" i="2"/>
  <c r="E41" i="2"/>
  <c r="F44" i="2"/>
  <c r="E44" i="2"/>
  <c r="E12" i="15"/>
  <c r="D16" i="2" s="1"/>
  <c r="E32" i="15" s="1"/>
  <c r="E27" i="15"/>
  <c r="F27" i="15"/>
  <c r="G27" i="15"/>
  <c r="H27" i="15"/>
  <c r="E28" i="15"/>
  <c r="F28" i="15"/>
  <c r="G28" i="15"/>
  <c r="H28" i="15"/>
  <c r="E30" i="15"/>
  <c r="F30" i="15"/>
  <c r="G30" i="15"/>
  <c r="H30" i="15"/>
  <c r="E40" i="15"/>
  <c r="F40" i="15"/>
  <c r="G40" i="15"/>
  <c r="H40" i="15"/>
  <c r="D13" i="15"/>
  <c r="E39" i="2"/>
  <c r="E35" i="2"/>
  <c r="F39" i="2"/>
  <c r="H12" i="15"/>
  <c r="G12" i="15"/>
  <c r="F16" i="2" s="1"/>
  <c r="G32" i="15" s="1"/>
  <c r="E17" i="15"/>
  <c r="H8" i="15"/>
  <c r="G21" i="2"/>
  <c r="H38" i="15" s="1"/>
  <c r="G8" i="15"/>
  <c r="E13" i="15"/>
  <c r="K28" i="15"/>
  <c r="G13" i="15"/>
  <c r="H13" i="15"/>
  <c r="P23" i="15"/>
  <c r="U38" i="15" l="1"/>
  <c r="D6" i="2"/>
  <c r="C6" i="2"/>
  <c r="D22" i="15" s="1"/>
  <c r="Q22" i="15" s="1"/>
  <c r="F7" i="2"/>
  <c r="F6" i="2"/>
  <c r="E7" i="2"/>
  <c r="F23" i="15" s="1"/>
  <c r="S23" i="15" s="1"/>
  <c r="E6" i="2"/>
  <c r="F22" i="15" s="1"/>
  <c r="S22" i="15" s="1"/>
  <c r="D7" i="2"/>
  <c r="E23" i="15" s="1"/>
  <c r="R23" i="15" s="1"/>
  <c r="C7" i="2"/>
  <c r="D23" i="15" s="1"/>
  <c r="Q23" i="15" s="1"/>
  <c r="F34" i="15"/>
  <c r="S34" i="15" s="1"/>
  <c r="G7" i="2"/>
  <c r="G6" i="2"/>
  <c r="E42" i="15"/>
  <c r="R42" i="15" s="1"/>
  <c r="E22" i="15"/>
  <c r="R22" i="15" s="1"/>
  <c r="G22" i="15"/>
  <c r="T22" i="15" s="1"/>
  <c r="T34" i="15"/>
  <c r="T23" i="15"/>
  <c r="T32" i="15"/>
  <c r="R32" i="15"/>
  <c r="H34" i="15"/>
  <c r="U34" i="15" s="1"/>
  <c r="G35" i="15"/>
  <c r="T35" i="15" s="1"/>
  <c r="F19" i="2"/>
  <c r="U23" i="15"/>
  <c r="H22" i="15"/>
  <c r="U22" i="15" s="1"/>
  <c r="B31" i="2"/>
  <c r="B32" i="2"/>
  <c r="Q34" i="15"/>
  <c r="Q30" i="15"/>
  <c r="Q41" i="15"/>
  <c r="Q27" i="15"/>
  <c r="Q28" i="15"/>
  <c r="S27" i="15"/>
  <c r="S28" i="15"/>
  <c r="S40" i="15"/>
  <c r="S30" i="15"/>
  <c r="S41" i="15"/>
  <c r="U30" i="15"/>
  <c r="U41" i="15"/>
  <c r="U27" i="15"/>
  <c r="U28" i="15"/>
  <c r="U40" i="15"/>
  <c r="R28" i="15"/>
  <c r="R40" i="15"/>
  <c r="R30" i="15"/>
  <c r="R41" i="15"/>
  <c r="R27" i="15"/>
  <c r="T27" i="15"/>
  <c r="T28" i="15"/>
  <c r="T40" i="15"/>
  <c r="T30" i="15"/>
  <c r="T41" i="15"/>
  <c r="S32" i="15"/>
  <c r="R34" i="15"/>
  <c r="B44" i="2"/>
  <c r="B36" i="2"/>
  <c r="B39" i="2"/>
  <c r="B40" i="2"/>
  <c r="B33" i="2"/>
  <c r="B38" i="2"/>
  <c r="D19" i="2"/>
  <c r="D17" i="2"/>
  <c r="E33" i="15" s="1"/>
  <c r="R33" i="15" s="1"/>
  <c r="D20" i="2"/>
  <c r="R37" i="15" s="1"/>
  <c r="E35" i="15"/>
  <c r="R35" i="15" s="1"/>
  <c r="D9" i="2"/>
  <c r="E25" i="15" s="1"/>
  <c r="R25" i="15" s="1"/>
  <c r="D8" i="2"/>
  <c r="E24" i="15" s="1"/>
  <c r="R24" i="15" s="1"/>
  <c r="D13" i="2"/>
  <c r="E29" i="15" s="1"/>
  <c r="R29" i="15" s="1"/>
  <c r="D15" i="2"/>
  <c r="E31" i="15" s="1"/>
  <c r="R31" i="15" s="1"/>
  <c r="D10" i="2"/>
  <c r="E26" i="15" s="1"/>
  <c r="R26" i="15" s="1"/>
  <c r="F20" i="2"/>
  <c r="T37" i="15" s="1"/>
  <c r="F17" i="2"/>
  <c r="G33" i="15" s="1"/>
  <c r="T33" i="15" s="1"/>
  <c r="F10" i="2"/>
  <c r="G26" i="15" s="1"/>
  <c r="T26" i="15" s="1"/>
  <c r="F8" i="2"/>
  <c r="G24" i="15" s="1"/>
  <c r="T24" i="15" s="1"/>
  <c r="F15" i="2"/>
  <c r="G31" i="15" s="1"/>
  <c r="T31" i="15" s="1"/>
  <c r="F13" i="2"/>
  <c r="G29" i="15" s="1"/>
  <c r="T29" i="15" s="1"/>
  <c r="F9" i="2"/>
  <c r="G25" i="15" s="1"/>
  <c r="T25" i="15" s="1"/>
  <c r="G16" i="2"/>
  <c r="H32" i="15" s="1"/>
  <c r="U32" i="15" s="1"/>
  <c r="G19" i="2"/>
  <c r="G17" i="2"/>
  <c r="H33" i="15" s="1"/>
  <c r="U33" i="15" s="1"/>
  <c r="H35" i="15"/>
  <c r="U35" i="15" s="1"/>
  <c r="G20" i="2"/>
  <c r="U37" i="15" s="1"/>
  <c r="G15" i="2"/>
  <c r="H31" i="15" s="1"/>
  <c r="U31" i="15" s="1"/>
  <c r="G8" i="2"/>
  <c r="H24" i="15" s="1"/>
  <c r="U24" i="15" s="1"/>
  <c r="G13" i="2"/>
  <c r="H29" i="15" s="1"/>
  <c r="U29" i="15" s="1"/>
  <c r="G9" i="2"/>
  <c r="H25" i="15" s="1"/>
  <c r="U25" i="15" s="1"/>
  <c r="G10" i="2"/>
  <c r="H26" i="15" s="1"/>
  <c r="U26" i="15" s="1"/>
  <c r="C19" i="2"/>
  <c r="C17" i="2"/>
  <c r="D33" i="15" s="1"/>
  <c r="Q33" i="15" s="1"/>
  <c r="C20" i="2"/>
  <c r="D35" i="15"/>
  <c r="Q35" i="15" s="1"/>
  <c r="C15" i="2"/>
  <c r="D31" i="15" s="1"/>
  <c r="Q31" i="15" s="1"/>
  <c r="C10" i="2"/>
  <c r="D26" i="15" s="1"/>
  <c r="Q26" i="15" s="1"/>
  <c r="C13" i="2"/>
  <c r="D29" i="15" s="1"/>
  <c r="Q29" i="15" s="1"/>
  <c r="C9" i="2"/>
  <c r="D25" i="15" s="1"/>
  <c r="Q25" i="15" s="1"/>
  <c r="C8" i="2"/>
  <c r="E20" i="2"/>
  <c r="S37" i="15" s="1"/>
  <c r="F35" i="15"/>
  <c r="S35" i="15" s="1"/>
  <c r="E19" i="2"/>
  <c r="E17" i="2"/>
  <c r="F33" i="15" s="1"/>
  <c r="S33" i="15" s="1"/>
  <c r="E13" i="2"/>
  <c r="F29" i="15" s="1"/>
  <c r="S29" i="15" s="1"/>
  <c r="E15" i="2"/>
  <c r="F31" i="15" s="1"/>
  <c r="S31" i="15" s="1"/>
  <c r="E10" i="2"/>
  <c r="F26" i="15" s="1"/>
  <c r="S26" i="15" s="1"/>
  <c r="E8" i="2"/>
  <c r="F24" i="15" s="1"/>
  <c r="S24" i="15" s="1"/>
  <c r="E9" i="2"/>
  <c r="F25" i="15" s="1"/>
  <c r="S25" i="15" s="1"/>
  <c r="G42" i="15"/>
  <c r="T42" i="15" s="1"/>
  <c r="H42" i="15"/>
  <c r="U42" i="15" s="1"/>
  <c r="F42" i="15"/>
  <c r="S42" i="15" s="1"/>
  <c r="K35" i="15"/>
  <c r="E21" i="2"/>
  <c r="F38" i="15" s="1"/>
  <c r="S38" i="15" s="1"/>
  <c r="D21" i="2"/>
  <c r="E38" i="15" s="1"/>
  <c r="R38" i="15" s="1"/>
  <c r="C21" i="2"/>
  <c r="F21" i="2"/>
  <c r="G38" i="15" s="1"/>
  <c r="T38" i="15" s="1"/>
  <c r="G39" i="15"/>
  <c r="T39" i="15" s="1"/>
  <c r="E39" i="15"/>
  <c r="R39" i="15" s="1"/>
  <c r="H39" i="15"/>
  <c r="U39" i="15" s="1"/>
  <c r="F39" i="15"/>
  <c r="S39" i="15" s="1"/>
  <c r="P37" i="15"/>
  <c r="D32" i="15"/>
  <c r="Q32" i="15" s="1"/>
  <c r="D40" i="15"/>
  <c r="Q40" i="15" s="1"/>
  <c r="P36" i="15"/>
  <c r="C31" i="15"/>
  <c r="P31" i="15" s="1"/>
  <c r="C24" i="15"/>
  <c r="P26" i="15"/>
  <c r="C29" i="15"/>
  <c r="P29" i="15" s="1"/>
  <c r="D37" i="15" l="1"/>
  <c r="Q37" i="15" s="1"/>
  <c r="V37" i="15" s="1"/>
  <c r="H36" i="15"/>
  <c r="U36" i="15" s="1"/>
  <c r="G36" i="15"/>
  <c r="T36" i="15" s="1"/>
  <c r="F36" i="15"/>
  <c r="S36" i="15" s="1"/>
  <c r="E36" i="15"/>
  <c r="R36" i="15" s="1"/>
  <c r="D36" i="15"/>
  <c r="Q36" i="15" s="1"/>
  <c r="V27" i="15"/>
  <c r="V32" i="15"/>
  <c r="V30" i="15"/>
  <c r="V33" i="15"/>
  <c r="V28" i="15"/>
  <c r="V40" i="15"/>
  <c r="V22" i="15"/>
  <c r="V23" i="15"/>
  <c r="V25" i="15"/>
  <c r="V35" i="15"/>
  <c r="P24" i="15"/>
  <c r="V31" i="15"/>
  <c r="V29" i="15"/>
  <c r="V26" i="15"/>
  <c r="C25" i="2"/>
  <c r="E25" i="2"/>
  <c r="D25" i="2"/>
  <c r="G25" i="2"/>
  <c r="F25" i="2"/>
  <c r="B50" i="2"/>
  <c r="E51" i="2" s="1"/>
  <c r="E52" i="2" s="1"/>
  <c r="C50" i="2"/>
  <c r="F51" i="2" s="1"/>
  <c r="D38" i="15"/>
  <c r="Q38" i="15" s="1"/>
  <c r="V38" i="15" s="1"/>
  <c r="D39" i="15"/>
  <c r="Q39" i="15" s="1"/>
  <c r="V39" i="15" s="1"/>
  <c r="D42" i="15"/>
  <c r="Q42" i="15" s="1"/>
  <c r="V42" i="15" s="1"/>
  <c r="D24" i="15"/>
  <c r="Q24" i="15" s="1"/>
  <c r="P34" i="15"/>
  <c r="V34" i="15" s="1"/>
  <c r="L20" i="15"/>
  <c r="N20" i="15"/>
  <c r="B25" i="2"/>
  <c r="C41" i="15" l="1"/>
  <c r="C43" i="15" s="1"/>
  <c r="C47" i="15" s="1"/>
  <c r="G43" i="15"/>
  <c r="G47" i="15" s="1"/>
  <c r="G46" i="15" s="1"/>
  <c r="H43" i="15"/>
  <c r="H47" i="15" s="1"/>
  <c r="H46" i="15" s="1"/>
  <c r="V24" i="15"/>
  <c r="F43" i="15"/>
  <c r="F47" i="15" s="1"/>
  <c r="F46" i="15" s="1"/>
  <c r="E43" i="15"/>
  <c r="E47" i="15" s="1"/>
  <c r="E46" i="15" s="1"/>
  <c r="V36" i="15"/>
  <c r="J10" i="15"/>
  <c r="D43" i="15"/>
  <c r="D47" i="15" s="1"/>
  <c r="D46" i="15" s="1"/>
  <c r="C46" i="15" l="1"/>
  <c r="P41" i="15"/>
  <c r="V41" i="15" s="1"/>
  <c r="F52" i="2"/>
  <c r="K10" i="15" s="1"/>
  <c r="J47" i="15" l="1"/>
  <c r="J46" i="15"/>
  <c r="L46" i="15"/>
  <c r="N46" i="15"/>
  <c r="L47" i="15"/>
  <c r="K46"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td2r2</author>
    <author>z3qjd</author>
    <author>Information Technology</author>
  </authors>
  <commentList>
    <comment ref="B5" authorId="0" shapeId="0" xr:uid="{00000000-0006-0000-0100-000001000000}">
      <text>
        <r>
          <rPr>
            <b/>
            <sz val="8"/>
            <color indexed="81"/>
            <rFont val="Tahoma"/>
            <family val="2"/>
          </rPr>
          <t>Cost:  
Note model updated to major group only</t>
        </r>
      </text>
    </comment>
    <comment ref="J12" authorId="1" shapeId="0" xr:uid="{00000000-0006-0000-0100-000002000000}">
      <text>
        <r>
          <rPr>
            <b/>
            <sz val="8"/>
            <color indexed="81"/>
            <rFont val="Tahoma"/>
            <family val="2"/>
          </rPr>
          <t>Dollars are Per Event.</t>
        </r>
      </text>
    </comment>
    <comment ref="J27" authorId="2" shapeId="0" xr:uid="{00000000-0006-0000-0100-000003000000}">
      <text>
        <r>
          <rPr>
            <b/>
            <sz val="8"/>
            <color indexed="81"/>
            <rFont val="Tahoma"/>
            <family val="2"/>
          </rPr>
          <t>Use only when needed and accurate rates are available, otherwise, system averages are used.</t>
        </r>
      </text>
    </comment>
    <comment ref="K29" authorId="2" shapeId="0" xr:uid="{00000000-0006-0000-0100-000004000000}">
      <text>
        <r>
          <rPr>
            <b/>
            <sz val="8"/>
            <color indexed="81"/>
            <rFont val="Tahoma"/>
            <family val="2"/>
          </rPr>
          <t>Automatically populated based on Eyeris data.</t>
        </r>
      </text>
    </comment>
    <comment ref="J41" authorId="2" shapeId="0" xr:uid="{00000000-0006-0000-0100-000005000000}">
      <text>
        <r>
          <rPr>
            <b/>
            <sz val="8"/>
            <color indexed="81"/>
            <rFont val="Tahoma"/>
            <family val="2"/>
          </rPr>
          <t>Choose Appropriate Major Group.</t>
        </r>
      </text>
    </comment>
    <comment ref="K46" authorId="2" shapeId="0" xr:uid="{00000000-0006-0000-0100-000006000000}">
      <text>
        <r>
          <rPr>
            <b/>
            <sz val="8"/>
            <color indexed="81"/>
            <rFont val="Tahoma"/>
            <family val="2"/>
          </rPr>
          <t>Lading Tons</t>
        </r>
        <r>
          <rPr>
            <sz val="8"/>
            <color indexed="81"/>
            <rFont val="Tahoma"/>
            <family val="2"/>
          </rPr>
          <t xml:space="preserve">
</t>
        </r>
      </text>
    </comment>
    <comment ref="N46" authorId="2" shapeId="0" xr:uid="{00000000-0006-0000-0100-000007000000}">
      <text>
        <r>
          <rPr>
            <b/>
            <sz val="8"/>
            <color indexed="81"/>
            <rFont val="Tahoma"/>
            <family val="2"/>
          </rPr>
          <t>Lading Tons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N5" authorId="0" shapeId="0" xr:uid="{00000000-0006-0000-0E00-000001000000}">
      <text>
        <r>
          <rPr>
            <b/>
            <sz val="9"/>
            <color indexed="81"/>
            <rFont val="Tahoma"/>
            <family val="2"/>
          </rPr>
          <t>Author:</t>
        </r>
        <r>
          <rPr>
            <sz val="9"/>
            <color indexed="81"/>
            <rFont val="Tahoma"/>
            <family val="2"/>
          </rPr>
          <t xml:space="preserve">
6/26/14
Combined service fee for URR: transload and reciprocal switch to Kenny Yard.  Currently being added to cost by Coal product managers.</t>
        </r>
      </text>
    </comment>
    <comment ref="N10" authorId="0" shapeId="0" xr:uid="{00000000-0006-0000-0E00-000002000000}">
      <text>
        <r>
          <rPr>
            <b/>
            <sz val="9"/>
            <color indexed="81"/>
            <rFont val="Tahoma"/>
            <family val="2"/>
          </rPr>
          <t>Author:</t>
        </r>
        <r>
          <rPr>
            <sz val="9"/>
            <color indexed="81"/>
            <rFont val="Tahoma"/>
            <family val="2"/>
          </rPr>
          <t xml:space="preserve">
6/26/14
Volume is low/sporadic Kopperston costs per ton are too high to be applicable.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Information Technology</author>
    <author>td2r2</author>
    <author>L. Connaughton</author>
    <author>pdgj6</author>
  </authors>
  <commentList>
    <comment ref="A7" authorId="0" shapeId="0" xr:uid="{00000000-0006-0000-0200-000001000000}">
      <text>
        <r>
          <rPr>
            <b/>
            <sz val="8"/>
            <color indexed="81"/>
            <rFont val="Tahoma"/>
            <family val="2"/>
          </rPr>
          <t xml:space="preserve">Cost:
Based on Daily Replacement Rate.  </t>
        </r>
      </text>
    </comment>
    <comment ref="A11" authorId="1" shapeId="0" xr:uid="{00000000-0006-0000-0200-000002000000}">
      <text>
        <r>
          <rPr>
            <b/>
            <sz val="8"/>
            <color indexed="81"/>
            <rFont val="Tahoma"/>
            <family val="2"/>
          </rPr>
          <t>Cost:</t>
        </r>
        <r>
          <rPr>
            <sz val="8"/>
            <color indexed="81"/>
            <rFont val="Tahoma"/>
            <family val="2"/>
          </rPr>
          <t xml:space="preserve">
Zero in C-G</t>
        </r>
      </text>
    </comment>
    <comment ref="A12" authorId="1" shapeId="0" xr:uid="{00000000-0006-0000-0200-000003000000}">
      <text>
        <r>
          <rPr>
            <b/>
            <sz val="8"/>
            <color indexed="81"/>
            <rFont val="Tahoma"/>
            <family val="2"/>
          </rPr>
          <t>Cost:</t>
        </r>
        <r>
          <rPr>
            <sz val="8"/>
            <color indexed="81"/>
            <rFont val="Tahoma"/>
            <family val="2"/>
          </rPr>
          <t xml:space="preserve">
Zero in C-G</t>
        </r>
      </text>
    </comment>
    <comment ref="A14" authorId="1" shapeId="0" xr:uid="{00000000-0006-0000-0200-000004000000}">
      <text>
        <r>
          <rPr>
            <b/>
            <sz val="8"/>
            <color indexed="81"/>
            <rFont val="Tahoma"/>
            <family val="2"/>
          </rPr>
          <t>Cost:</t>
        </r>
        <r>
          <rPr>
            <sz val="8"/>
            <color indexed="81"/>
            <rFont val="Tahoma"/>
            <family val="2"/>
          </rPr>
          <t xml:space="preserve">
Zero in C-G</t>
        </r>
      </text>
    </comment>
    <comment ref="I17" authorId="2" shapeId="0" xr:uid="{00000000-0006-0000-0200-000005000000}">
      <text>
        <r>
          <rPr>
            <b/>
            <sz val="9"/>
            <color indexed="81"/>
            <rFont val="Tahoma"/>
            <family val="2"/>
          </rPr>
          <t>L. Connaughton:</t>
        </r>
        <r>
          <rPr>
            <sz val="9"/>
            <color indexed="81"/>
            <rFont val="Tahoma"/>
            <family val="2"/>
          </rPr>
          <t xml:space="preserve">
</t>
        </r>
        <r>
          <rPr>
            <sz val="10"/>
            <color indexed="81"/>
            <rFont val="Tahoma"/>
            <family val="2"/>
          </rPr>
          <t xml:space="preserve">These values are revenues or revenue reductions (Duquesne and Leetsdale) and would not normally be included in a "cost" estimate.  They are included in this model at Coal's request as they have a direct impact on contribution.  The positive revenue amounts serve to decrease the cost per car while the revenue deuctions serve to increase  the cost per car hence the positive or negative values. </t>
        </r>
      </text>
    </comment>
    <comment ref="A22" authorId="1" shapeId="0" xr:uid="{00000000-0006-0000-0200-000006000000}">
      <text>
        <r>
          <rPr>
            <b/>
            <sz val="9"/>
            <color indexed="81"/>
            <rFont val="Tahoma"/>
            <family val="2"/>
          </rPr>
          <t>td2r2:</t>
        </r>
        <r>
          <rPr>
            <sz val="9"/>
            <color indexed="81"/>
            <rFont val="Tahoma"/>
            <family val="2"/>
          </rPr>
          <t xml:space="preserve">
Car Maintenance currently captured in Mktg Car Type Data</t>
        </r>
      </text>
    </comment>
    <comment ref="A23" authorId="1" shapeId="0" xr:uid="{00000000-0006-0000-0200-000007000000}">
      <text>
        <r>
          <rPr>
            <b/>
            <sz val="8"/>
            <color indexed="81"/>
            <rFont val="Tahoma"/>
            <family val="2"/>
          </rPr>
          <t>Cost:</t>
        </r>
        <r>
          <rPr>
            <sz val="8"/>
            <color indexed="81"/>
            <rFont val="Tahoma"/>
            <family val="2"/>
          </rPr>
          <t xml:space="preserve">
Zero in C-G</t>
        </r>
      </text>
    </comment>
    <comment ref="I24" authorId="3" shapeId="0" xr:uid="{00000000-0006-0000-0200-000008000000}">
      <text>
        <r>
          <rPr>
            <b/>
            <sz val="9"/>
            <color indexed="81"/>
            <rFont val="Tahoma"/>
            <family val="2"/>
          </rPr>
          <t>pdgj6:</t>
        </r>
        <r>
          <rPr>
            <sz val="9"/>
            <color indexed="81"/>
            <rFont val="Tahoma"/>
            <family val="2"/>
          </rPr>
          <t xml:space="preserve">
2/11/15
Combined service fee for URR: transload and reciprocal switch to Kenny Yard.  Currently being added to cost by Coal product managers.</t>
        </r>
      </text>
    </comment>
    <comment ref="I25" authorId="3" shapeId="0" xr:uid="{00000000-0006-0000-0200-000009000000}">
      <text>
        <r>
          <rPr>
            <b/>
            <sz val="9"/>
            <color indexed="81"/>
            <rFont val="Tahoma"/>
            <family val="2"/>
          </rPr>
          <t>pdgj6:
2/11/15</t>
        </r>
        <r>
          <rPr>
            <sz val="9"/>
            <color indexed="81"/>
            <rFont val="Tahoma"/>
            <family val="2"/>
          </rPr>
          <t xml:space="preserve">
This is a MOL-DOK transloading facility located on the Ohio River.  NS pays a per-ton transload charge plus a separate per-ton blending charge when applicable.  Dutch Tubman provided per ton cost on 1/3/2018.  Cost includes this reduction from revenue when providing prospective costs to/from Leetsdale.</t>
        </r>
      </text>
    </comment>
    <comment ref="A30" authorId="0" shapeId="0" xr:uid="{00000000-0006-0000-0200-00000A000000}">
      <text>
        <r>
          <rPr>
            <b/>
            <sz val="8"/>
            <color indexed="81"/>
            <rFont val="Tahoma"/>
            <family val="2"/>
          </rPr>
          <t xml:space="preserve">Cost:
Based on Daily Replacement Rate.  </t>
        </r>
      </text>
    </comment>
  </commentList>
</comments>
</file>

<file path=xl/sharedStrings.xml><?xml version="1.0" encoding="utf-8"?>
<sst xmlns="http://schemas.openxmlformats.org/spreadsheetml/2006/main" count="13925" uniqueCount="6391">
  <si>
    <t>12.  Enter the one-way car days online for each division (row 15).  The statistics column shows a round trip days number which is calculated from your empty return ration and car days online.</t>
  </si>
  <si>
    <t>13.  Enter the number of train starts (one-way) in each division (row 16).</t>
  </si>
  <si>
    <t>the exact car hire amounts, enter them in the appropriate Manual Inputs cell.  Make sure the manual inputs cells are zeroed out if not in use.</t>
  </si>
  <si>
    <t>Car Days Online</t>
  </si>
  <si>
    <t>Number of Train Starts</t>
  </si>
  <si>
    <t>Car Daily Replacement Rate</t>
  </si>
  <si>
    <t>Instructions:</t>
  </si>
  <si>
    <t>Mktg Minor Group</t>
  </si>
  <si>
    <t xml:space="preserve">4.  Enter the number of loaded miles the unit train will travel in each division (row 7).  </t>
  </si>
  <si>
    <t>3.  Enter the number of cars in the unit train (row 6).  The number carries over to the other columns.</t>
  </si>
  <si>
    <t>5.  Enter the lading weight of the car (row 8).  The number carries over to the other columns.</t>
  </si>
  <si>
    <t>9.  Enter in the empty return ratio in Column B (row 12).  The number carries over to the other columns.</t>
  </si>
  <si>
    <t xml:space="preserve">10.  Choose the appropriate train type from the drop down list in Column B (row 13).  The number carries over to the other columns.  Most commodity groups will use the </t>
  </si>
  <si>
    <t>unit bulk train type.  There are train types for coal, as well.</t>
  </si>
  <si>
    <t>There are many details that you will need to know in order to fill out the inputs of the unit train model.  Note that many inputs are manually entered, while some</t>
  </si>
  <si>
    <t>require you to choose from a drop down list.  The model is based on the loaded shipment from A to B.  The empty return cost will be calculated based on the empty</t>
  </si>
  <si>
    <t>8.  Choose the appropriate car owner from the drop down list in Column B (row 11).  The car owner carries over to the other columns.</t>
  </si>
  <si>
    <t>11.  Enter the one-way locomotive days online for each division (row 14).  The locomotive days will most likely be the same as car days, but could vary.</t>
  </si>
  <si>
    <t>Round Trip Days</t>
  </si>
  <si>
    <t xml:space="preserve">  Round    Trip    Cost    by    Division</t>
  </si>
  <si>
    <t xml:space="preserve"> Total    Costs    by    Division</t>
  </si>
  <si>
    <t>Trailing Tons</t>
  </si>
  <si>
    <t>Manual Inputs:</t>
  </si>
  <si>
    <t>Car Hire Daily Rate</t>
  </si>
  <si>
    <t>Car Hire Per Mile</t>
  </si>
  <si>
    <t>Round Trip Miles</t>
  </si>
  <si>
    <t>Train Family</t>
  </si>
  <si>
    <t>COAL - EMPTY</t>
  </si>
  <si>
    <t>COAL - LOADED</t>
  </si>
  <si>
    <t>GENERAL MERCHANDISE</t>
  </si>
  <si>
    <t>INTERMODAL - PREMIUM</t>
  </si>
  <si>
    <t>MULTILEVEL</t>
  </si>
  <si>
    <t>PUSHER</t>
  </si>
  <si>
    <t>UNIT BULK</t>
  </si>
  <si>
    <t>UNIT - EMPTY (SCRUBBER STONE)</t>
  </si>
  <si>
    <t>UNIT - LOADED (SCRUBBER STONE)</t>
  </si>
  <si>
    <t>Number of Locomotives</t>
  </si>
  <si>
    <t>Yes</t>
  </si>
  <si>
    <t>No</t>
  </si>
  <si>
    <t>Loco Weight</t>
  </si>
  <si>
    <t>Network Economic Costs</t>
  </si>
  <si>
    <t>Locomotive Economic Costs</t>
  </si>
  <si>
    <t>Joint Facility/Haulage/Lease</t>
  </si>
  <si>
    <t>JFHL by GTM</t>
  </si>
  <si>
    <t>COAL - SHUTTLE</t>
  </si>
  <si>
    <t>Loco O&amp;M by GTM</t>
  </si>
  <si>
    <t>Train Id</t>
  </si>
  <si>
    <t>Train Type</t>
  </si>
  <si>
    <t>COAL</t>
  </si>
  <si>
    <t>TRIPLE CROWN</t>
  </si>
  <si>
    <t>40-DEF</t>
  </si>
  <si>
    <t>TDIS</t>
  </si>
  <si>
    <t>DEARBORN</t>
  </si>
  <si>
    <t>DETROIT CSAO</t>
  </si>
  <si>
    <t>GEORGIA</t>
  </si>
  <si>
    <t>HARRISBURG</t>
  </si>
  <si>
    <t>30-DEF</t>
  </si>
  <si>
    <t>ILLINOIS</t>
  </si>
  <si>
    <t>LAKE</t>
  </si>
  <si>
    <t>N JERSEY CSAO</t>
  </si>
  <si>
    <t>PIEDMONT</t>
  </si>
  <si>
    <t>PITTSBURGH</t>
  </si>
  <si>
    <t>POCAHONTAS</t>
  </si>
  <si>
    <t>S JERSEY CSAO</t>
  </si>
  <si>
    <t>10-DEF</t>
  </si>
  <si>
    <t>20-DEF</t>
  </si>
  <si>
    <t>25-DEF</t>
  </si>
  <si>
    <t>60-DEF</t>
  </si>
  <si>
    <t>65-DEF</t>
  </si>
  <si>
    <t>80-DEF</t>
  </si>
  <si>
    <t>Car Owner</t>
  </si>
  <si>
    <t>Empty Return Ratio</t>
  </si>
  <si>
    <t>Loaded Miles</t>
  </si>
  <si>
    <t>Lading Weight Per Car</t>
  </si>
  <si>
    <t>Mktg Car Type</t>
  </si>
  <si>
    <t>Round Trip Cost</t>
  </si>
  <si>
    <t>Number of Cars</t>
  </si>
  <si>
    <t>Car Owner List</t>
  </si>
  <si>
    <t>Mktg Car Type List</t>
  </si>
  <si>
    <t>Mktg Major Group Code</t>
  </si>
  <si>
    <t>Mktg Minor Group Code</t>
  </si>
  <si>
    <t>BTM by GTM</t>
  </si>
  <si>
    <t>FL by GTM</t>
  </si>
  <si>
    <t>Car Hire</t>
  </si>
  <si>
    <t>Communications &amp; Signals</t>
  </si>
  <si>
    <t>G&amp;A - Admin</t>
  </si>
  <si>
    <t>G&amp;A - Customer Service</t>
  </si>
  <si>
    <t>G&amp;A - Engineering</t>
  </si>
  <si>
    <t>G&amp;A - Marketing</t>
  </si>
  <si>
    <t>G&amp;A - Mechanical</t>
  </si>
  <si>
    <t>G&amp;A - Transportation</t>
  </si>
  <si>
    <t>Loco Ops &amp; Maintenance</t>
  </si>
  <si>
    <t>Shared Asset Area</t>
  </si>
  <si>
    <t>Specialized Facilities &amp; Services</t>
  </si>
  <si>
    <t>Taxes</t>
  </si>
  <si>
    <t>Terminal &amp; Yard Ops</t>
  </si>
  <si>
    <t>Train Start</t>
  </si>
  <si>
    <t>C&amp;S by CM</t>
  </si>
  <si>
    <t>G&amp;A Admin by Carload Orig</t>
  </si>
  <si>
    <t>G&amp;A Cu Ser by Carload Orig</t>
  </si>
  <si>
    <t>G&amp;A Mktg by Carload Orig</t>
  </si>
  <si>
    <t>Mileage Rate</t>
  </si>
  <si>
    <t>Annual Maint</t>
  </si>
  <si>
    <t>Daily Replacement</t>
  </si>
  <si>
    <t>NONE</t>
  </si>
  <si>
    <r>
      <t>Inputs</t>
    </r>
    <r>
      <rPr>
        <b/>
        <sz val="12"/>
        <rFont val="Arial"/>
        <family val="2"/>
      </rPr>
      <t>:</t>
    </r>
  </si>
  <si>
    <r>
      <t>Results</t>
    </r>
    <r>
      <rPr>
        <b/>
        <sz val="12"/>
        <rFont val="Arial"/>
        <family val="2"/>
      </rPr>
      <t>:</t>
    </r>
  </si>
  <si>
    <r>
      <t>Outputs</t>
    </r>
    <r>
      <rPr>
        <b/>
        <sz val="12"/>
        <rFont val="Arial"/>
        <family val="2"/>
      </rPr>
      <t xml:space="preserve">: </t>
    </r>
  </si>
  <si>
    <t>Number of Switch Ix and Class</t>
  </si>
  <si>
    <t>Number of Switch Pull/Place</t>
  </si>
  <si>
    <t>G&amp;A Eng by GTM</t>
  </si>
  <si>
    <t>G&amp;A Mech by GTM</t>
  </si>
  <si>
    <t>INTERMODAL</t>
  </si>
  <si>
    <t>70-DEF</t>
  </si>
  <si>
    <t>Wages Total</t>
  </si>
  <si>
    <t>G&amp;A Trans by Crew Wages</t>
  </si>
  <si>
    <t>Mktg Minor Group Abbrev</t>
  </si>
  <si>
    <t>PAPER</t>
  </si>
  <si>
    <t>CHEMICALS</t>
  </si>
  <si>
    <t>AUTOMOTIVE</t>
  </si>
  <si>
    <t xml:space="preserve">Car Maintenance </t>
  </si>
  <si>
    <t>Locomotive Days Online</t>
  </si>
  <si>
    <t>LIPS</t>
  </si>
  <si>
    <t>GRAN</t>
  </si>
  <si>
    <t>STRC</t>
  </si>
  <si>
    <t>LIMV</t>
  </si>
  <si>
    <t>CS</t>
  </si>
  <si>
    <t>WB</t>
  </si>
  <si>
    <t>UNIT</t>
  </si>
  <si>
    <t>WT</t>
  </si>
  <si>
    <t>ML</t>
  </si>
  <si>
    <t>SD</t>
  </si>
  <si>
    <t>LDGR</t>
  </si>
  <si>
    <t>MER</t>
  </si>
  <si>
    <t>YDJB</t>
  </si>
  <si>
    <t>CE</t>
  </si>
  <si>
    <t>LIGD</t>
  </si>
  <si>
    <t>WO</t>
  </si>
  <si>
    <t>LIAD</t>
  </si>
  <si>
    <t>LIPD</t>
  </si>
  <si>
    <t>LICD</t>
  </si>
  <si>
    <t>LIHD</t>
  </si>
  <si>
    <t>LIID</t>
  </si>
  <si>
    <t>LIVD</t>
  </si>
  <si>
    <t>IP</t>
  </si>
  <si>
    <t>EMGR</t>
  </si>
  <si>
    <t>CL</t>
  </si>
  <si>
    <t>PUSH</t>
  </si>
  <si>
    <t>UL</t>
  </si>
  <si>
    <t>SG</t>
  </si>
  <si>
    <t>UE</t>
  </si>
  <si>
    <t>WR</t>
  </si>
  <si>
    <t>ST</t>
  </si>
  <si>
    <t>SP</t>
  </si>
  <si>
    <t>Car Hire/Daily Rate</t>
  </si>
  <si>
    <t>EMCO</t>
  </si>
  <si>
    <t>LIDD</t>
  </si>
  <si>
    <t>CSXT</t>
  </si>
  <si>
    <t>LIPC</t>
  </si>
  <si>
    <t>TRAC</t>
  </si>
  <si>
    <t>HAUL</t>
  </si>
  <si>
    <t>AA</t>
  </si>
  <si>
    <t>AB</t>
  </si>
  <si>
    <t>AD</t>
  </si>
  <si>
    <t>AE</t>
  </si>
  <si>
    <t>AF</t>
  </si>
  <si>
    <t>AG</t>
  </si>
  <si>
    <t>AI</t>
  </si>
  <si>
    <t>AJ</t>
  </si>
  <si>
    <t>AK</t>
  </si>
  <si>
    <t>AL</t>
  </si>
  <si>
    <t>AM</t>
  </si>
  <si>
    <t>AN</t>
  </si>
  <si>
    <t>AO</t>
  </si>
  <si>
    <t>AP</t>
  </si>
  <si>
    <t>AQ</t>
  </si>
  <si>
    <t>AR</t>
  </si>
  <si>
    <t>AS</t>
  </si>
  <si>
    <t>AU</t>
  </si>
  <si>
    <t>BA</t>
  </si>
  <si>
    <t>BB</t>
  </si>
  <si>
    <t>BD</t>
  </si>
  <si>
    <t>BE</t>
  </si>
  <si>
    <t>BF</t>
  </si>
  <si>
    <t>BG</t>
  </si>
  <si>
    <t>BH</t>
  </si>
  <si>
    <t>BJ</t>
  </si>
  <si>
    <t>BK</t>
  </si>
  <si>
    <t>BL</t>
  </si>
  <si>
    <t>BM</t>
  </si>
  <si>
    <t>BN</t>
  </si>
  <si>
    <t>BO</t>
  </si>
  <si>
    <t>CA</t>
  </si>
  <si>
    <t>CB</t>
  </si>
  <si>
    <t>CC</t>
  </si>
  <si>
    <t>CD</t>
  </si>
  <si>
    <t>CF</t>
  </si>
  <si>
    <t>CG</t>
  </si>
  <si>
    <t>CH</t>
  </si>
  <si>
    <t>CI</t>
  </si>
  <si>
    <t>CJ</t>
  </si>
  <si>
    <t>CK</t>
  </si>
  <si>
    <t>EA</t>
  </si>
  <si>
    <t>EB</t>
  </si>
  <si>
    <t>EC</t>
  </si>
  <si>
    <t>ED</t>
  </si>
  <si>
    <t>EE</t>
  </si>
  <si>
    <t>EF</t>
  </si>
  <si>
    <t>FA</t>
  </si>
  <si>
    <t>FB</t>
  </si>
  <si>
    <t>FC</t>
  </si>
  <si>
    <t>FD</t>
  </si>
  <si>
    <t>FF</t>
  </si>
  <si>
    <t>FH</t>
  </si>
  <si>
    <t>FJ</t>
  </si>
  <si>
    <t>GA</t>
  </si>
  <si>
    <t>GB</t>
  </si>
  <si>
    <t>GC</t>
  </si>
  <si>
    <t>GD</t>
  </si>
  <si>
    <t>GE</t>
  </si>
  <si>
    <t>GF</t>
  </si>
  <si>
    <t>GG</t>
  </si>
  <si>
    <t>GH</t>
  </si>
  <si>
    <t>GI</t>
  </si>
  <si>
    <t>GJ</t>
  </si>
  <si>
    <t>GK</t>
  </si>
  <si>
    <t>GL</t>
  </si>
  <si>
    <t>GM</t>
  </si>
  <si>
    <t>HA</t>
  </si>
  <si>
    <t>HB</t>
  </si>
  <si>
    <t>HC</t>
  </si>
  <si>
    <t>HD</t>
  </si>
  <si>
    <t>HE</t>
  </si>
  <si>
    <t>HG</t>
  </si>
  <si>
    <t>HX</t>
  </si>
  <si>
    <t>IM</t>
  </si>
  <si>
    <t>MA</t>
  </si>
  <si>
    <t>MB</t>
  </si>
  <si>
    <t>MD</t>
  </si>
  <si>
    <t>ME</t>
  </si>
  <si>
    <t>MS</t>
  </si>
  <si>
    <t>MU</t>
  </si>
  <si>
    <t>PD</t>
  </si>
  <si>
    <t>PL</t>
  </si>
  <si>
    <t>PN</t>
  </si>
  <si>
    <t>PR</t>
  </si>
  <si>
    <t>PS</t>
  </si>
  <si>
    <t>PU</t>
  </si>
  <si>
    <t>Division</t>
  </si>
  <si>
    <t>Bridge &amp; Track Maintenance</t>
  </si>
  <si>
    <t>Fueling Locomotives</t>
  </si>
  <si>
    <t>ALABAMA</t>
  </si>
  <si>
    <t>AGRICULTURE</t>
  </si>
  <si>
    <t>FOREIGN</t>
  </si>
  <si>
    <t>PRIVATE</t>
  </si>
  <si>
    <t>SYSTEM</t>
  </si>
  <si>
    <t>TA</t>
  </si>
  <si>
    <t>1A0</t>
  </si>
  <si>
    <t>1B0</t>
  </si>
  <si>
    <t>UNKNOWN</t>
  </si>
  <si>
    <t>1C0</t>
  </si>
  <si>
    <t>METALS</t>
  </si>
  <si>
    <r>
      <t>Pushers</t>
    </r>
    <r>
      <rPr>
        <b/>
        <sz val="12"/>
        <rFont val="Arial"/>
        <family val="2"/>
      </rPr>
      <t>:</t>
    </r>
  </si>
  <si>
    <t xml:space="preserve">  Divison</t>
  </si>
  <si>
    <t xml:space="preserve">  Loaded Miles</t>
  </si>
  <si>
    <t xml:space="preserve">  Number of Pushers</t>
  </si>
  <si>
    <t xml:space="preserve">  Loco Days Online</t>
  </si>
  <si>
    <t>Pushers:</t>
  </si>
  <si>
    <t>C</t>
  </si>
  <si>
    <t>M</t>
  </si>
  <si>
    <t>You can find the appropriate route by using "B345" in the mainframe.</t>
  </si>
  <si>
    <t>Transit time can be calculated by using the "B059" in the mainframe.</t>
  </si>
  <si>
    <t xml:space="preserve">6.  Enter the number of locomotives the unit train will use (row 9).  The number carries over to the other columns.  Number of locomotives can be calculated from the </t>
  </si>
  <si>
    <t xml:space="preserve">See your trailing tons numbered by Group (size of loco).  The number is the maximum trailing tons for one locomotive.  </t>
  </si>
  <si>
    <t xml:space="preserve">  Pusher Cost/Car</t>
  </si>
  <si>
    <t>VEC</t>
  </si>
  <si>
    <t>VRC</t>
  </si>
  <si>
    <r>
      <t>Switching</t>
    </r>
    <r>
      <rPr>
        <b/>
        <sz val="12"/>
        <rFont val="Arial"/>
        <family val="2"/>
      </rPr>
      <t>:</t>
    </r>
  </si>
  <si>
    <t>Type</t>
  </si>
  <si>
    <t>City</t>
  </si>
  <si>
    <t>Class Costs</t>
  </si>
  <si>
    <t>Interchange Costs</t>
  </si>
  <si>
    <t>Terminal Costs</t>
  </si>
  <si>
    <t>Shared Assets Class Costs</t>
  </si>
  <si>
    <t>Shared Assets Interchange Costs</t>
  </si>
  <si>
    <t>Shared Assets Terminal Costs</t>
  </si>
  <si>
    <t>NY</t>
  </si>
  <si>
    <t>PA</t>
  </si>
  <si>
    <t>OH</t>
  </si>
  <si>
    <t>IN</t>
  </si>
  <si>
    <t>IL</t>
  </si>
  <si>
    <t>MO</t>
  </si>
  <si>
    <t>ON</t>
  </si>
  <si>
    <t>KS</t>
  </si>
  <si>
    <t>IA</t>
  </si>
  <si>
    <t>MI</t>
  </si>
  <si>
    <t>0DM</t>
  </si>
  <si>
    <t>NJ</t>
  </si>
  <si>
    <t>0EB</t>
  </si>
  <si>
    <t>0TE</t>
  </si>
  <si>
    <t>VA</t>
  </si>
  <si>
    <t>NS0</t>
  </si>
  <si>
    <t>NS4</t>
  </si>
  <si>
    <t>100A</t>
  </si>
  <si>
    <t>TN</t>
  </si>
  <si>
    <t>102H</t>
  </si>
  <si>
    <t>102N</t>
  </si>
  <si>
    <t>WV</t>
  </si>
  <si>
    <t>103N</t>
  </si>
  <si>
    <t>105FV</t>
  </si>
  <si>
    <t>105W</t>
  </si>
  <si>
    <t>108MB</t>
  </si>
  <si>
    <t>10BY</t>
  </si>
  <si>
    <t>10NU</t>
  </si>
  <si>
    <t>10SW</t>
  </si>
  <si>
    <t>10SY</t>
  </si>
  <si>
    <t>110N</t>
  </si>
  <si>
    <t>111A</t>
  </si>
  <si>
    <t>117A</t>
  </si>
  <si>
    <t>119H</t>
  </si>
  <si>
    <t>11CJ</t>
  </si>
  <si>
    <t>11PN</t>
  </si>
  <si>
    <t>NC</t>
  </si>
  <si>
    <t>123A</t>
  </si>
  <si>
    <t>134A</t>
  </si>
  <si>
    <t>126MB</t>
  </si>
  <si>
    <t>126W</t>
  </si>
  <si>
    <t>129MB</t>
  </si>
  <si>
    <t>12ET</t>
  </si>
  <si>
    <t>12NU</t>
  </si>
  <si>
    <t>12PD</t>
  </si>
  <si>
    <t>12PN</t>
  </si>
  <si>
    <t>12R</t>
  </si>
  <si>
    <t>12XG</t>
  </si>
  <si>
    <t>131H</t>
  </si>
  <si>
    <t>131N</t>
  </si>
  <si>
    <t>133H</t>
  </si>
  <si>
    <t>134LM</t>
  </si>
  <si>
    <t>134N</t>
  </si>
  <si>
    <t>135H</t>
  </si>
  <si>
    <t>135LM</t>
  </si>
  <si>
    <t>138A</t>
  </si>
  <si>
    <t>138H</t>
  </si>
  <si>
    <t>139A</t>
  </si>
  <si>
    <t>139MB</t>
  </si>
  <si>
    <t>139N</t>
  </si>
  <si>
    <t>139W</t>
  </si>
  <si>
    <t>13NU</t>
  </si>
  <si>
    <t>13PN</t>
  </si>
  <si>
    <t>140MB</t>
  </si>
  <si>
    <t>144H</t>
  </si>
  <si>
    <t>146W</t>
  </si>
  <si>
    <t>148H</t>
  </si>
  <si>
    <t>145H</t>
  </si>
  <si>
    <t>146H</t>
  </si>
  <si>
    <t>159H</t>
  </si>
  <si>
    <t>149MB</t>
  </si>
  <si>
    <t>143MB</t>
  </si>
  <si>
    <t>145MB</t>
  </si>
  <si>
    <t>147MB</t>
  </si>
  <si>
    <t>14PD</t>
  </si>
  <si>
    <t>151W</t>
  </si>
  <si>
    <t>154A</t>
  </si>
  <si>
    <t>157H</t>
  </si>
  <si>
    <t>157W</t>
  </si>
  <si>
    <t>15C</t>
  </si>
  <si>
    <t>15HP</t>
  </si>
  <si>
    <t>15KA</t>
  </si>
  <si>
    <t>15MG</t>
  </si>
  <si>
    <t>15PN</t>
  </si>
  <si>
    <t>160A</t>
  </si>
  <si>
    <t>160H</t>
  </si>
  <si>
    <t>3A</t>
  </si>
  <si>
    <t>161N</t>
  </si>
  <si>
    <t>163H</t>
  </si>
  <si>
    <t>163W</t>
  </si>
  <si>
    <t>16A</t>
  </si>
  <si>
    <t>16BC</t>
  </si>
  <si>
    <t>16ET</t>
  </si>
  <si>
    <t>16PJ</t>
  </si>
  <si>
    <t>16R</t>
  </si>
  <si>
    <t>16RB</t>
  </si>
  <si>
    <t>170W</t>
  </si>
  <si>
    <t>172A</t>
  </si>
  <si>
    <t>172H</t>
  </si>
  <si>
    <t>KY</t>
  </si>
  <si>
    <t>178W</t>
  </si>
  <si>
    <t>179N</t>
  </si>
  <si>
    <t>17AB</t>
  </si>
  <si>
    <t>17BA</t>
  </si>
  <si>
    <t>17CG</t>
  </si>
  <si>
    <t>17EB</t>
  </si>
  <si>
    <t>17FC</t>
  </si>
  <si>
    <t>17H</t>
  </si>
  <si>
    <t>17NU</t>
  </si>
  <si>
    <t>17PD</t>
  </si>
  <si>
    <t>17W</t>
  </si>
  <si>
    <t>180A</t>
  </si>
  <si>
    <t>181H</t>
  </si>
  <si>
    <t>184N</t>
  </si>
  <si>
    <t>184W</t>
  </si>
  <si>
    <t>186A</t>
  </si>
  <si>
    <t>186H</t>
  </si>
  <si>
    <t>188N</t>
  </si>
  <si>
    <t>18HP</t>
  </si>
  <si>
    <t>18XG</t>
  </si>
  <si>
    <t>193N</t>
  </si>
  <si>
    <t>198A</t>
  </si>
  <si>
    <t>199N</t>
  </si>
  <si>
    <t>19T</t>
  </si>
  <si>
    <t>1A</t>
  </si>
  <si>
    <t>1AB</t>
  </si>
  <si>
    <t>1BT</t>
  </si>
  <si>
    <t>1DE</t>
  </si>
  <si>
    <t>1FD</t>
  </si>
  <si>
    <t>1HW</t>
  </si>
  <si>
    <t>1MI</t>
  </si>
  <si>
    <t>1PJ</t>
  </si>
  <si>
    <t>1RX</t>
  </si>
  <si>
    <t>200A</t>
  </si>
  <si>
    <t>200W</t>
  </si>
  <si>
    <t>201A</t>
  </si>
  <si>
    <t>206W</t>
  </si>
  <si>
    <t>207A</t>
  </si>
  <si>
    <t>207N</t>
  </si>
  <si>
    <t>208H</t>
  </si>
  <si>
    <t>20NU</t>
  </si>
  <si>
    <t>213A</t>
  </si>
  <si>
    <t>214N</t>
  </si>
  <si>
    <t>215W</t>
  </si>
  <si>
    <t>217H</t>
  </si>
  <si>
    <t>219H</t>
  </si>
  <si>
    <t>21C</t>
  </si>
  <si>
    <t>21NU</t>
  </si>
  <si>
    <t>21PD</t>
  </si>
  <si>
    <t>21R</t>
  </si>
  <si>
    <t>223N</t>
  </si>
  <si>
    <t>229A</t>
  </si>
  <si>
    <t>22BA</t>
  </si>
  <si>
    <t>22BE</t>
  </si>
  <si>
    <t>22CG</t>
  </si>
  <si>
    <t>22MB</t>
  </si>
  <si>
    <t>232W</t>
  </si>
  <si>
    <t>233H</t>
  </si>
  <si>
    <t>NF003</t>
  </si>
  <si>
    <t>23ET</t>
  </si>
  <si>
    <t>240A</t>
  </si>
  <si>
    <t>232A</t>
  </si>
  <si>
    <t>235A</t>
  </si>
  <si>
    <t>236A</t>
  </si>
  <si>
    <t>A331</t>
  </si>
  <si>
    <t>A341</t>
  </si>
  <si>
    <t>241N</t>
  </si>
  <si>
    <t>242H</t>
  </si>
  <si>
    <t>226H</t>
  </si>
  <si>
    <t>G3</t>
  </si>
  <si>
    <t>G4</t>
  </si>
  <si>
    <t>H195</t>
  </si>
  <si>
    <t>243N</t>
  </si>
  <si>
    <t>24RA</t>
  </si>
  <si>
    <t>251H</t>
  </si>
  <si>
    <t>251W</t>
  </si>
  <si>
    <t>25A</t>
  </si>
  <si>
    <t>25PD</t>
  </si>
  <si>
    <t>261W</t>
  </si>
  <si>
    <t>26BA</t>
  </si>
  <si>
    <t>26BE</t>
  </si>
  <si>
    <t>271W</t>
  </si>
  <si>
    <t>268W</t>
  </si>
  <si>
    <t>275W</t>
  </si>
  <si>
    <t>279H</t>
  </si>
  <si>
    <t>280A</t>
  </si>
  <si>
    <t>283W</t>
  </si>
  <si>
    <t>281W</t>
  </si>
  <si>
    <t>282W</t>
  </si>
  <si>
    <t>285A</t>
  </si>
  <si>
    <t>K7</t>
  </si>
  <si>
    <t>28AM</t>
  </si>
  <si>
    <t>292A</t>
  </si>
  <si>
    <t>293W</t>
  </si>
  <si>
    <t>298A</t>
  </si>
  <si>
    <t>298H</t>
  </si>
  <si>
    <t>29BE</t>
  </si>
  <si>
    <t>2AV</t>
  </si>
  <si>
    <t>2BA</t>
  </si>
  <si>
    <t>2FD</t>
  </si>
  <si>
    <t>2LD</t>
  </si>
  <si>
    <t>2RG</t>
  </si>
  <si>
    <t>2SY</t>
  </si>
  <si>
    <t>2WJ</t>
  </si>
  <si>
    <t>304W</t>
  </si>
  <si>
    <t>308W</t>
  </si>
  <si>
    <t>309W</t>
  </si>
  <si>
    <t>30ET</t>
  </si>
  <si>
    <t>30PD</t>
  </si>
  <si>
    <t>316H</t>
  </si>
  <si>
    <t>318H</t>
  </si>
  <si>
    <t>31C</t>
  </si>
  <si>
    <t>328A</t>
  </si>
  <si>
    <t>328H</t>
  </si>
  <si>
    <t>32ET</t>
  </si>
  <si>
    <t>32R</t>
  </si>
  <si>
    <t>331W</t>
  </si>
  <si>
    <t>333A</t>
  </si>
  <si>
    <t>335A</t>
  </si>
  <si>
    <t>335H</t>
  </si>
  <si>
    <t>339A</t>
  </si>
  <si>
    <t>348A</t>
  </si>
  <si>
    <t>33A</t>
  </si>
  <si>
    <t>342A</t>
  </si>
  <si>
    <t>342H</t>
  </si>
  <si>
    <t>348W</t>
  </si>
  <si>
    <t>34CN</t>
  </si>
  <si>
    <t>34EB</t>
  </si>
  <si>
    <t>34R</t>
  </si>
  <si>
    <t>352W</t>
  </si>
  <si>
    <t>354H</t>
  </si>
  <si>
    <t>358H</t>
  </si>
  <si>
    <t>35AM</t>
  </si>
  <si>
    <t>35MB</t>
  </si>
  <si>
    <t>363A</t>
  </si>
  <si>
    <t>365A</t>
  </si>
  <si>
    <t>367H</t>
  </si>
  <si>
    <t>368A</t>
  </si>
  <si>
    <t>36EB</t>
  </si>
  <si>
    <t>36MB</t>
  </si>
  <si>
    <t>E10</t>
  </si>
  <si>
    <t>R5</t>
  </si>
  <si>
    <t>R7</t>
  </si>
  <si>
    <t>378H</t>
  </si>
  <si>
    <t>379A</t>
  </si>
  <si>
    <t>37H</t>
  </si>
  <si>
    <t>37W</t>
  </si>
  <si>
    <t>380H</t>
  </si>
  <si>
    <t>383A</t>
  </si>
  <si>
    <t>386H</t>
  </si>
  <si>
    <t>388H</t>
  </si>
  <si>
    <t>399A</t>
  </si>
  <si>
    <t>39CN</t>
  </si>
  <si>
    <t>39ET</t>
  </si>
  <si>
    <t>3CN</t>
  </si>
  <si>
    <t>3KS</t>
  </si>
  <si>
    <t>3KT</t>
  </si>
  <si>
    <t>401A</t>
  </si>
  <si>
    <t>NA6</t>
  </si>
  <si>
    <t>405A</t>
  </si>
  <si>
    <t>40H</t>
  </si>
  <si>
    <t>414A</t>
  </si>
  <si>
    <t>418A</t>
  </si>
  <si>
    <t>41D</t>
  </si>
  <si>
    <t>422A</t>
  </si>
  <si>
    <t>423A</t>
  </si>
  <si>
    <t>423H</t>
  </si>
  <si>
    <t>SC</t>
  </si>
  <si>
    <t>426H</t>
  </si>
  <si>
    <t>AJ5</t>
  </si>
  <si>
    <t>437A</t>
  </si>
  <si>
    <t>44C</t>
  </si>
  <si>
    <t>44MB</t>
  </si>
  <si>
    <t>44TC</t>
  </si>
  <si>
    <t>W58</t>
  </si>
  <si>
    <t>W61</t>
  </si>
  <si>
    <t>W62</t>
  </si>
  <si>
    <t>456A</t>
  </si>
  <si>
    <t>459A</t>
  </si>
  <si>
    <t>45D</t>
  </si>
  <si>
    <t>45H</t>
  </si>
  <si>
    <t>45TC</t>
  </si>
  <si>
    <t>46C</t>
  </si>
  <si>
    <t>46TC</t>
  </si>
  <si>
    <t>47C</t>
  </si>
  <si>
    <t>47CR</t>
  </si>
  <si>
    <t>V12</t>
  </si>
  <si>
    <t>48MB</t>
  </si>
  <si>
    <t>49TC</t>
  </si>
  <si>
    <t>4DN</t>
  </si>
  <si>
    <t>4HD</t>
  </si>
  <si>
    <t>4JH</t>
  </si>
  <si>
    <t>4ME</t>
  </si>
  <si>
    <t>4SY</t>
  </si>
  <si>
    <t>4T</t>
  </si>
  <si>
    <t>500A</t>
  </si>
  <si>
    <t>50A</t>
  </si>
  <si>
    <t>51A</t>
  </si>
  <si>
    <t>51D</t>
  </si>
  <si>
    <t>51SC</t>
  </si>
  <si>
    <t>51TC</t>
  </si>
  <si>
    <t>521A</t>
  </si>
  <si>
    <t>528A</t>
  </si>
  <si>
    <t>52MB</t>
  </si>
  <si>
    <t>544A</t>
  </si>
  <si>
    <t>547A</t>
  </si>
  <si>
    <t>54BE</t>
  </si>
  <si>
    <t>54TY</t>
  </si>
  <si>
    <t>56AM</t>
  </si>
  <si>
    <t>56K</t>
  </si>
  <si>
    <t>57A</t>
  </si>
  <si>
    <t>58SC</t>
  </si>
  <si>
    <t>59TC</t>
  </si>
  <si>
    <t>5A</t>
  </si>
  <si>
    <t>5CN</t>
  </si>
  <si>
    <t>5HG</t>
  </si>
  <si>
    <t>5ME</t>
  </si>
  <si>
    <t>5NN</t>
  </si>
  <si>
    <t>5T</t>
  </si>
  <si>
    <t>5WJ</t>
  </si>
  <si>
    <t>60BE</t>
  </si>
  <si>
    <t>61MB</t>
  </si>
  <si>
    <t>61TC</t>
  </si>
  <si>
    <t>62C</t>
  </si>
  <si>
    <t>65W</t>
  </si>
  <si>
    <t>66A</t>
  </si>
  <si>
    <t>67A</t>
  </si>
  <si>
    <t>67AM</t>
  </si>
  <si>
    <t>69CG</t>
  </si>
  <si>
    <t>6CN</t>
  </si>
  <si>
    <t>6HD</t>
  </si>
  <si>
    <t>6NN</t>
  </si>
  <si>
    <t>6WJ</t>
  </si>
  <si>
    <t>DE</t>
  </si>
  <si>
    <t>70AM</t>
  </si>
  <si>
    <t>70CG</t>
  </si>
  <si>
    <t>71MB</t>
  </si>
  <si>
    <t>72TC</t>
  </si>
  <si>
    <t>72W</t>
  </si>
  <si>
    <t>73AM</t>
  </si>
  <si>
    <t>74CG</t>
  </si>
  <si>
    <t>75H</t>
  </si>
  <si>
    <t>76A</t>
  </si>
  <si>
    <t>78TC</t>
  </si>
  <si>
    <t>9SA</t>
  </si>
  <si>
    <t>7BT</t>
  </si>
  <si>
    <t>7LG</t>
  </si>
  <si>
    <t>7PJ</t>
  </si>
  <si>
    <t>7PN</t>
  </si>
  <si>
    <t>7R</t>
  </si>
  <si>
    <t>7WJ</t>
  </si>
  <si>
    <t>80H</t>
  </si>
  <si>
    <t>13K</t>
  </si>
  <si>
    <t>CC378</t>
  </si>
  <si>
    <t>80MB</t>
  </si>
  <si>
    <t>FL</t>
  </si>
  <si>
    <t>83A</t>
  </si>
  <si>
    <t>83H</t>
  </si>
  <si>
    <t>83TC</t>
  </si>
  <si>
    <t>84N</t>
  </si>
  <si>
    <t>87AM</t>
  </si>
  <si>
    <t>87W</t>
  </si>
  <si>
    <t>88MB</t>
  </si>
  <si>
    <t>89A</t>
  </si>
  <si>
    <t>89DP</t>
  </si>
  <si>
    <t>8BC</t>
  </si>
  <si>
    <t>8BE</t>
  </si>
  <si>
    <t>8KA</t>
  </si>
  <si>
    <t>8NU</t>
  </si>
  <si>
    <t>8PV</t>
  </si>
  <si>
    <t>8WJ</t>
  </si>
  <si>
    <t>94N</t>
  </si>
  <si>
    <t>97MB</t>
  </si>
  <si>
    <t>98A</t>
  </si>
  <si>
    <t>9AB</t>
  </si>
  <si>
    <t>9NU</t>
  </si>
  <si>
    <t>9NZ</t>
  </si>
  <si>
    <t>9PA</t>
  </si>
  <si>
    <t>9PD</t>
  </si>
  <si>
    <t>9RC</t>
  </si>
  <si>
    <t>9SY</t>
  </si>
  <si>
    <t>A0</t>
  </si>
  <si>
    <t>A3</t>
  </si>
  <si>
    <t>A10</t>
  </si>
  <si>
    <t>A102</t>
  </si>
  <si>
    <t>A11</t>
  </si>
  <si>
    <t>A114</t>
  </si>
  <si>
    <t>A128</t>
  </si>
  <si>
    <t>A14</t>
  </si>
  <si>
    <t>A158</t>
  </si>
  <si>
    <t>A165</t>
  </si>
  <si>
    <t>A167</t>
  </si>
  <si>
    <t>A17</t>
  </si>
  <si>
    <t>A186</t>
  </si>
  <si>
    <t>A190</t>
  </si>
  <si>
    <t>A194</t>
  </si>
  <si>
    <t>A207</t>
  </si>
  <si>
    <t>A229</t>
  </si>
  <si>
    <t>A242</t>
  </si>
  <si>
    <t>A251</t>
  </si>
  <si>
    <t>A258</t>
  </si>
  <si>
    <t>A262</t>
  </si>
  <si>
    <t>A265</t>
  </si>
  <si>
    <t>A280</t>
  </si>
  <si>
    <t>A297</t>
  </si>
  <si>
    <t>A317</t>
  </si>
  <si>
    <t>A32</t>
  </si>
  <si>
    <t>A327</t>
  </si>
  <si>
    <t>A337</t>
  </si>
  <si>
    <t>A35</t>
  </si>
  <si>
    <t>A353</t>
  </si>
  <si>
    <t>A386</t>
  </si>
  <si>
    <t>A396</t>
  </si>
  <si>
    <t>A422</t>
  </si>
  <si>
    <t>59K</t>
  </si>
  <si>
    <t>A437</t>
  </si>
  <si>
    <t>A450</t>
  </si>
  <si>
    <t>A46</t>
  </si>
  <si>
    <t>A464</t>
  </si>
  <si>
    <t>A465</t>
  </si>
  <si>
    <t>A474</t>
  </si>
  <si>
    <t>A485</t>
  </si>
  <si>
    <t>A489</t>
  </si>
  <si>
    <t>A495</t>
  </si>
  <si>
    <t>A498</t>
  </si>
  <si>
    <t>A502</t>
  </si>
  <si>
    <t>A507</t>
  </si>
  <si>
    <t>A512</t>
  </si>
  <si>
    <t>A517</t>
  </si>
  <si>
    <t>A521</t>
  </si>
  <si>
    <t>A533</t>
  </si>
  <si>
    <t>A548</t>
  </si>
  <si>
    <t>A559</t>
  </si>
  <si>
    <t>A568</t>
  </si>
  <si>
    <t>A578</t>
  </si>
  <si>
    <t>A594</t>
  </si>
  <si>
    <t>A611</t>
  </si>
  <si>
    <t>A630</t>
  </si>
  <si>
    <t>A628</t>
  </si>
  <si>
    <t>A632</t>
  </si>
  <si>
    <t>A633</t>
  </si>
  <si>
    <t>A661</t>
  </si>
  <si>
    <t>A665</t>
  </si>
  <si>
    <t>A67</t>
  </si>
  <si>
    <t>A675</t>
  </si>
  <si>
    <t>A678</t>
  </si>
  <si>
    <t>A681</t>
  </si>
  <si>
    <t>A687</t>
  </si>
  <si>
    <t>A690</t>
  </si>
  <si>
    <t>A694</t>
  </si>
  <si>
    <t>A7</t>
  </si>
  <si>
    <t>A712</t>
  </si>
  <si>
    <t>A714</t>
  </si>
  <si>
    <t>A715</t>
  </si>
  <si>
    <t>A721</t>
  </si>
  <si>
    <t>A729</t>
  </si>
  <si>
    <t>A732</t>
  </si>
  <si>
    <t>A742</t>
  </si>
  <si>
    <t>A779</t>
  </si>
  <si>
    <t>A783</t>
  </si>
  <si>
    <t>A79</t>
  </si>
  <si>
    <t>A77</t>
  </si>
  <si>
    <t>A793</t>
  </si>
  <si>
    <t>LA</t>
  </si>
  <si>
    <t>A796</t>
  </si>
  <si>
    <t>A826</t>
  </si>
  <si>
    <t>A824</t>
  </si>
  <si>
    <t>A825</t>
  </si>
  <si>
    <t>LS15</t>
  </si>
  <si>
    <t>A88</t>
  </si>
  <si>
    <t>A91</t>
  </si>
  <si>
    <t>B10</t>
  </si>
  <si>
    <t>B36</t>
  </si>
  <si>
    <t>B40</t>
  </si>
  <si>
    <t>B42</t>
  </si>
  <si>
    <t>B57</t>
  </si>
  <si>
    <t>B94</t>
  </si>
  <si>
    <t>BI129</t>
  </si>
  <si>
    <t>BNSEN</t>
  </si>
  <si>
    <t>BR133</t>
  </si>
  <si>
    <t>BR139</t>
  </si>
  <si>
    <t>BR154</t>
  </si>
  <si>
    <t>BR158</t>
  </si>
  <si>
    <t>BR160</t>
  </si>
  <si>
    <t>BR213</t>
  </si>
  <si>
    <t>BR239</t>
  </si>
  <si>
    <t>BR242</t>
  </si>
  <si>
    <t>BR246</t>
  </si>
  <si>
    <t>BR255</t>
  </si>
  <si>
    <t>BR259</t>
  </si>
  <si>
    <t>BR260</t>
  </si>
  <si>
    <t>BR270</t>
  </si>
  <si>
    <t>BR287</t>
  </si>
  <si>
    <t>BR36</t>
  </si>
  <si>
    <t>BR4</t>
  </si>
  <si>
    <t>C121</t>
  </si>
  <si>
    <t>C259</t>
  </si>
  <si>
    <t>CA197</t>
  </si>
  <si>
    <t>CA208</t>
  </si>
  <si>
    <t>CAR01</t>
  </si>
  <si>
    <t>CB2</t>
  </si>
  <si>
    <t>CC270</t>
  </si>
  <si>
    <t>CC287</t>
  </si>
  <si>
    <t>CC295</t>
  </si>
  <si>
    <t>CC300</t>
  </si>
  <si>
    <t>CC305</t>
  </si>
  <si>
    <t>CC311</t>
  </si>
  <si>
    <t>CC314</t>
  </si>
  <si>
    <t>CC318</t>
  </si>
  <si>
    <t>CC319</t>
  </si>
  <si>
    <t>CC352</t>
  </si>
  <si>
    <t>CC445</t>
  </si>
  <si>
    <t>CD183</t>
  </si>
  <si>
    <t>CD190</t>
  </si>
  <si>
    <t>CD199</t>
  </si>
  <si>
    <t>RH8</t>
  </si>
  <si>
    <t>CD195</t>
  </si>
  <si>
    <t>CD205</t>
  </si>
  <si>
    <t>CD216</t>
  </si>
  <si>
    <t>CD232</t>
  </si>
  <si>
    <t>CD240</t>
  </si>
  <si>
    <t>CD242</t>
  </si>
  <si>
    <t>CD244</t>
  </si>
  <si>
    <t>CD276</t>
  </si>
  <si>
    <t>CD292</t>
  </si>
  <si>
    <t>DR43</t>
  </si>
  <si>
    <t>CD300</t>
  </si>
  <si>
    <t>CD307</t>
  </si>
  <si>
    <t>CD315</t>
  </si>
  <si>
    <t>CD325</t>
  </si>
  <si>
    <t>CD329</t>
  </si>
  <si>
    <t>CD339</t>
  </si>
  <si>
    <t>CD341</t>
  </si>
  <si>
    <t>CD352</t>
  </si>
  <si>
    <t>CD367</t>
  </si>
  <si>
    <t>CD380</t>
  </si>
  <si>
    <t>CD387</t>
  </si>
  <si>
    <t>CD396</t>
  </si>
  <si>
    <t>CD403</t>
  </si>
  <si>
    <t>CD411</t>
  </si>
  <si>
    <t>CD414</t>
  </si>
  <si>
    <t>CD422</t>
  </si>
  <si>
    <t>CD432</t>
  </si>
  <si>
    <t>CD437</t>
  </si>
  <si>
    <t>CD445</t>
  </si>
  <si>
    <t>CD448</t>
  </si>
  <si>
    <t>CD450</t>
  </si>
  <si>
    <t>CD456</t>
  </si>
  <si>
    <t>CD476</t>
  </si>
  <si>
    <t>CD482</t>
  </si>
  <si>
    <t>CD485</t>
  </si>
  <si>
    <t>CD486</t>
  </si>
  <si>
    <t>CD488</t>
  </si>
  <si>
    <t>CD491</t>
  </si>
  <si>
    <t>CD498</t>
  </si>
  <si>
    <t>CD503</t>
  </si>
  <si>
    <t>CD506</t>
  </si>
  <si>
    <t>CD508</t>
  </si>
  <si>
    <t>CD517</t>
  </si>
  <si>
    <t>CD515</t>
  </si>
  <si>
    <t>CF111</t>
  </si>
  <si>
    <t>CF113</t>
  </si>
  <si>
    <t>CF124</t>
  </si>
  <si>
    <t>CF74</t>
  </si>
  <si>
    <t>CF77</t>
  </si>
  <si>
    <t>CF82</t>
  </si>
  <si>
    <t>CF93</t>
  </si>
  <si>
    <t>CF97</t>
  </si>
  <si>
    <t>CHGRK</t>
  </si>
  <si>
    <t>CJ141</t>
  </si>
  <si>
    <t>CJ158</t>
  </si>
  <si>
    <t>CJ164</t>
  </si>
  <si>
    <t>CJ183</t>
  </si>
  <si>
    <t>CJ197</t>
  </si>
  <si>
    <t>CJ210</t>
  </si>
  <si>
    <t>CJ212</t>
  </si>
  <si>
    <t>CJ207</t>
  </si>
  <si>
    <t>CJ215</t>
  </si>
  <si>
    <t>CJ229</t>
  </si>
  <si>
    <t>CJ233</t>
  </si>
  <si>
    <t>CJ232</t>
  </si>
  <si>
    <t>CJ247</t>
  </si>
  <si>
    <t>CJ248</t>
  </si>
  <si>
    <t>CJ249</t>
  </si>
  <si>
    <t>CN15</t>
  </si>
  <si>
    <t>CN21</t>
  </si>
  <si>
    <t>CN24</t>
  </si>
  <si>
    <t>CN30</t>
  </si>
  <si>
    <t>CPR13</t>
  </si>
  <si>
    <t>CW3</t>
  </si>
  <si>
    <t>D122</t>
  </si>
  <si>
    <t>D126</t>
  </si>
  <si>
    <t>D55</t>
  </si>
  <si>
    <t>D72</t>
  </si>
  <si>
    <t>D95</t>
  </si>
  <si>
    <t>D99</t>
  </si>
  <si>
    <t>DL22</t>
  </si>
  <si>
    <t>DL4</t>
  </si>
  <si>
    <t>DL8</t>
  </si>
  <si>
    <t>DM103</t>
  </si>
  <si>
    <t>DM116</t>
  </si>
  <si>
    <t>DM118</t>
  </si>
  <si>
    <t>DM128</t>
  </si>
  <si>
    <t>DM14</t>
  </si>
  <si>
    <t>DM25</t>
  </si>
  <si>
    <t>DM29</t>
  </si>
  <si>
    <t>DM37</t>
  </si>
  <si>
    <t>DM42</t>
  </si>
  <si>
    <t>DM47</t>
  </si>
  <si>
    <t>DM58</t>
  </si>
  <si>
    <t>DM64</t>
  </si>
  <si>
    <t>DM72</t>
  </si>
  <si>
    <t>DM77</t>
  </si>
  <si>
    <t>DM84</t>
  </si>
  <si>
    <t>DM87</t>
  </si>
  <si>
    <t>DM97</t>
  </si>
  <si>
    <t>DR10</t>
  </si>
  <si>
    <t>DR12</t>
  </si>
  <si>
    <t>DR16</t>
  </si>
  <si>
    <t>DR34</t>
  </si>
  <si>
    <t>DR5</t>
  </si>
  <si>
    <t>DR51</t>
  </si>
  <si>
    <t>DR7</t>
  </si>
  <si>
    <t>DR8</t>
  </si>
  <si>
    <t>DR9</t>
  </si>
  <si>
    <t>E15</t>
  </si>
  <si>
    <t>E21</t>
  </si>
  <si>
    <t>EC20</t>
  </si>
  <si>
    <t>EC26</t>
  </si>
  <si>
    <t>EC5</t>
  </si>
  <si>
    <t>EC56</t>
  </si>
  <si>
    <t>EC59</t>
  </si>
  <si>
    <t>EC7</t>
  </si>
  <si>
    <t>EC76</t>
  </si>
  <si>
    <t>EC78</t>
  </si>
  <si>
    <t>EC91</t>
  </si>
  <si>
    <t>EC94</t>
  </si>
  <si>
    <t>EDEER</t>
  </si>
  <si>
    <t>EP39</t>
  </si>
  <si>
    <t>EP44</t>
  </si>
  <si>
    <t>EP53</t>
  </si>
  <si>
    <t>EP69</t>
  </si>
  <si>
    <t>EP70</t>
  </si>
  <si>
    <t>F140</t>
  </si>
  <si>
    <t>F146</t>
  </si>
  <si>
    <t>F147</t>
  </si>
  <si>
    <t>F179</t>
  </si>
  <si>
    <t>F202</t>
  </si>
  <si>
    <t>F203</t>
  </si>
  <si>
    <t>F234</t>
  </si>
  <si>
    <t>F244</t>
  </si>
  <si>
    <t>F46</t>
  </si>
  <si>
    <t>F94</t>
  </si>
  <si>
    <t>FJ11</t>
  </si>
  <si>
    <t>FJ3</t>
  </si>
  <si>
    <t>FJ6</t>
  </si>
  <si>
    <t>FJ9</t>
  </si>
  <si>
    <t>FK4</t>
  </si>
  <si>
    <t>FR59</t>
  </si>
  <si>
    <t>FR62</t>
  </si>
  <si>
    <t>G105</t>
  </si>
  <si>
    <t>G107</t>
  </si>
  <si>
    <t>G11</t>
  </si>
  <si>
    <t>G118</t>
  </si>
  <si>
    <t>G126</t>
  </si>
  <si>
    <t>G127</t>
  </si>
  <si>
    <t>G128</t>
  </si>
  <si>
    <t>G144</t>
  </si>
  <si>
    <t>G152</t>
  </si>
  <si>
    <t>GA1</t>
  </si>
  <si>
    <t>G16</t>
  </si>
  <si>
    <t>G24</t>
  </si>
  <si>
    <t>G25</t>
  </si>
  <si>
    <t>G250</t>
  </si>
  <si>
    <t>G253</t>
  </si>
  <si>
    <t>G258</t>
  </si>
  <si>
    <t>G269</t>
  </si>
  <si>
    <t>G27</t>
  </si>
  <si>
    <t>G30</t>
  </si>
  <si>
    <t>G35</t>
  </si>
  <si>
    <t>G49</t>
  </si>
  <si>
    <t>G56</t>
  </si>
  <si>
    <t>G608</t>
  </si>
  <si>
    <t>G65</t>
  </si>
  <si>
    <t>G85</t>
  </si>
  <si>
    <t>G98</t>
  </si>
  <si>
    <t>GA41</t>
  </si>
  <si>
    <t>GA43</t>
  </si>
  <si>
    <t>GA59</t>
  </si>
  <si>
    <t>GA60</t>
  </si>
  <si>
    <t>GA63</t>
  </si>
  <si>
    <t>GB1</t>
  </si>
  <si>
    <t>GL14</t>
  </si>
  <si>
    <t>GV19</t>
  </si>
  <si>
    <t>H104</t>
  </si>
  <si>
    <t>H109</t>
  </si>
  <si>
    <t>H118</t>
  </si>
  <si>
    <t>H130</t>
  </si>
  <si>
    <t>H16</t>
  </si>
  <si>
    <t>H193</t>
  </si>
  <si>
    <t>H200</t>
  </si>
  <si>
    <t>H21</t>
  </si>
  <si>
    <t>H213</t>
  </si>
  <si>
    <t>H241</t>
  </si>
  <si>
    <t>H251</t>
  </si>
  <si>
    <t>H258</t>
  </si>
  <si>
    <t>H261</t>
  </si>
  <si>
    <t>H263</t>
  </si>
  <si>
    <t>H274</t>
  </si>
  <si>
    <t>H32</t>
  </si>
  <si>
    <t>H41</t>
  </si>
  <si>
    <t>H46</t>
  </si>
  <si>
    <t>H55</t>
  </si>
  <si>
    <t>H63</t>
  </si>
  <si>
    <t>H65</t>
  </si>
  <si>
    <t>H73</t>
  </si>
  <si>
    <t>H81</t>
  </si>
  <si>
    <t>H87</t>
  </si>
  <si>
    <t>H84</t>
  </si>
  <si>
    <t>H88</t>
  </si>
  <si>
    <t>HB5</t>
  </si>
  <si>
    <t>HB6</t>
  </si>
  <si>
    <t>HE1</t>
  </si>
  <si>
    <t>HE4</t>
  </si>
  <si>
    <t>HG41</t>
  </si>
  <si>
    <t>HG78</t>
  </si>
  <si>
    <t>HP100</t>
  </si>
  <si>
    <t>HP112</t>
  </si>
  <si>
    <t>HP113</t>
  </si>
  <si>
    <t>HJ3</t>
  </si>
  <si>
    <t>HP108</t>
  </si>
  <si>
    <t>RY15</t>
  </si>
  <si>
    <t>HP14</t>
  </si>
  <si>
    <t>HP20</t>
  </si>
  <si>
    <t>14NB</t>
  </si>
  <si>
    <t>18NB</t>
  </si>
  <si>
    <t>HP16</t>
  </si>
  <si>
    <t>MV28</t>
  </si>
  <si>
    <t>HP24</t>
  </si>
  <si>
    <t>HP41</t>
  </si>
  <si>
    <t>HP42</t>
  </si>
  <si>
    <t>HP6</t>
  </si>
  <si>
    <t>HP63</t>
  </si>
  <si>
    <t>HP64</t>
  </si>
  <si>
    <t>HP73</t>
  </si>
  <si>
    <t>HP77</t>
  </si>
  <si>
    <t>HP80</t>
  </si>
  <si>
    <t>HP86</t>
  </si>
  <si>
    <t>HP9</t>
  </si>
  <si>
    <t>HP90</t>
  </si>
  <si>
    <t>HP91</t>
  </si>
  <si>
    <t>HP96</t>
  </si>
  <si>
    <t>HW41</t>
  </si>
  <si>
    <t>HW52</t>
  </si>
  <si>
    <t>HW59</t>
  </si>
  <si>
    <t>HW63</t>
  </si>
  <si>
    <t>HW71</t>
  </si>
  <si>
    <t>HZ28</t>
  </si>
  <si>
    <t>HZ34</t>
  </si>
  <si>
    <t>IP0</t>
  </si>
  <si>
    <t>IP1</t>
  </si>
  <si>
    <t>BV1</t>
  </si>
  <si>
    <t>BV6</t>
  </si>
  <si>
    <t>GK4</t>
  </si>
  <si>
    <t>GK5</t>
  </si>
  <si>
    <t>PL96</t>
  </si>
  <si>
    <t>IR16</t>
  </si>
  <si>
    <t>IR24</t>
  </si>
  <si>
    <t>IR33</t>
  </si>
  <si>
    <t>IR35</t>
  </si>
  <si>
    <t>IR39</t>
  </si>
  <si>
    <t>IR8</t>
  </si>
  <si>
    <t>IS315</t>
  </si>
  <si>
    <t>J10</t>
  </si>
  <si>
    <t>J297</t>
  </si>
  <si>
    <t>J291</t>
  </si>
  <si>
    <t>J296</t>
  </si>
  <si>
    <t>J307</t>
  </si>
  <si>
    <t>JC1</t>
  </si>
  <si>
    <t>JO2</t>
  </si>
  <si>
    <t>NJ16</t>
  </si>
  <si>
    <t>RZ11</t>
  </si>
  <si>
    <t>RZ19</t>
  </si>
  <si>
    <t>JS31</t>
  </si>
  <si>
    <t>JS66</t>
  </si>
  <si>
    <t>JS72</t>
  </si>
  <si>
    <t>JV71</t>
  </si>
  <si>
    <t>JW145</t>
  </si>
  <si>
    <t>K10</t>
  </si>
  <si>
    <t>K11</t>
  </si>
  <si>
    <t>K17</t>
  </si>
  <si>
    <t>K33</t>
  </si>
  <si>
    <t>KCSR3</t>
  </si>
  <si>
    <t>KF33</t>
  </si>
  <si>
    <t>KH18</t>
  </si>
  <si>
    <t>KR86</t>
  </si>
  <si>
    <t>KS103</t>
  </si>
  <si>
    <t>KS109</t>
  </si>
  <si>
    <t>KS122</t>
  </si>
  <si>
    <t>KS130</t>
  </si>
  <si>
    <t>KS152</t>
  </si>
  <si>
    <t>KS184</t>
  </si>
  <si>
    <t>KS56</t>
  </si>
  <si>
    <t>KS57</t>
  </si>
  <si>
    <t>KS90</t>
  </si>
  <si>
    <t>L27</t>
  </si>
  <si>
    <t>L34</t>
  </si>
  <si>
    <t>L55</t>
  </si>
  <si>
    <t>LB86</t>
  </si>
  <si>
    <t>LB87</t>
  </si>
  <si>
    <t>LE84</t>
  </si>
  <si>
    <t>RV27</t>
  </si>
  <si>
    <t>LB95</t>
  </si>
  <si>
    <t>LB96</t>
  </si>
  <si>
    <t>LC11</t>
  </si>
  <si>
    <t>LC48</t>
  </si>
  <si>
    <t>LC49</t>
  </si>
  <si>
    <t>LC55</t>
  </si>
  <si>
    <t>LC57</t>
  </si>
  <si>
    <t>LC69</t>
  </si>
  <si>
    <t>LC70</t>
  </si>
  <si>
    <t>LC72</t>
  </si>
  <si>
    <t>LE12</t>
  </si>
  <si>
    <t>LE13</t>
  </si>
  <si>
    <t>LE27</t>
  </si>
  <si>
    <t>LE29</t>
  </si>
  <si>
    <t>LE30</t>
  </si>
  <si>
    <t>LE36</t>
  </si>
  <si>
    <t>LE38</t>
  </si>
  <si>
    <t>LE40</t>
  </si>
  <si>
    <t>LE48</t>
  </si>
  <si>
    <t>LE51</t>
  </si>
  <si>
    <t>LE69</t>
  </si>
  <si>
    <t>LE76</t>
  </si>
  <si>
    <t>LE78</t>
  </si>
  <si>
    <t>LE85</t>
  </si>
  <si>
    <t>LE9</t>
  </si>
  <si>
    <t>LE92</t>
  </si>
  <si>
    <t>LG22</t>
  </si>
  <si>
    <t>LG27</t>
  </si>
  <si>
    <t>LG42</t>
  </si>
  <si>
    <t>LH119</t>
  </si>
  <si>
    <t>LH156</t>
  </si>
  <si>
    <t>LI14</t>
  </si>
  <si>
    <t>LI3</t>
  </si>
  <si>
    <t>LK29</t>
  </si>
  <si>
    <t>LK33</t>
  </si>
  <si>
    <t>LR24</t>
  </si>
  <si>
    <t>LR4</t>
  </si>
  <si>
    <t>LR42</t>
  </si>
  <si>
    <t>LR45</t>
  </si>
  <si>
    <t>LR78</t>
  </si>
  <si>
    <t>LR8</t>
  </si>
  <si>
    <t>LR9</t>
  </si>
  <si>
    <t>LZ35</t>
  </si>
  <si>
    <t>M15</t>
  </si>
  <si>
    <t>M2</t>
  </si>
  <si>
    <t>M241</t>
  </si>
  <si>
    <t>M255</t>
  </si>
  <si>
    <t>M261</t>
  </si>
  <si>
    <t>M28</t>
  </si>
  <si>
    <t>MH1</t>
  </si>
  <si>
    <t>MH119</t>
  </si>
  <si>
    <t>MH130</t>
  </si>
  <si>
    <t>MH160</t>
  </si>
  <si>
    <t>MH168</t>
  </si>
  <si>
    <t>MH18</t>
  </si>
  <si>
    <t>MH180</t>
  </si>
  <si>
    <t>MH192</t>
  </si>
  <si>
    <t>MH5</t>
  </si>
  <si>
    <t>MH54</t>
  </si>
  <si>
    <t>MH75</t>
  </si>
  <si>
    <t>MH8</t>
  </si>
  <si>
    <t>MI103</t>
  </si>
  <si>
    <t>MI117</t>
  </si>
  <si>
    <t>MI131</t>
  </si>
  <si>
    <t>MI143</t>
  </si>
  <si>
    <t>MI150</t>
  </si>
  <si>
    <t>MJ67</t>
  </si>
  <si>
    <t>MJ69</t>
  </si>
  <si>
    <t>YG58</t>
  </si>
  <si>
    <t>ML10</t>
  </si>
  <si>
    <t>ML12</t>
  </si>
  <si>
    <t>ML14</t>
  </si>
  <si>
    <t>ML15</t>
  </si>
  <si>
    <t>ML16</t>
  </si>
  <si>
    <t>ML17</t>
  </si>
  <si>
    <t>ML21</t>
  </si>
  <si>
    <t>ML22</t>
  </si>
  <si>
    <t>ML25</t>
  </si>
  <si>
    <t>ML27</t>
  </si>
  <si>
    <t>ML30</t>
  </si>
  <si>
    <t>ML34</t>
  </si>
  <si>
    <t>ML36</t>
  </si>
  <si>
    <t>ML40</t>
  </si>
  <si>
    <t>ML46</t>
  </si>
  <si>
    <t>ML50</t>
  </si>
  <si>
    <t>ML52</t>
  </si>
  <si>
    <t>ML57</t>
  </si>
  <si>
    <t>ML69</t>
  </si>
  <si>
    <t>ML85</t>
  </si>
  <si>
    <t>ML86</t>
  </si>
  <si>
    <t>MP106</t>
  </si>
  <si>
    <t>MP109</t>
  </si>
  <si>
    <t>MP110</t>
  </si>
  <si>
    <t>MP167</t>
  </si>
  <si>
    <t>MP68</t>
  </si>
  <si>
    <t>MP73</t>
  </si>
  <si>
    <t>MP99</t>
  </si>
  <si>
    <t>MS5</t>
  </si>
  <si>
    <t>MV16</t>
  </si>
  <si>
    <t>MV4</t>
  </si>
  <si>
    <t>XQ1</t>
  </si>
  <si>
    <t>MV6</t>
  </si>
  <si>
    <t>MX3</t>
  </si>
  <si>
    <t>N10</t>
  </si>
  <si>
    <t>N15</t>
  </si>
  <si>
    <t>N16</t>
  </si>
  <si>
    <t>N17</t>
  </si>
  <si>
    <t>N25</t>
  </si>
  <si>
    <t>NA1</t>
  </si>
  <si>
    <t>NA15</t>
  </si>
  <si>
    <t>NA39</t>
  </si>
  <si>
    <t>NA46</t>
  </si>
  <si>
    <t>NA50</t>
  </si>
  <si>
    <t>NA73</t>
  </si>
  <si>
    <t>NA86</t>
  </si>
  <si>
    <t>ND2</t>
  </si>
  <si>
    <t>2PG</t>
  </si>
  <si>
    <t>4RD</t>
  </si>
  <si>
    <t>SQ8</t>
  </si>
  <si>
    <t>NE15</t>
  </si>
  <si>
    <t>NE21</t>
  </si>
  <si>
    <t>NE34</t>
  </si>
  <si>
    <t>NS129</t>
  </si>
  <si>
    <t>NS180</t>
  </si>
  <si>
    <t>NS234</t>
  </si>
  <si>
    <t>NS247</t>
  </si>
  <si>
    <t>NW14</t>
  </si>
  <si>
    <t>NW17</t>
  </si>
  <si>
    <t>NW19</t>
  </si>
  <si>
    <t>NYCT</t>
  </si>
  <si>
    <t>OP15</t>
  </si>
  <si>
    <t>OY0</t>
  </si>
  <si>
    <t>OY1</t>
  </si>
  <si>
    <t>YG6</t>
  </si>
  <si>
    <t>P302</t>
  </si>
  <si>
    <t>P309</t>
  </si>
  <si>
    <t>P313</t>
  </si>
  <si>
    <t>P320</t>
  </si>
  <si>
    <t>P349</t>
  </si>
  <si>
    <t>P385</t>
  </si>
  <si>
    <t>P391</t>
  </si>
  <si>
    <t>P408</t>
  </si>
  <si>
    <t>P409</t>
  </si>
  <si>
    <t>P414</t>
  </si>
  <si>
    <t>P415</t>
  </si>
  <si>
    <t>PC109</t>
  </si>
  <si>
    <t>PC110</t>
  </si>
  <si>
    <t>PC12</t>
  </si>
  <si>
    <t>PC124</t>
  </si>
  <si>
    <t>PC130</t>
  </si>
  <si>
    <t>PC135</t>
  </si>
  <si>
    <t>PC157</t>
  </si>
  <si>
    <t>PC161</t>
  </si>
  <si>
    <t>PC175</t>
  </si>
  <si>
    <t>LQ275</t>
  </si>
  <si>
    <t>PC180</t>
  </si>
  <si>
    <t>PC23</t>
  </si>
  <si>
    <t>OT1</t>
  </si>
  <si>
    <t>PC15</t>
  </si>
  <si>
    <t>PC17</t>
  </si>
  <si>
    <t>PC25</t>
  </si>
  <si>
    <t>PC26</t>
  </si>
  <si>
    <t>PC34</t>
  </si>
  <si>
    <t>PC41</t>
  </si>
  <si>
    <t>PC61</t>
  </si>
  <si>
    <t>PC69</t>
  </si>
  <si>
    <t>PC81</t>
  </si>
  <si>
    <t>PC83</t>
  </si>
  <si>
    <t>PC98</t>
  </si>
  <si>
    <t>PD1</t>
  </si>
  <si>
    <t>PD5</t>
  </si>
  <si>
    <t>PL109</t>
  </si>
  <si>
    <t>PL114</t>
  </si>
  <si>
    <t>PL16</t>
  </si>
  <si>
    <t>PL39</t>
  </si>
  <si>
    <t>PL66</t>
  </si>
  <si>
    <t>PL69</t>
  </si>
  <si>
    <t>PL80</t>
  </si>
  <si>
    <t>PL86</t>
  </si>
  <si>
    <t>PL92</t>
  </si>
  <si>
    <t>PO12</t>
  </si>
  <si>
    <t>PO22</t>
  </si>
  <si>
    <t>PT109</t>
  </si>
  <si>
    <t>PT118</t>
  </si>
  <si>
    <t>PT154</t>
  </si>
  <si>
    <t>PT166</t>
  </si>
  <si>
    <t>PT178</t>
  </si>
  <si>
    <t>PT182</t>
  </si>
  <si>
    <t>PT190</t>
  </si>
  <si>
    <t>PT194</t>
  </si>
  <si>
    <t>PT198</t>
  </si>
  <si>
    <t>PT202</t>
  </si>
  <si>
    <t>PT22</t>
  </si>
  <si>
    <t>PT222</t>
  </si>
  <si>
    <t>PT236</t>
  </si>
  <si>
    <t>PT241</t>
  </si>
  <si>
    <t>PT248</t>
  </si>
  <si>
    <t>PT251</t>
  </si>
  <si>
    <t>PT265</t>
  </si>
  <si>
    <t>PT272</t>
  </si>
  <si>
    <t>PT275</t>
  </si>
  <si>
    <t>PT283</t>
  </si>
  <si>
    <t>PT285</t>
  </si>
  <si>
    <t>PT286</t>
  </si>
  <si>
    <t>PT288</t>
  </si>
  <si>
    <t>PT312</t>
  </si>
  <si>
    <t>PT322</t>
  </si>
  <si>
    <t>PT324</t>
  </si>
  <si>
    <t>PT337</t>
  </si>
  <si>
    <t>PT344</t>
  </si>
  <si>
    <t>PT38</t>
  </si>
  <si>
    <t>PT57</t>
  </si>
  <si>
    <t>PT74</t>
  </si>
  <si>
    <t>PT80</t>
  </si>
  <si>
    <t>PT81</t>
  </si>
  <si>
    <t>PT84</t>
  </si>
  <si>
    <t>PT87</t>
  </si>
  <si>
    <t>PT95</t>
  </si>
  <si>
    <t>QD1</t>
  </si>
  <si>
    <t>QO152</t>
  </si>
  <si>
    <t>QZ2</t>
  </si>
  <si>
    <t>RR3</t>
  </si>
  <si>
    <t>R10</t>
  </si>
  <si>
    <t>R109</t>
  </si>
  <si>
    <t>C113</t>
  </si>
  <si>
    <t>R110</t>
  </si>
  <si>
    <t>SC128</t>
  </si>
  <si>
    <t>R121</t>
  </si>
  <si>
    <t>R126</t>
  </si>
  <si>
    <t>R138</t>
  </si>
  <si>
    <t>R146</t>
  </si>
  <si>
    <t>R149</t>
  </si>
  <si>
    <t>R158</t>
  </si>
  <si>
    <t>R17</t>
  </si>
  <si>
    <t>R178</t>
  </si>
  <si>
    <t>R179</t>
  </si>
  <si>
    <t>R190</t>
  </si>
  <si>
    <t>R191</t>
  </si>
  <si>
    <t>D127</t>
  </si>
  <si>
    <t>GF236</t>
  </si>
  <si>
    <t>GF242</t>
  </si>
  <si>
    <t>GF248</t>
  </si>
  <si>
    <t>R189</t>
  </si>
  <si>
    <t>R25</t>
  </si>
  <si>
    <t>R44</t>
  </si>
  <si>
    <t>R6</t>
  </si>
  <si>
    <t>R88</t>
  </si>
  <si>
    <t>R90</t>
  </si>
  <si>
    <t>R99</t>
  </si>
  <si>
    <t>RD1</t>
  </si>
  <si>
    <t>RD102</t>
  </si>
  <si>
    <t>RD103</t>
  </si>
  <si>
    <t>RD106</t>
  </si>
  <si>
    <t>RD104</t>
  </si>
  <si>
    <t>RD110</t>
  </si>
  <si>
    <t>RD11</t>
  </si>
  <si>
    <t>RD115</t>
  </si>
  <si>
    <t>RD18</t>
  </si>
  <si>
    <t>RD23</t>
  </si>
  <si>
    <t>RD53</t>
  </si>
  <si>
    <t>RD54</t>
  </si>
  <si>
    <t>RD8</t>
  </si>
  <si>
    <t>RD97</t>
  </si>
  <si>
    <t>RK128</t>
  </si>
  <si>
    <t>RK157</t>
  </si>
  <si>
    <t>RN30</t>
  </si>
  <si>
    <t>RO16</t>
  </si>
  <si>
    <t>RO21</t>
  </si>
  <si>
    <t>RO25</t>
  </si>
  <si>
    <t>RO29</t>
  </si>
  <si>
    <t>RO3</t>
  </si>
  <si>
    <t>RO38</t>
  </si>
  <si>
    <t>RO59</t>
  </si>
  <si>
    <t>RO6</t>
  </si>
  <si>
    <t>RR116</t>
  </si>
  <si>
    <t>RS16</t>
  </si>
  <si>
    <t>RS17</t>
  </si>
  <si>
    <t>BRC21</t>
  </si>
  <si>
    <t>CD505</t>
  </si>
  <si>
    <t>CD507</t>
  </si>
  <si>
    <t>QP294</t>
  </si>
  <si>
    <t>RU4</t>
  </si>
  <si>
    <t>RV15</t>
  </si>
  <si>
    <t>RV21</t>
  </si>
  <si>
    <t>RV24</t>
  </si>
  <si>
    <t>RV30</t>
  </si>
  <si>
    <t>RV35</t>
  </si>
  <si>
    <t>S105</t>
  </si>
  <si>
    <t>S11</t>
  </si>
  <si>
    <t>S111</t>
  </si>
  <si>
    <t>S126</t>
  </si>
  <si>
    <t>S128</t>
  </si>
  <si>
    <t>S141</t>
  </si>
  <si>
    <t>S139</t>
  </si>
  <si>
    <t>S164</t>
  </si>
  <si>
    <t>S206</t>
  </si>
  <si>
    <t>S208</t>
  </si>
  <si>
    <t>S211</t>
  </si>
  <si>
    <t>S216</t>
  </si>
  <si>
    <t>S222</t>
  </si>
  <si>
    <t>S26</t>
  </si>
  <si>
    <t>S291</t>
  </si>
  <si>
    <t>M282</t>
  </si>
  <si>
    <t>M288</t>
  </si>
  <si>
    <t>R293</t>
  </si>
  <si>
    <t>R301</t>
  </si>
  <si>
    <t>R302</t>
  </si>
  <si>
    <t>S38</t>
  </si>
  <si>
    <t>S43</t>
  </si>
  <si>
    <t>S48</t>
  </si>
  <si>
    <t>S50</t>
  </si>
  <si>
    <t>S58</t>
  </si>
  <si>
    <t>S7</t>
  </si>
  <si>
    <t>S79</t>
  </si>
  <si>
    <t>S89</t>
  </si>
  <si>
    <t>S98</t>
  </si>
  <si>
    <t>SB4</t>
  </si>
  <si>
    <t>SB5</t>
  </si>
  <si>
    <t>SB91</t>
  </si>
  <si>
    <t>SC112</t>
  </si>
  <si>
    <t>SC17</t>
  </si>
  <si>
    <t>SC22</t>
  </si>
  <si>
    <t>SC27</t>
  </si>
  <si>
    <t>SC31</t>
  </si>
  <si>
    <t>SC41</t>
  </si>
  <si>
    <t>SC63</t>
  </si>
  <si>
    <t>SC7</t>
  </si>
  <si>
    <t>SC15</t>
  </si>
  <si>
    <t>SC80</t>
  </si>
  <si>
    <t>SC9</t>
  </si>
  <si>
    <t>SC92</t>
  </si>
  <si>
    <t>SE10</t>
  </si>
  <si>
    <t>SE12</t>
  </si>
  <si>
    <t>SE20</t>
  </si>
  <si>
    <t>SE23</t>
  </si>
  <si>
    <t>SE8</t>
  </si>
  <si>
    <t>SG288</t>
  </si>
  <si>
    <t>SHRPT</t>
  </si>
  <si>
    <t>SI15</t>
  </si>
  <si>
    <t>LG3</t>
  </si>
  <si>
    <t>SI5</t>
  </si>
  <si>
    <t>SI18</t>
  </si>
  <si>
    <t>SQ12</t>
  </si>
  <si>
    <t>SQ16</t>
  </si>
  <si>
    <t>SQ18</t>
  </si>
  <si>
    <t>SR213</t>
  </si>
  <si>
    <t>SR215</t>
  </si>
  <si>
    <t>SR217</t>
  </si>
  <si>
    <t>SR236</t>
  </si>
  <si>
    <t>SR255</t>
  </si>
  <si>
    <t>SR262</t>
  </si>
  <si>
    <t>SR264</t>
  </si>
  <si>
    <t>SR269</t>
  </si>
  <si>
    <t>IS272</t>
  </si>
  <si>
    <t>SR277</t>
  </si>
  <si>
    <t>SR282</t>
  </si>
  <si>
    <t>SR291</t>
  </si>
  <si>
    <t>SR292</t>
  </si>
  <si>
    <t>SR303</t>
  </si>
  <si>
    <t>SR331</t>
  </si>
  <si>
    <t>SR368</t>
  </si>
  <si>
    <t>SR414</t>
  </si>
  <si>
    <t>SR419</t>
  </si>
  <si>
    <t>SV1</t>
  </si>
  <si>
    <t>SV8</t>
  </si>
  <si>
    <t>SY1</t>
  </si>
  <si>
    <t>SY26</t>
  </si>
  <si>
    <t>SY6</t>
  </si>
  <si>
    <t>T18</t>
  </si>
  <si>
    <t>T3</t>
  </si>
  <si>
    <t>TA3</t>
  </si>
  <si>
    <t>TC24</t>
  </si>
  <si>
    <t>TI134</t>
  </si>
  <si>
    <t>TJ1</t>
  </si>
  <si>
    <t>UW1</t>
  </si>
  <si>
    <t>UW2</t>
  </si>
  <si>
    <t>CD523</t>
  </si>
  <si>
    <t>UW3</t>
  </si>
  <si>
    <t>V104</t>
  </si>
  <si>
    <t>V127</t>
  </si>
  <si>
    <t>V137</t>
  </si>
  <si>
    <t>V140</t>
  </si>
  <si>
    <t>V93</t>
  </si>
  <si>
    <t>V97</t>
  </si>
  <si>
    <t>VF35</t>
  </si>
  <si>
    <t>VF43</t>
  </si>
  <si>
    <t>VI2</t>
  </si>
  <si>
    <t>VILGR</t>
  </si>
  <si>
    <t>VK4</t>
  </si>
  <si>
    <t>VP22</t>
  </si>
  <si>
    <t>VT195</t>
  </si>
  <si>
    <t>W00</t>
  </si>
  <si>
    <t>W5</t>
  </si>
  <si>
    <t>W73</t>
  </si>
  <si>
    <t>W76</t>
  </si>
  <si>
    <t>W78</t>
  </si>
  <si>
    <t>W79</t>
  </si>
  <si>
    <t>W83</t>
  </si>
  <si>
    <t>W96</t>
  </si>
  <si>
    <t>WD19</t>
  </si>
  <si>
    <t>WD21</t>
  </si>
  <si>
    <t>WD36</t>
  </si>
  <si>
    <t>WD37</t>
  </si>
  <si>
    <t>WD38</t>
  </si>
  <si>
    <t>WD57</t>
  </si>
  <si>
    <t>WD64</t>
  </si>
  <si>
    <t>WH12</t>
  </si>
  <si>
    <t>WH6</t>
  </si>
  <si>
    <t>WH81</t>
  </si>
  <si>
    <t>WL26</t>
  </si>
  <si>
    <t>WL32</t>
  </si>
  <si>
    <t>WO1</t>
  </si>
  <si>
    <t>WO14</t>
  </si>
  <si>
    <t>WO17</t>
  </si>
  <si>
    <t>WO2</t>
  </si>
  <si>
    <t>WO3</t>
  </si>
  <si>
    <t>WR42</t>
  </si>
  <si>
    <t>WR43</t>
  </si>
  <si>
    <t>WR50</t>
  </si>
  <si>
    <t>WV168</t>
  </si>
  <si>
    <t>WV175</t>
  </si>
  <si>
    <t>WV185</t>
  </si>
  <si>
    <t>WV196</t>
  </si>
  <si>
    <t>WV199</t>
  </si>
  <si>
    <t>WV211</t>
  </si>
  <si>
    <t>WV223</t>
  </si>
  <si>
    <t>WV245</t>
  </si>
  <si>
    <t>WX2</t>
  </si>
  <si>
    <t>XT1</t>
  </si>
  <si>
    <t>YG10</t>
  </si>
  <si>
    <t>YG57</t>
  </si>
  <si>
    <t>YG78</t>
  </si>
  <si>
    <t>YG92</t>
  </si>
  <si>
    <t>YI4</t>
  </si>
  <si>
    <t>YN5</t>
  </si>
  <si>
    <t>YX10</t>
  </si>
  <si>
    <t>YX13</t>
  </si>
  <si>
    <t>YX5</t>
  </si>
  <si>
    <t>YX9</t>
  </si>
  <si>
    <t>Z10</t>
  </si>
  <si>
    <t>Z19</t>
  </si>
  <si>
    <t>Z36</t>
  </si>
  <si>
    <t>Z42</t>
  </si>
  <si>
    <t>ZL70</t>
  </si>
  <si>
    <t>ZL71</t>
  </si>
  <si>
    <t>ZL72</t>
  </si>
  <si>
    <t>States</t>
  </si>
  <si>
    <t>CLASS</t>
  </si>
  <si>
    <t>INTERCHANGE</t>
  </si>
  <si>
    <t>TERMINAL</t>
  </si>
  <si>
    <t>T&amp;Y</t>
  </si>
  <si>
    <t>Concatenate</t>
  </si>
  <si>
    <t>Avg. Joint Facility/Haulage/Lease</t>
  </si>
  <si>
    <r>
      <rPr>
        <b/>
        <sz val="12"/>
        <rFont val="Arial"/>
        <family val="2"/>
      </rPr>
      <t xml:space="preserve">    </t>
    </r>
    <r>
      <rPr>
        <b/>
        <u/>
        <sz val="12"/>
        <rFont val="Arial"/>
        <family val="2"/>
      </rPr>
      <t>Stats</t>
    </r>
    <r>
      <rPr>
        <b/>
        <sz val="12"/>
        <rFont val="Arial"/>
        <family val="2"/>
      </rPr>
      <t>:</t>
    </r>
  </si>
  <si>
    <t>Tare Weight Adjust</t>
  </si>
  <si>
    <t>Shared Asset</t>
  </si>
  <si>
    <t xml:space="preserve">7.  Choose the appropriate marketing car type from the drop down list in Column B (row 10).  The tare weight will be populated from Eyeris data and shown in Column K.  The car </t>
  </si>
  <si>
    <t>type carries over to the other columns.  The Eyeris populated tare weight can be adjusted by entering the new tare weight in the Manual Inputs section.</t>
  </si>
  <si>
    <t>14.  If there is car hire, or if a System car is being used, change the drop down list for car hire (row 17) to Yes.  If there is no car hire, change to No.  **If you happen to know</t>
  </si>
  <si>
    <t>otherwise keep "Yes" selected (row 18). If you know the dollar amounts for the JFHL attirubute, enter the per car amount (one-way) into the appropriate manual inputs cell.</t>
  </si>
  <si>
    <t>15.  The model provides division averages for the Joint Facility/Haulage/Lease attribute.  If you know there are no costs associated with this attribute for your route, then change to "No",</t>
  </si>
  <si>
    <t xml:space="preserve">**Note the extra manual inputs for Joint Facility/Haulage/Lease and Specialized Facility charges (to be used if known).  The tare weight of the cars can be adjusted in the manual inputs </t>
  </si>
  <si>
    <t>exact specialized facility charge, select "No" and enter the per car amount in the appropriate manual inputs cell.</t>
  </si>
  <si>
    <t>Terminal &amp; Yard and Shared Asset Area Section</t>
  </si>
  <si>
    <r>
      <t xml:space="preserve">Switch Events </t>
    </r>
    <r>
      <rPr>
        <b/>
        <sz val="12"/>
        <rFont val="Arial"/>
        <family val="2"/>
      </rPr>
      <t>:</t>
    </r>
  </si>
  <si>
    <t>16.  Similar to Joint Facility/Haulage/Lease, a division average is provided for Specialized Facilities.  If you would like to keep the average, select "Yes", if not, select "No".  If you know the</t>
  </si>
  <si>
    <r>
      <t xml:space="preserve">Coal Dumping </t>
    </r>
    <r>
      <rPr>
        <b/>
        <sz val="12"/>
        <rFont val="Arial"/>
        <family val="2"/>
      </rPr>
      <t>:</t>
    </r>
  </si>
  <si>
    <t>Cost per Ton</t>
  </si>
  <si>
    <t>Dumping Charges</t>
  </si>
  <si>
    <t>Dumping Charges:</t>
  </si>
  <si>
    <t>Cost/Train</t>
  </si>
  <si>
    <t>Cost/Car</t>
  </si>
  <si>
    <t>VEC Cost per Car</t>
  </si>
  <si>
    <t>VEC Cost per Train</t>
  </si>
  <si>
    <t>section, as well. Also note the pusher columns and Coal Dumping columns available**</t>
  </si>
  <si>
    <t>Tare</t>
  </si>
  <si>
    <t>SAA per Car Mile</t>
  </si>
  <si>
    <t>115MB</t>
  </si>
  <si>
    <t>136A</t>
  </si>
  <si>
    <t>241W</t>
  </si>
  <si>
    <t>288W</t>
  </si>
  <si>
    <t>2TE</t>
  </si>
  <si>
    <t>381A</t>
  </si>
  <si>
    <t>403A</t>
  </si>
  <si>
    <t>540A</t>
  </si>
  <si>
    <t>54TC</t>
  </si>
  <si>
    <t>61H</t>
  </si>
  <si>
    <t>A642</t>
  </si>
  <si>
    <t>A762</t>
  </si>
  <si>
    <t>A790</t>
  </si>
  <si>
    <t>CA186</t>
  </si>
  <si>
    <t>CL0</t>
  </si>
  <si>
    <t>D112</t>
  </si>
  <si>
    <t>DY4</t>
  </si>
  <si>
    <t>F5</t>
  </si>
  <si>
    <t>G44</t>
  </si>
  <si>
    <t>GA11</t>
  </si>
  <si>
    <t>H90</t>
  </si>
  <si>
    <t>KR82</t>
  </si>
  <si>
    <t>L12</t>
  </si>
  <si>
    <t>MP143</t>
  </si>
  <si>
    <t>P395</t>
  </si>
  <si>
    <t>PC95</t>
  </si>
  <si>
    <t>PO18</t>
  </si>
  <si>
    <t>1.  Always starting with column B, choose the divisions (row 4) over which the unit train will travel.  Make sure that the columns C - G not being used are set to the "NONE" division.</t>
  </si>
  <si>
    <t>Transportation Web Portal (http://www.nscorp.com/fit/fit/home.do), selecting Tonnage Ratings from the Train Performance drop-down list, and entering the Origin and Destination.</t>
  </si>
  <si>
    <t xml:space="preserve">17.  Terminal &amp; Yard and Shared Asset Area charges (partially) are allocated by switch event.  In the Switch Events section, choose the appropriate switch type, city, and state (one-way).  </t>
  </si>
  <si>
    <t>Unless the empty return is zero, the charges will be doubled to account for the empty return.  A typical unit will have only an origin switch and a destination switch.</t>
  </si>
  <si>
    <t>Projected Average Cost per Unit Percentage Increases</t>
  </si>
  <si>
    <t>Agriculture</t>
  </si>
  <si>
    <t>Automotive</t>
  </si>
  <si>
    <t>Chemicals</t>
  </si>
  <si>
    <t>Coal</t>
  </si>
  <si>
    <t>Intermodal</t>
  </si>
  <si>
    <t>Paper</t>
  </si>
  <si>
    <t>Rate Index</t>
  </si>
  <si>
    <t>Major Group</t>
  </si>
  <si>
    <t>21BY</t>
  </si>
  <si>
    <t>505A</t>
  </si>
  <si>
    <t>8BY</t>
  </si>
  <si>
    <t>A486</t>
  </si>
  <si>
    <t>A535</t>
  </si>
  <si>
    <t>KS121</t>
  </si>
  <si>
    <t>16KA</t>
  </si>
  <si>
    <t>CD391</t>
  </si>
  <si>
    <t>H203</t>
  </si>
  <si>
    <t>SR378</t>
  </si>
  <si>
    <t>G254</t>
  </si>
  <si>
    <t>LR1</t>
  </si>
  <si>
    <t>VF15</t>
  </si>
  <si>
    <t>Loco Econ Factor</t>
  </si>
  <si>
    <t>EC1</t>
  </si>
  <si>
    <t>A342</t>
  </si>
  <si>
    <t>338A</t>
  </si>
  <si>
    <t>Mechanical per Car</t>
  </si>
  <si>
    <t>Mechanical</t>
  </si>
  <si>
    <t>Terminal &amp; Yard Ops/Inspection</t>
  </si>
  <si>
    <t>AAFOREIGN</t>
  </si>
  <si>
    <t>AAPRIVATE</t>
  </si>
  <si>
    <t>AASYSTEM</t>
  </si>
  <si>
    <t>ABFOREIGN</t>
  </si>
  <si>
    <t>ABPRIVATE</t>
  </si>
  <si>
    <t>ABSYSTEM</t>
  </si>
  <si>
    <t>ADFOREIGN</t>
  </si>
  <si>
    <t>ADPRIVATE</t>
  </si>
  <si>
    <t>AEFOREIGN</t>
  </si>
  <si>
    <t>AESYSTEM</t>
  </si>
  <si>
    <t>AFFOREIGN</t>
  </si>
  <si>
    <t>AFPRIVATE</t>
  </si>
  <si>
    <t>AFSYSTEM</t>
  </si>
  <si>
    <t>AGFOREIGN</t>
  </si>
  <si>
    <t>AGPRIVATE</t>
  </si>
  <si>
    <t>AISYSTEM</t>
  </si>
  <si>
    <t>AJFOREIGN</t>
  </si>
  <si>
    <t>AJPRIVATE</t>
  </si>
  <si>
    <t>AJSYSTEM</t>
  </si>
  <si>
    <t>AKFOREIGN</t>
  </si>
  <si>
    <t>AKPRIVATE</t>
  </si>
  <si>
    <t>AKSYSTEM</t>
  </si>
  <si>
    <t>ALFOREIGN</t>
  </si>
  <si>
    <t>ALPRIVATE</t>
  </si>
  <si>
    <t>ALSYSTEM</t>
  </si>
  <si>
    <t>AOFOREIGN</t>
  </si>
  <si>
    <t>APFOREIGN</t>
  </si>
  <si>
    <t>APPRIVATE</t>
  </si>
  <si>
    <t>AQSYSTEM</t>
  </si>
  <si>
    <t>ARFOREIGN</t>
  </si>
  <si>
    <t>ARPRIVATE</t>
  </si>
  <si>
    <t>ARSYSTEM</t>
  </si>
  <si>
    <t>ASFOREIGN</t>
  </si>
  <si>
    <t>ASPRIVATE</t>
  </si>
  <si>
    <t>ASSYSTEM</t>
  </si>
  <si>
    <t>AUFOREIGN</t>
  </si>
  <si>
    <t>AUSYSTEM</t>
  </si>
  <si>
    <t>BAFOREIGN</t>
  </si>
  <si>
    <t>BAPRIVATE</t>
  </si>
  <si>
    <t>BBSYSTEM</t>
  </si>
  <si>
    <t>BDSYSTEM</t>
  </si>
  <si>
    <t>BFFOREIGN</t>
  </si>
  <si>
    <t>BFPRIVATE</t>
  </si>
  <si>
    <t>BFSYSTEM</t>
  </si>
  <si>
    <t>BGFOREIGN</t>
  </si>
  <si>
    <t>BGPRIVATE</t>
  </si>
  <si>
    <t>BHSYSTEM</t>
  </si>
  <si>
    <t>BJFOREIGN</t>
  </si>
  <si>
    <t>BJPRIVATE</t>
  </si>
  <si>
    <t>BJSYSTEM</t>
  </si>
  <si>
    <t>BLSYSTEM</t>
  </si>
  <si>
    <t>BMFOREIGN</t>
  </si>
  <si>
    <t>BMPRIVATE</t>
  </si>
  <si>
    <t>BMSYSTEM</t>
  </si>
  <si>
    <t>BNFOREIGN</t>
  </si>
  <si>
    <t>BNPRIVATE</t>
  </si>
  <si>
    <t>BNSYSTEM</t>
  </si>
  <si>
    <t>BOFOREIGN</t>
  </si>
  <si>
    <t>BOPRIVATE</t>
  </si>
  <si>
    <t>BOSYSTEM</t>
  </si>
  <si>
    <t>CAFOREIGN</t>
  </si>
  <si>
    <t>CAPRIVATE</t>
  </si>
  <si>
    <t>CASYSTEM</t>
  </si>
  <si>
    <t>CBFOREIGN</t>
  </si>
  <si>
    <t>CBPRIVATE</t>
  </si>
  <si>
    <t>CBSYSTEM</t>
  </si>
  <si>
    <t>CCFOREIGN</t>
  </si>
  <si>
    <t>CCPRIVATE</t>
  </si>
  <si>
    <t>CCSYSTEM</t>
  </si>
  <si>
    <t>CDFOREIGN</t>
  </si>
  <si>
    <t>CDPRIVATE</t>
  </si>
  <si>
    <t>CDSYSTEM</t>
  </si>
  <si>
    <t>CFFOREIGN</t>
  </si>
  <si>
    <t>CFPRIVATE</t>
  </si>
  <si>
    <t>CGPRIVATE</t>
  </si>
  <si>
    <t>CGSYSTEM</t>
  </si>
  <si>
    <t>CHFOREIGN</t>
  </si>
  <si>
    <t>CHPRIVATE</t>
  </si>
  <si>
    <t>CIFOREIGN</t>
  </si>
  <si>
    <t>CIPRIVATE</t>
  </si>
  <si>
    <t>CISYSTEM</t>
  </si>
  <si>
    <t>CJFOREIGN</t>
  </si>
  <si>
    <t>CJPRIVATE</t>
  </si>
  <si>
    <t>CKFOREIGN</t>
  </si>
  <si>
    <t>CKPRIVATE</t>
  </si>
  <si>
    <t>CKSYSTEM</t>
  </si>
  <si>
    <t>EAFOREIGN</t>
  </si>
  <si>
    <t>EAPRIVATE</t>
  </si>
  <si>
    <t>EASYSTEM</t>
  </si>
  <si>
    <t>EBFOREIGN</t>
  </si>
  <si>
    <t>EBPRIVATE</t>
  </si>
  <si>
    <t>EBSYSTEM</t>
  </si>
  <si>
    <t>ECSYSTEM</t>
  </si>
  <si>
    <t>EDSYSTEM</t>
  </si>
  <si>
    <t>EESYSTEM</t>
  </si>
  <si>
    <t>EFFOREIGN</t>
  </si>
  <si>
    <t>EFSYSTEM</t>
  </si>
  <si>
    <t>FBFOREIGN</t>
  </si>
  <si>
    <t>FDFOREIGN</t>
  </si>
  <si>
    <t>FDSYSTEM</t>
  </si>
  <si>
    <t>FFFOREIGN</t>
  </si>
  <si>
    <t>FFPRIVATE</t>
  </si>
  <si>
    <t>FFSYSTEM</t>
  </si>
  <si>
    <t>FHFOREIGN</t>
  </si>
  <si>
    <t>FHPRIVATE</t>
  </si>
  <si>
    <t>FJFOREIGN</t>
  </si>
  <si>
    <t>FJPRIVATE</t>
  </si>
  <si>
    <t>GAFOREIGN</t>
  </si>
  <si>
    <t>GAPRIVATE</t>
  </si>
  <si>
    <t>GASYSTEM</t>
  </si>
  <si>
    <t>GBFOREIGN</t>
  </si>
  <si>
    <t>GBPRIVATE</t>
  </si>
  <si>
    <t>GBSYSTEM</t>
  </si>
  <si>
    <t>GCFOREIGN</t>
  </si>
  <si>
    <t>GCPRIVATE</t>
  </si>
  <si>
    <t>GCSYSTEM</t>
  </si>
  <si>
    <t>GDFOREIGN</t>
  </si>
  <si>
    <t>GDPRIVATE</t>
  </si>
  <si>
    <t>GDSYSTEM</t>
  </si>
  <si>
    <t>GESYSTEM</t>
  </si>
  <si>
    <t>GFFOREIGN</t>
  </si>
  <si>
    <t>GFPRIVATE</t>
  </si>
  <si>
    <t>GFSYSTEM</t>
  </si>
  <si>
    <t>GGSYSTEM</t>
  </si>
  <si>
    <t>GHSYSTEM</t>
  </si>
  <si>
    <t>GIFOREIGN</t>
  </si>
  <si>
    <t>GIPRIVATE</t>
  </si>
  <si>
    <t>GISYSTEM</t>
  </si>
  <si>
    <t>GJSYSTEM</t>
  </si>
  <si>
    <t>GKPRIVATE</t>
  </si>
  <si>
    <t>GKSYSTEM</t>
  </si>
  <si>
    <t>GLPRIVATE</t>
  </si>
  <si>
    <t>GMFOREIGN</t>
  </si>
  <si>
    <t>GMPRIVATE</t>
  </si>
  <si>
    <t>GMSYSTEM</t>
  </si>
  <si>
    <t>HAFOREIGN</t>
  </si>
  <si>
    <t>HAPRIVATE</t>
  </si>
  <si>
    <t>HASYSTEM</t>
  </si>
  <si>
    <t>HBFOREIGN</t>
  </si>
  <si>
    <t>HBPRIVATE</t>
  </si>
  <si>
    <t>HBSYSTEM</t>
  </si>
  <si>
    <t>HCFOREIGN</t>
  </si>
  <si>
    <t>HCPRIVATE</t>
  </si>
  <si>
    <t>HCSYSTEM</t>
  </si>
  <si>
    <t>HDPRIVATE</t>
  </si>
  <si>
    <t>HEFOREIGN</t>
  </si>
  <si>
    <t>HEPRIVATE</t>
  </si>
  <si>
    <t>HESYSTEM</t>
  </si>
  <si>
    <t>HGSYSTEM</t>
  </si>
  <si>
    <t>IMFOREIGN</t>
  </si>
  <si>
    <t>IMPRIVATE</t>
  </si>
  <si>
    <t>IMSYSTEM</t>
  </si>
  <si>
    <t>MAFOREIGN</t>
  </si>
  <si>
    <t>MASYSTEM</t>
  </si>
  <si>
    <t>MBFOREIGN</t>
  </si>
  <si>
    <t>MBSYSTEM</t>
  </si>
  <si>
    <t>MDFOREIGN</t>
  </si>
  <si>
    <t>MDSYSTEM</t>
  </si>
  <si>
    <t>MEFOREIGN</t>
  </si>
  <si>
    <t>MSFOREIGN</t>
  </si>
  <si>
    <t>MSPRIVATE</t>
  </si>
  <si>
    <t>MUFOREIGN</t>
  </si>
  <si>
    <t>PNFOREIGN</t>
  </si>
  <si>
    <t>PNSYSTEM</t>
  </si>
  <si>
    <t>PSFOREIGN</t>
  </si>
  <si>
    <t>PSSYSTEM</t>
  </si>
  <si>
    <t>PUFOREIGN</t>
  </si>
  <si>
    <t>PUSYSTEM</t>
  </si>
  <si>
    <t>TAPRIVATE</t>
  </si>
  <si>
    <t>TASYSTEM</t>
  </si>
  <si>
    <t xml:space="preserve">  Number of Pusher Units</t>
  </si>
  <si>
    <t xml:space="preserve">  Number of Pusher starts</t>
  </si>
  <si>
    <t>return ratio entered as an input.  Please note the stats column.  Your results will be in the results section, which is highlighted in blue.</t>
  </si>
  <si>
    <t>2.  From the drop down list, choose the appropriate Marketing Major Group (row 5).  Note that the chosen minor group carries over to the other columns.</t>
  </si>
  <si>
    <t>Mktg Major Group</t>
  </si>
  <si>
    <t>11PV</t>
  </si>
  <si>
    <t>3C</t>
  </si>
  <si>
    <t>263W</t>
  </si>
  <si>
    <t>396A</t>
  </si>
  <si>
    <t>4EJ</t>
  </si>
  <si>
    <t>A546</t>
  </si>
  <si>
    <t>D96</t>
  </si>
  <si>
    <t>FR58</t>
  </si>
  <si>
    <t>G260</t>
  </si>
  <si>
    <t>PL31</t>
  </si>
  <si>
    <t>HI5</t>
  </si>
  <si>
    <t>LR2</t>
  </si>
  <si>
    <t>P392</t>
  </si>
  <si>
    <t>PT250</t>
  </si>
  <si>
    <t>RO58</t>
  </si>
  <si>
    <t>S54</t>
  </si>
  <si>
    <t>142H</t>
  </si>
  <si>
    <t>R3</t>
  </si>
  <si>
    <t>79C</t>
  </si>
  <si>
    <t>A108</t>
  </si>
  <si>
    <t>DM35</t>
  </si>
  <si>
    <t>KS111</t>
  </si>
  <si>
    <t>LC23</t>
  </si>
  <si>
    <t>MP124</t>
  </si>
  <si>
    <t>PC189</t>
  </si>
  <si>
    <t>SE14</t>
  </si>
  <si>
    <t>TI1</t>
  </si>
  <si>
    <t>FCFOREIGN</t>
  </si>
  <si>
    <t>Loco O&amp;M by CM</t>
  </si>
  <si>
    <t>156W</t>
  </si>
  <si>
    <t>176W</t>
  </si>
  <si>
    <t>238H</t>
  </si>
  <si>
    <t>6RD</t>
  </si>
  <si>
    <t>CC298</t>
  </si>
  <si>
    <t>CD280</t>
  </si>
  <si>
    <t>G7</t>
  </si>
  <si>
    <t>LC66</t>
  </si>
  <si>
    <t>M251</t>
  </si>
  <si>
    <t>N21</t>
  </si>
  <si>
    <t>NA51</t>
  </si>
  <si>
    <t>S18</t>
  </si>
  <si>
    <t>S5556</t>
  </si>
  <si>
    <t>W86</t>
  </si>
  <si>
    <t>LOADED GRAIN TRAINS</t>
  </si>
  <si>
    <t>Car Maintenance</t>
  </si>
  <si>
    <t>DOL</t>
  </si>
  <si>
    <t>DIVISION</t>
  </si>
  <si>
    <t>Time Period</t>
  </si>
  <si>
    <t xml:space="preserve">Updated </t>
  </si>
  <si>
    <t>Metals</t>
  </si>
  <si>
    <t>Updated</t>
  </si>
  <si>
    <t>CARLOAD ORIGS ONNET</t>
  </si>
  <si>
    <t>SYSTEM FOREIGN PRIVATE</t>
  </si>
  <si>
    <t>Note:</t>
  </si>
  <si>
    <t>11/4: Updated to dataset 201407 (now includes AV cars), zeroed out private car cost</t>
  </si>
  <si>
    <t>2/2/15: re-run for next update.  Adding HK car type beginning in locked Dec and prelim Jan.</t>
  </si>
  <si>
    <t>ANPRIVATE</t>
  </si>
  <si>
    <t>AOPRIVATE</t>
  </si>
  <si>
    <t>AV</t>
  </si>
  <si>
    <t>AVFOREIGN</t>
  </si>
  <si>
    <t>AVPRIVATE</t>
  </si>
  <si>
    <t>AVSYSTEM</t>
  </si>
  <si>
    <t>FG</t>
  </si>
  <si>
    <t>FGFOREIGN</t>
  </si>
  <si>
    <t>PDFOREIGN</t>
  </si>
  <si>
    <t>TERMINAL CONTROL AREA</t>
  </si>
  <si>
    <t>OP STATION</t>
  </si>
  <si>
    <t>CITY NAME</t>
  </si>
  <si>
    <t>BUFFALO BISON, NY</t>
  </si>
  <si>
    <t>BUFFALO, NY</t>
  </si>
  <si>
    <t>WEST SENECA, NY</t>
  </si>
  <si>
    <t>HAMBURG, NY</t>
  </si>
  <si>
    <t>FARNHAM SCANNER, NY</t>
  </si>
  <si>
    <t>WESTFIELD, NY</t>
  </si>
  <si>
    <t>NORTH EAST, PA</t>
  </si>
  <si>
    <t>DEAN, PA</t>
  </si>
  <si>
    <t>ERIE, PA</t>
  </si>
  <si>
    <t>CASCADE, PA</t>
  </si>
  <si>
    <t>GIRARD, PA</t>
  </si>
  <si>
    <t>CONNEAUT, OH</t>
  </si>
  <si>
    <t>GIRARD SCANNER, PA</t>
  </si>
  <si>
    <t>KINGSVILLE SCANNER, OH</t>
  </si>
  <si>
    <t>ASHTABULA HARBOR, OH</t>
  </si>
  <si>
    <t>ASHTABULA, OH</t>
  </si>
  <si>
    <t>CARSON, OH</t>
  </si>
  <si>
    <t>PERRY, OH</t>
  </si>
  <si>
    <t>FAIRPORT HARBOR, OH</t>
  </si>
  <si>
    <t>PAINESVILLE, OH</t>
  </si>
  <si>
    <t>MENTOR, OH</t>
  </si>
  <si>
    <t>BEDFORD, OH</t>
  </si>
  <si>
    <t>CAMPBELL ROAD YARD, OH</t>
  </si>
  <si>
    <t>CLEVELAND LINNDALE, OH</t>
  </si>
  <si>
    <t>CLEVELAND ORE, OH</t>
  </si>
  <si>
    <t>CLEVELAND ROCKPORT, OH</t>
  </si>
  <si>
    <t>CLEVELAND WEST PARK, OH</t>
  </si>
  <si>
    <t>CLEVELAND, OH</t>
  </si>
  <si>
    <t>EUCLID, OH</t>
  </si>
  <si>
    <t>HARVARD SCANNER, OH</t>
  </si>
  <si>
    <t>MACEDONIA, OH</t>
  </si>
  <si>
    <t>OLMSTED FALLS, OH</t>
  </si>
  <si>
    <t>ROCKY RIVER, OH</t>
  </si>
  <si>
    <t>TWINSBURG, OH</t>
  </si>
  <si>
    <t>VON WILLER, OH</t>
  </si>
  <si>
    <t>WICKLIFFE, OH</t>
  </si>
  <si>
    <t>WILLOUGHBY SCANNER, OH</t>
  </si>
  <si>
    <t>AVON LAKE, OH</t>
  </si>
  <si>
    <t>CEICO, OH</t>
  </si>
  <si>
    <t>LORAIN, OH</t>
  </si>
  <si>
    <t>SOUTH LORAIN, OH</t>
  </si>
  <si>
    <t>OAK POINT, OH</t>
  </si>
  <si>
    <t>VERMILLION SCANNER, OH</t>
  </si>
  <si>
    <t>SHINROCK, OH</t>
  </si>
  <si>
    <t>AVERY, OH</t>
  </si>
  <si>
    <t>KIMBALL, OH</t>
  </si>
  <si>
    <t>BELLEVUE, OH</t>
  </si>
  <si>
    <t>FRANK SCANNER, OH</t>
  </si>
  <si>
    <t>N BELLEVUE SCANNER, OH</t>
  </si>
  <si>
    <t>PARKERTOWN, OH</t>
  </si>
  <si>
    <t>COLBY, OH</t>
  </si>
  <si>
    <t>COLBY SCANNER, OH</t>
  </si>
  <si>
    <t>GREEN SPRINGS, OH</t>
  </si>
  <si>
    <t>OLD FORT, OH</t>
  </si>
  <si>
    <t>NARLO, OH</t>
  </si>
  <si>
    <t>MAPLE GROVE, OH</t>
  </si>
  <si>
    <t>FOSTORIA, OH</t>
  </si>
  <si>
    <t>ARCADIA, OH</t>
  </si>
  <si>
    <t>NORTH FINDLAY, OH</t>
  </si>
  <si>
    <t>MCCOMB, OH</t>
  </si>
  <si>
    <t>LEIPSIC, OH</t>
  </si>
  <si>
    <t>MILLERS CITY, OH</t>
  </si>
  <si>
    <t>CONTINENTAL, OH</t>
  </si>
  <si>
    <t>LATTY, OH</t>
  </si>
  <si>
    <t>PAYNE, OH</t>
  </si>
  <si>
    <t>EDGERTON, IN</t>
  </si>
  <si>
    <t>CASAD ORDNANCE DEPO, IN</t>
  </si>
  <si>
    <t>COLUMBIA CITY, IN</t>
  </si>
  <si>
    <t>EAST WAYNE YARD, IN</t>
  </si>
  <si>
    <t>FT WAYNE, IN</t>
  </si>
  <si>
    <t>NEW HAVEN, IN</t>
  </si>
  <si>
    <t>ROANOKE SCANNER, IN</t>
  </si>
  <si>
    <t>ROANOKE, IN</t>
  </si>
  <si>
    <t>SOUTH WHITLEY, IN</t>
  </si>
  <si>
    <t>WAYNEDALE, IN</t>
  </si>
  <si>
    <t>HADLEY, IN</t>
  </si>
  <si>
    <t>DUNFEE SCANNER, IN</t>
  </si>
  <si>
    <t>DUNFEE, IN</t>
  </si>
  <si>
    <t>RABER, IN</t>
  </si>
  <si>
    <t>RABER WILD SCANNER, IN</t>
  </si>
  <si>
    <t>BRIGGS, IN</t>
  </si>
  <si>
    <t>PEABODY, IN</t>
  </si>
  <si>
    <t>SIDNEY, IN</t>
  </si>
  <si>
    <t>CLAYPOOL, IN</t>
  </si>
  <si>
    <t>MENTONE, IN</t>
  </si>
  <si>
    <t>EAST CLEMER, IN</t>
  </si>
  <si>
    <t>ARGOS, IN</t>
  </si>
  <si>
    <t>ARGOS WEST SCANNER, IN</t>
  </si>
  <si>
    <t>KNOX, IN</t>
  </si>
  <si>
    <t>BREMS, IN</t>
  </si>
  <si>
    <t>THOMASTON, IN</t>
  </si>
  <si>
    <t>EAST NICKEL, IN</t>
  </si>
  <si>
    <t>VALPARAISO, IN</t>
  </si>
  <si>
    <t>WHEELER SCANNER, IN</t>
  </si>
  <si>
    <t>HOBART, IN</t>
  </si>
  <si>
    <t>VAN LOON, IN</t>
  </si>
  <si>
    <t>BURNHAM SCANNER, IL</t>
  </si>
  <si>
    <t>HAMMOND, IN</t>
  </si>
  <si>
    <t>BURNHAM, IL</t>
  </si>
  <si>
    <t>CALUMET, IL</t>
  </si>
  <si>
    <t>CHICAGO 47TH ST TV, IL</t>
  </si>
  <si>
    <t>CHICAGO ASHLAND AVE, IL</t>
  </si>
  <si>
    <t>CHICAGO ENGLEW TV, IL</t>
  </si>
  <si>
    <t>CHICAGO UNION STA, IL</t>
  </si>
  <si>
    <t>CHICAGO, IL</t>
  </si>
  <si>
    <t>LANDERS, IL</t>
  </si>
  <si>
    <t>MANHATTAN, IL</t>
  </si>
  <si>
    <t>OSBORN, IN</t>
  </si>
  <si>
    <t>PULLMAN JUNCTION, IL</t>
  </si>
  <si>
    <t>FREMONT, OH</t>
  </si>
  <si>
    <t>DAVIDSON, OH</t>
  </si>
  <si>
    <t>WEIDLERS, OH</t>
  </si>
  <si>
    <t>FINDLAY, OH</t>
  </si>
  <si>
    <t>EVANS, OH</t>
  </si>
  <si>
    <t>DYER, OH</t>
  </si>
  <si>
    <t>BEAVERDAM, OH</t>
  </si>
  <si>
    <t>LIMA, OH</t>
  </si>
  <si>
    <t>PORTLAND, IN</t>
  </si>
  <si>
    <t>RED KEY, IN</t>
  </si>
  <si>
    <t>AYERS, IN</t>
  </si>
  <si>
    <t>DESOTO SCANNER, IN</t>
  </si>
  <si>
    <t>MUNCIE, IN</t>
  </si>
  <si>
    <t>VERNON, IN</t>
  </si>
  <si>
    <t>CAMMACK SCANNER, IN</t>
  </si>
  <si>
    <t>GILMAN, IN</t>
  </si>
  <si>
    <t>ALEXANDRIA, IN</t>
  </si>
  <si>
    <t>ORESTES, IN</t>
  </si>
  <si>
    <t>ELWOOD, IN</t>
  </si>
  <si>
    <t>HOBBS, IN</t>
  </si>
  <si>
    <t>TIPTON, IN</t>
  </si>
  <si>
    <t>KEMPTON, IN</t>
  </si>
  <si>
    <t>SCIRCLEVILLE, IN</t>
  </si>
  <si>
    <t>HILLISBURG, IN</t>
  </si>
  <si>
    <t>MULBERRY SCANNER, IN</t>
  </si>
  <si>
    <t>ALTAMONT, IN</t>
  </si>
  <si>
    <t>HOLDER, IL</t>
  </si>
  <si>
    <t>DEAN, IL</t>
  </si>
  <si>
    <t>BLOOMINGTON, IL</t>
  </si>
  <si>
    <t>NORMAL, IL</t>
  </si>
  <si>
    <t>YUTON, IL</t>
  </si>
  <si>
    <t>EAST PEORIA, IL</t>
  </si>
  <si>
    <t>PEORIA, IL</t>
  </si>
  <si>
    <t>BLUFFTON, IN</t>
  </si>
  <si>
    <t>FRANKFORT SCANNER, IN</t>
  </si>
  <si>
    <t>FRANKFORT, IN</t>
  </si>
  <si>
    <t>FRANKFORT YARD, IN</t>
  </si>
  <si>
    <t>COFFEEN, IL</t>
  </si>
  <si>
    <t>SORENTO, IL</t>
  </si>
  <si>
    <t>OCHILLEE, GA</t>
  </si>
  <si>
    <t>WHEELER PC SCANNER, IN</t>
  </si>
  <si>
    <t>MICHIGAN CITY, IN</t>
  </si>
  <si>
    <t>YODER, IN</t>
  </si>
  <si>
    <t>OSSIAN, IN</t>
  </si>
  <si>
    <t>KINGSLAND, IN</t>
  </si>
  <si>
    <t>KINGSLAND SCANNER, IN</t>
  </si>
  <si>
    <t>PONETO, IN</t>
  </si>
  <si>
    <t>MONTPELIER, IN</t>
  </si>
  <si>
    <t>ROYERTON, IN</t>
  </si>
  <si>
    <t>OAKVILLE, IN</t>
  </si>
  <si>
    <t>MT SUMMIT, IN</t>
  </si>
  <si>
    <t>NEW CASTLE, IN</t>
  </si>
  <si>
    <t>CAMDEN, OH</t>
  </si>
  <si>
    <t>CAMDEN SCANNER, OH</t>
  </si>
  <si>
    <t>EATON, OH</t>
  </si>
  <si>
    <t>NEW HOPE, OH</t>
  </si>
  <si>
    <t>CAMPBELLSTOWN, OH</t>
  </si>
  <si>
    <t>RICHMOND, IN</t>
  </si>
  <si>
    <t>WALNUT LEVEL, IN</t>
  </si>
  <si>
    <t>HAGERSTOWN, IN</t>
  </si>
  <si>
    <t>MILLVILLE, IN</t>
  </si>
  <si>
    <t>MAUMEE, OH</t>
  </si>
  <si>
    <t>OTTAWA LAKE, MI</t>
  </si>
  <si>
    <t>SUMNER STREET YARD, OH</t>
  </si>
  <si>
    <t>TOLEDO AIRLINE, OH</t>
  </si>
  <si>
    <t>TOLEDO TV, OH</t>
  </si>
  <si>
    <t>TOLEDO, OH</t>
  </si>
  <si>
    <t>WATERVILLE, OH</t>
  </si>
  <si>
    <t>LIMESTONE SCANNER, OH</t>
  </si>
  <si>
    <t>KINGSWAY, OH</t>
  </si>
  <si>
    <t>CLYDE, OH</t>
  </si>
  <si>
    <t>CLYDE SCANNER, OH</t>
  </si>
  <si>
    <t>KLINES, OH</t>
  </si>
  <si>
    <t>HURON, OH</t>
  </si>
  <si>
    <t>WOODBURN, IN</t>
  </si>
  <si>
    <t>WOODBURN GOODRICH, IN</t>
  </si>
  <si>
    <t>HUGO, IN</t>
  </si>
  <si>
    <t>HUNTINGTON, IN</t>
  </si>
  <si>
    <t>WABASH, IN</t>
  </si>
  <si>
    <t>PERU, IN</t>
  </si>
  <si>
    <t>LOGANSPORT, IN</t>
  </si>
  <si>
    <t>CLYMERS, IN</t>
  </si>
  <si>
    <t>ROCKFIELD, IN</t>
  </si>
  <si>
    <t>DELPHI SCANNER, IN</t>
  </si>
  <si>
    <t>DELPHI, IN</t>
  </si>
  <si>
    <t>BUCK CREEK, IN</t>
  </si>
  <si>
    <t>LAFAYETTE SOUTH, IN</t>
  </si>
  <si>
    <t>LAFAYETTE, IN</t>
  </si>
  <si>
    <t>WEST POINT, IN</t>
  </si>
  <si>
    <t>FLINT SCANNER, IN</t>
  </si>
  <si>
    <t>ATTICA, IN</t>
  </si>
  <si>
    <t>MARSHFIELD, IN</t>
  </si>
  <si>
    <t>STATE LINE SCANNER, IN</t>
  </si>
  <si>
    <t>STATE LINE, IN</t>
  </si>
  <si>
    <t>DANVILLE, IL</t>
  </si>
  <si>
    <t>TILTON, IL</t>
  </si>
  <si>
    <t>HOMER, IL</t>
  </si>
  <si>
    <t>HOMER SCANNER, IL</t>
  </si>
  <si>
    <t>SIDNEY, IL</t>
  </si>
  <si>
    <t>TOLONO, IL</t>
  </si>
  <si>
    <t>SADORUS, IL</t>
  </si>
  <si>
    <t>IVESDALE, IL</t>
  </si>
  <si>
    <t>BEMENT, IL</t>
  </si>
  <si>
    <t>MILMINE, IL</t>
  </si>
  <si>
    <t>CERRAGORDO SCANNER, IL</t>
  </si>
  <si>
    <t>DECATUR, IL</t>
  </si>
  <si>
    <t>EAST DECATUR, IL</t>
  </si>
  <si>
    <t>BUFFALO SCANNER, IL</t>
  </si>
  <si>
    <t>SPRINGFIELD, IL</t>
  </si>
  <si>
    <t>CURRAN, IL</t>
  </si>
  <si>
    <t>NEW BERLIN, IL</t>
  </si>
  <si>
    <t>ARNOLD, IL</t>
  </si>
  <si>
    <t>JACKSONVILLE, IL</t>
  </si>
  <si>
    <t>CHAPIN, IL</t>
  </si>
  <si>
    <t>BLUFFS, IL</t>
  </si>
  <si>
    <t>MEREDOSIA, IL</t>
  </si>
  <si>
    <t>QUINCY, IL</t>
  </si>
  <si>
    <t>NAPLES, IL</t>
  </si>
  <si>
    <t>GRIGGSVILLE, IL</t>
  </si>
  <si>
    <t>HANNIBAL, MO</t>
  </si>
  <si>
    <t>BOODY SCANNER, IL</t>
  </si>
  <si>
    <t>TAYLORVILLE, IL</t>
  </si>
  <si>
    <t>LITCHFIELD, IL</t>
  </si>
  <si>
    <t>MT OLIVE, IL</t>
  </si>
  <si>
    <t>KARNES, IL</t>
  </si>
  <si>
    <t>CARPENTER SCANNER, IL</t>
  </si>
  <si>
    <t>MITCHELL, IL</t>
  </si>
  <si>
    <t>SAUGET, IL</t>
  </si>
  <si>
    <t>EAST ST LOUIS, IL</t>
  </si>
  <si>
    <t>BROOKLYN, IL</t>
  </si>
  <si>
    <t>GATEWAY YARD ALS, IL</t>
  </si>
  <si>
    <t>CLAPPER, MO</t>
  </si>
  <si>
    <t>CLAPPER SCANNER, MO</t>
  </si>
  <si>
    <t>STOUTSVILLE, MO</t>
  </si>
  <si>
    <t>GRABILL, IN</t>
  </si>
  <si>
    <t>SPENCERVILLE, IN</t>
  </si>
  <si>
    <t>BUTLER, IN</t>
  </si>
  <si>
    <t>FORT ERIE, ON</t>
  </si>
  <si>
    <t>GIBSON CITY, IL</t>
  </si>
  <si>
    <t>OSMAN, IL</t>
  </si>
  <si>
    <t>MANSFIELD, IL</t>
  </si>
  <si>
    <t>GALESVILLE, IL</t>
  </si>
  <si>
    <t>LODGE, IL</t>
  </si>
  <si>
    <t>MONTICELLO SCANNER, IL</t>
  </si>
  <si>
    <t>MONTICELLO, IL</t>
  </si>
  <si>
    <t>URBANA, IL</t>
  </si>
  <si>
    <t>CHAMPAIGN, IL</t>
  </si>
  <si>
    <t>FERGUSON SCANNER, MO</t>
  </si>
  <si>
    <t>MADISON TRRA, IL</t>
  </si>
  <si>
    <t>MADISON, IL</t>
  </si>
  <si>
    <t>ST LOUIS, MO</t>
  </si>
  <si>
    <t>VENICE, IL</t>
  </si>
  <si>
    <t>WENTZVILLE, MO</t>
  </si>
  <si>
    <t>ST LOUIS MAY ST SCA, MO</t>
  </si>
  <si>
    <t>BERKELEY, MO</t>
  </si>
  <si>
    <t>ROBERTSON, MO</t>
  </si>
  <si>
    <t>BRIDGETON, MO</t>
  </si>
  <si>
    <t>ST CHARLES, MO</t>
  </si>
  <si>
    <t>ST PETERS, MO</t>
  </si>
  <si>
    <t>WENTZVILLE SCANNER, MO</t>
  </si>
  <si>
    <t>GILMORE SCANNER, MO</t>
  </si>
  <si>
    <t>HIGH HILL, MO</t>
  </si>
  <si>
    <t>MONTGOMERY, MO</t>
  </si>
  <si>
    <t>MEXICO, MO</t>
  </si>
  <si>
    <t>THOMPSON, MO</t>
  </si>
  <si>
    <t>CENTRALIA, MO</t>
  </si>
  <si>
    <t>CLARK SCANNER, MO</t>
  </si>
  <si>
    <t>MOBERLY, MO</t>
  </si>
  <si>
    <t>CLIFTON HILL SCANNR, MO</t>
  </si>
  <si>
    <t>SALISBURY, MO</t>
  </si>
  <si>
    <t>SIDO, MO</t>
  </si>
  <si>
    <t>BRUNSWICK, MO</t>
  </si>
  <si>
    <t>DE WITT, MO</t>
  </si>
  <si>
    <t>CARROLLTON, MO</t>
  </si>
  <si>
    <t>NORBORNE, MO</t>
  </si>
  <si>
    <t>HARDIN, MO</t>
  </si>
  <si>
    <t>MISSOURI CITY, MO</t>
  </si>
  <si>
    <t>BIRMINGHAM, MO</t>
  </si>
  <si>
    <t>KANSAS CITY, KS</t>
  </si>
  <si>
    <t>KANSAS CITY, MO</t>
  </si>
  <si>
    <t>MISSOURI CITY SCANR, MO</t>
  </si>
  <si>
    <t>RANDOLPH, MO</t>
  </si>
  <si>
    <t>VOLTZ, MO</t>
  </si>
  <si>
    <t>VOLTZ MIX CTR, MO</t>
  </si>
  <si>
    <t>ALBIA, IA</t>
  </si>
  <si>
    <t>DES MOINES, IA</t>
  </si>
  <si>
    <t>WABASH JUNCTION, IA</t>
  </si>
  <si>
    <t>DELRAY, MI</t>
  </si>
  <si>
    <t>MELVINDALE, MI</t>
  </si>
  <si>
    <t>OAKWOOD, MI</t>
  </si>
  <si>
    <t>ROMULUS, MI</t>
  </si>
  <si>
    <t>BELLEVILLE, MI</t>
  </si>
  <si>
    <t>WILLIS, MI</t>
  </si>
  <si>
    <t>MILAN, MI</t>
  </si>
  <si>
    <t>BRITTON, MI</t>
  </si>
  <si>
    <t>ADRIAN, MI</t>
  </si>
  <si>
    <t>MUNSON, MI</t>
  </si>
  <si>
    <t>MONTPELIER SCANNER, OH</t>
  </si>
  <si>
    <t>MONTPELIER, OH</t>
  </si>
  <si>
    <t>BLAKESLEY, OH</t>
  </si>
  <si>
    <t>EAST CHICAGO, IN</t>
  </si>
  <si>
    <t>SOUTH KEARNY, NJ</t>
  </si>
  <si>
    <t>EVANSVILLE, IN</t>
  </si>
  <si>
    <t>MACK YARD, MI</t>
  </si>
  <si>
    <t>BROADMOOR, VA</t>
  </si>
  <si>
    <t>CHESAPEAKE, VA</t>
  </si>
  <si>
    <t>LAMBERTS POINT, VA</t>
  </si>
  <si>
    <t>NORFOLK NPBL, VA</t>
  </si>
  <si>
    <t>NORFOLK, VA</t>
  </si>
  <si>
    <t>PORTLOCK, VA</t>
  </si>
  <si>
    <t>SUNRAY, VA</t>
  </si>
  <si>
    <t>SUFFOLK, VA</t>
  </si>
  <si>
    <t>WINDSOR SCANNER, VA</t>
  </si>
  <si>
    <t>IVOR, VA</t>
  </si>
  <si>
    <t>WAKEFIELD, VA</t>
  </si>
  <si>
    <t>WAVERLY, VA</t>
  </si>
  <si>
    <t>NEW BOHEMIA, VA</t>
  </si>
  <si>
    <t>POE, VA</t>
  </si>
  <si>
    <t>PETERSBURG, VA</t>
  </si>
  <si>
    <t>AIRPORT, VA</t>
  </si>
  <si>
    <t>JACK, VA</t>
  </si>
  <si>
    <t>POOLE SCANNER, VA</t>
  </si>
  <si>
    <t>KEISTER, TN</t>
  </si>
  <si>
    <t>BLACKSTONE, VA</t>
  </si>
  <si>
    <t>BURKEVILLE, VA</t>
  </si>
  <si>
    <t>CREWE, VA</t>
  </si>
  <si>
    <t>PAMPLIN, VA</t>
  </si>
  <si>
    <t>PHOEBE SCANNER, VA</t>
  </si>
  <si>
    <t>HALSEY, VA</t>
  </si>
  <si>
    <t>CLAY, VA</t>
  </si>
  <si>
    <t>FOREST, VA</t>
  </si>
  <si>
    <t>FOREST SCANNER, VA</t>
  </si>
  <si>
    <t>BEDFORD, VA</t>
  </si>
  <si>
    <t>MONTVALE, VA</t>
  </si>
  <si>
    <t>DEWEY, VA</t>
  </si>
  <si>
    <t>BLUE RIDGE, VA</t>
  </si>
  <si>
    <t>WEBSTER, VA</t>
  </si>
  <si>
    <t>BERKLEY, VA</t>
  </si>
  <si>
    <t>ROANOKE, VA</t>
  </si>
  <si>
    <t>STARKEY, VA</t>
  </si>
  <si>
    <t>VINTON, VA</t>
  </si>
  <si>
    <t>SALEM, VA</t>
  </si>
  <si>
    <t>GLENVAR, VA</t>
  </si>
  <si>
    <t>SINGER SCANNER, VA</t>
  </si>
  <si>
    <t>CHRISTIANSBURG, VA</t>
  </si>
  <si>
    <t>WALTON, VA</t>
  </si>
  <si>
    <t>PEPPER, VA</t>
  </si>
  <si>
    <t>102A</t>
  </si>
  <si>
    <t>JEFFERSON CITY, TN</t>
  </si>
  <si>
    <t>ROCKMART, GA</t>
  </si>
  <si>
    <t>COOSA PINES, AL</t>
  </si>
  <si>
    <t>EGGLESTON SCANNER, VA</t>
  </si>
  <si>
    <t>PEARISBURG, VA</t>
  </si>
  <si>
    <t>GLEN LYN, VA</t>
  </si>
  <si>
    <t>ADA SCANNER, WV</t>
  </si>
  <si>
    <t>BLUEFIELD, WV</t>
  </si>
  <si>
    <t>FLAT TOP, VA</t>
  </si>
  <si>
    <t>FALLS MILL SCANNER, VA</t>
  </si>
  <si>
    <t>BLUESTONE, WV</t>
  </si>
  <si>
    <t>CROZIER SIDING, WV</t>
  </si>
  <si>
    <t>ELKHORN, WV</t>
  </si>
  <si>
    <t>KEYSTONE, WV</t>
  </si>
  <si>
    <t>ECKMAN, WV</t>
  </si>
  <si>
    <t>VIVIAN, WV</t>
  </si>
  <si>
    <t>HUGER, WV</t>
  </si>
  <si>
    <t>BIG FOUR, WV</t>
  </si>
  <si>
    <t>SUPERIOR, WV</t>
  </si>
  <si>
    <t>WELCH, WV</t>
  </si>
  <si>
    <t>HEMPHILL, WV</t>
  </si>
  <si>
    <t>CAPLES, WV</t>
  </si>
  <si>
    <t>DAVY, WV</t>
  </si>
  <si>
    <t>CLAREN, WV</t>
  </si>
  <si>
    <t>RODERFIELD, WV</t>
  </si>
  <si>
    <t>CHILDERSBURG, AL</t>
  </si>
  <si>
    <t>IAEGER SCANNER, WV</t>
  </si>
  <si>
    <t>SANDY HUFF, WV</t>
  </si>
  <si>
    <t>IAEGER, WV</t>
  </si>
  <si>
    <t>HULL, WV</t>
  </si>
  <si>
    <t>KROLLITZ, WV</t>
  </si>
  <si>
    <t>PANTHER SCANNER, WV</t>
  </si>
  <si>
    <t>WHARNCLIFFE, WV</t>
  </si>
  <si>
    <t>BEN, WV</t>
  </si>
  <si>
    <t>GLEN ALUM, WV</t>
  </si>
  <si>
    <t>BUCHANAN BRANCH JCT, WV</t>
  </si>
  <si>
    <t>DEVON, WV</t>
  </si>
  <si>
    <t>BEECH CREEK, WV</t>
  </si>
  <si>
    <t>VULCAN, WV</t>
  </si>
  <si>
    <t>MATEWAN, WV</t>
  </si>
  <si>
    <t>SPRIGG SCANNER, WV</t>
  </si>
  <si>
    <t>SPRIGG, WV</t>
  </si>
  <si>
    <t>WILLIAMSON YARD, WV</t>
  </si>
  <si>
    <t>WILLIAMSON, WV</t>
  </si>
  <si>
    <t>GOODMAN, WV</t>
  </si>
  <si>
    <t>CHATTAROY SCANNER, WV</t>
  </si>
  <si>
    <t>NOLAN, WV</t>
  </si>
  <si>
    <t>MAHER, WV</t>
  </si>
  <si>
    <t>NAUGATUCK, WV</t>
  </si>
  <si>
    <t>WOLF CREEK, WV</t>
  </si>
  <si>
    <t>PANCO SIDING, WV</t>
  </si>
  <si>
    <t>KERMIT, WV</t>
  </si>
  <si>
    <t>GREY EAGLE, WV</t>
  </si>
  <si>
    <t>STONECOAL YARD, WV</t>
  </si>
  <si>
    <t>WEBB, WV</t>
  </si>
  <si>
    <t>GLENHAYES, WV</t>
  </si>
  <si>
    <t>FORT GAY, WV</t>
  </si>
  <si>
    <t>HEWLET, WV</t>
  </si>
  <si>
    <t>PRICHARD SCALES, WV</t>
  </si>
  <si>
    <t>CYRUS, WV</t>
  </si>
  <si>
    <t>KENOVA SCANNER, WV</t>
  </si>
  <si>
    <t>NEAL, WV</t>
  </si>
  <si>
    <t>KENOVA, WV</t>
  </si>
  <si>
    <t>SOUTH POINT, OH</t>
  </si>
  <si>
    <t>IRONTON, OH</t>
  </si>
  <si>
    <t>UNION LANDING SIDIN, OH</t>
  </si>
  <si>
    <t>HAVERHILL, OH</t>
  </si>
  <si>
    <t>GENNETTS, OH</t>
  </si>
  <si>
    <t>WHEELERSBURG TERM, OH</t>
  </si>
  <si>
    <t>SCIOTOVILLE SCANNER, OH</t>
  </si>
  <si>
    <t>WHEELERSBURG, OH</t>
  </si>
  <si>
    <t>NEW BOSTON, OH</t>
  </si>
  <si>
    <t>PORTSMOUTH, OH</t>
  </si>
  <si>
    <t>DOVER, GA</t>
  </si>
  <si>
    <t>LUCASVILLE SCANNER, OH</t>
  </si>
  <si>
    <t>LUCASVILLE, OH</t>
  </si>
  <si>
    <t>PIKETON, OH</t>
  </si>
  <si>
    <t>WAVERLY, OH</t>
  </si>
  <si>
    <t>FT VALLEY, GA</t>
  </si>
  <si>
    <t>WAYNE CITY, IL</t>
  </si>
  <si>
    <t>PROFFIT, VA</t>
  </si>
  <si>
    <t>CHILLICOTHE, OH</t>
  </si>
  <si>
    <t>KINGSTON, OH</t>
  </si>
  <si>
    <t>CIRCLEVILLE, OH</t>
  </si>
  <si>
    <t>ASHVILLE, OH</t>
  </si>
  <si>
    <t>LOCKBOURNE, OH</t>
  </si>
  <si>
    <t>BUCKEYE YARD, OH</t>
  </si>
  <si>
    <t>COLUMBUS, OH</t>
  </si>
  <si>
    <t>DISCOVERY PARK, OH</t>
  </si>
  <si>
    <t>RICKENBACKER INTER, OH</t>
  </si>
  <si>
    <t>TRURO, OH</t>
  </si>
  <si>
    <t>LEWIS CENTER SCANNE, OH</t>
  </si>
  <si>
    <t>DELAWARE, OH</t>
  </si>
  <si>
    <t>TEAYS, OH</t>
  </si>
  <si>
    <t>WALDO, OH</t>
  </si>
  <si>
    <t>SEITER, OH</t>
  </si>
  <si>
    <t>MARION, OH</t>
  </si>
  <si>
    <t>MONNETTE, OH</t>
  </si>
  <si>
    <t>BUCYRUS, OH</t>
  </si>
  <si>
    <t>SANDUSKY DOCK, OH</t>
  </si>
  <si>
    <t>SANDUSKY, OH</t>
  </si>
  <si>
    <t>MILLEN, GA</t>
  </si>
  <si>
    <t>108A</t>
  </si>
  <si>
    <t>MCINTOSH, AL</t>
  </si>
  <si>
    <t>HOPEWELL, VA</t>
  </si>
  <si>
    <t>BRIERY SCANNER, VA</t>
  </si>
  <si>
    <t>MIDVILLE, GA</t>
  </si>
  <si>
    <t>ST BERNARD SCANNER, OH</t>
  </si>
  <si>
    <t>WARRICK, IN</t>
  </si>
  <si>
    <t>10KA</t>
  </si>
  <si>
    <t>ROCKFORD, TN</t>
  </si>
  <si>
    <t>NORTH YARD SCANNER, MI</t>
  </si>
  <si>
    <t>SWEDESBORO, NJ</t>
  </si>
  <si>
    <t>EAST BRUNSWICK, NJ</t>
  </si>
  <si>
    <t>WADLEY, GA</t>
  </si>
  <si>
    <t>COLUMBIANA YELLOWLF, AL</t>
  </si>
  <si>
    <t>HODGES, TN</t>
  </si>
  <si>
    <t>CHARLOTTESVILLE, VA</t>
  </si>
  <si>
    <t>STONE MOUNTAIN, VA</t>
  </si>
  <si>
    <t>DAVISBORO, GA</t>
  </si>
  <si>
    <t>HARDY (BEDFORD), VA</t>
  </si>
  <si>
    <t>HARDY SCANNER, VA</t>
  </si>
  <si>
    <t>BRADSHAW CREEK, VA</t>
  </si>
  <si>
    <t>IRONTO SCANNER, VA</t>
  </si>
  <si>
    <t>FAGG, VA</t>
  </si>
  <si>
    <t>TENNILLE SCANNER, GA</t>
  </si>
  <si>
    <t>CELCO, VA</t>
  </si>
  <si>
    <t>KELLYSVILLE, WV</t>
  </si>
  <si>
    <t>PRINCETON SCANNER, WV</t>
  </si>
  <si>
    <t>PRINCETON, WV</t>
  </si>
  <si>
    <t>TENNILLE, GA</t>
  </si>
  <si>
    <t>ELMORE, WV</t>
  </si>
  <si>
    <t>OSTEGO SCANNER, WV</t>
  </si>
  <si>
    <t>MABEN, WV</t>
  </si>
  <si>
    <t>113MB</t>
  </si>
  <si>
    <t>MALCOLM SCANNER, AL</t>
  </si>
  <si>
    <t>NORFOLK INTERNATION, VA</t>
  </si>
  <si>
    <t>TOOMSBORO, GA</t>
  </si>
  <si>
    <t>CALVERT, AL</t>
  </si>
  <si>
    <t>MCINTYRE, GA</t>
  </si>
  <si>
    <t>TODDVILLE SCANNER, GA</t>
  </si>
  <si>
    <t>GORDON, GA</t>
  </si>
  <si>
    <t>ITMANN, WV</t>
  </si>
  <si>
    <t>JAZBO, WV</t>
  </si>
  <si>
    <t>PINEVILLE, WV</t>
  </si>
  <si>
    <t>PINEVILLE SCANNER, WV</t>
  </si>
  <si>
    <t>KEPLER, WV</t>
  </si>
  <si>
    <t>ALIFF, WV</t>
  </si>
  <si>
    <t>SIMON, WV</t>
  </si>
  <si>
    <t>GILBERT, WV</t>
  </si>
  <si>
    <t>PINNACLE CREEK, WV</t>
  </si>
  <si>
    <t>PLUNKETT, WV</t>
  </si>
  <si>
    <t>GUYAN, WV</t>
  </si>
  <si>
    <t>COAL MOUNTAIN, WV</t>
  </si>
  <si>
    <t>MASCOT, TN</t>
  </si>
  <si>
    <t>AFFINITY, WV</t>
  </si>
  <si>
    <t>DALLAS, GA</t>
  </si>
  <si>
    <t>ALGERS, IN</t>
  </si>
  <si>
    <t>CHESTER TILGHMAN ST, PA</t>
  </si>
  <si>
    <t>TETERBORO, NJ</t>
  </si>
  <si>
    <t>KINNEY YARD, VA</t>
  </si>
  <si>
    <t>NARUNA, VA</t>
  </si>
  <si>
    <t>BROOKNEAL, VA</t>
  </si>
  <si>
    <t>CLARKTON, VA</t>
  </si>
  <si>
    <t>BOLINGBROKE SCANNER, GA</t>
  </si>
  <si>
    <t>CRYSTAL HILL SCANNR, VA</t>
  </si>
  <si>
    <t>CRYSTAL HILL, VA</t>
  </si>
  <si>
    <t>HALIFAX, VA</t>
  </si>
  <si>
    <t>BOLINGBROKE, GA</t>
  </si>
  <si>
    <t>SINAI, VA</t>
  </si>
  <si>
    <t>ROXBORO, NC</t>
  </si>
  <si>
    <t>SOUTH BOSTON, VA</t>
  </si>
  <si>
    <t>CLUSTER SPRINGS, VA</t>
  </si>
  <si>
    <t>SMARR, GA</t>
  </si>
  <si>
    <t>FORSYTH, GA</t>
  </si>
  <si>
    <t>HYCO, NC</t>
  </si>
  <si>
    <t>MAYO CREEK, NC</t>
  </si>
  <si>
    <t>COLLIER, GA</t>
  </si>
  <si>
    <t>BARNESVILLE, GA</t>
  </si>
  <si>
    <t>KNOXVILLE, TN</t>
  </si>
  <si>
    <t>LINDE, TN</t>
  </si>
  <si>
    <t>MILNER, GA</t>
  </si>
  <si>
    <t>GRIFFIN, GA</t>
  </si>
  <si>
    <t>HAMPTON, GA</t>
  </si>
  <si>
    <t>BARRY, AL</t>
  </si>
  <si>
    <t>GOLDEN GATE, IL</t>
  </si>
  <si>
    <t>JONESBORO, GA</t>
  </si>
  <si>
    <t>MORROW, GA</t>
  </si>
  <si>
    <t>127A</t>
  </si>
  <si>
    <t>W. END SEVIER YD SC, TN</t>
  </si>
  <si>
    <t>MOUNTAIN VIEW SCANN, GA</t>
  </si>
  <si>
    <t>SPRING ST SCANNER, GA</t>
  </si>
  <si>
    <t>LEMOYNE, AL</t>
  </si>
  <si>
    <t>ELIZABETH, NJ</t>
  </si>
  <si>
    <t>DETROIT MOUND YARD, MI</t>
  </si>
  <si>
    <t>THOROUGHFARE, NJ</t>
  </si>
  <si>
    <t>CHESTER, PA</t>
  </si>
  <si>
    <t>LACEY, AL</t>
  </si>
  <si>
    <t>BAYWAY, NJ</t>
  </si>
  <si>
    <t>HAGERSTOWN SCANNER, MD</t>
  </si>
  <si>
    <t>HAGERSTOWN, MD</t>
  </si>
  <si>
    <t>ST JAMES, MD</t>
  </si>
  <si>
    <t>ANTIETAM SCANNER, MD</t>
  </si>
  <si>
    <t>SHENANDOAH JCT, WV</t>
  </si>
  <si>
    <t>CHARLES TOWN RANSON, WV</t>
  </si>
  <si>
    <t>BERRYVILLE, VA</t>
  </si>
  <si>
    <t>VIRGINIA INLND PORT, VA</t>
  </si>
  <si>
    <t>CEDARVILLE, VA</t>
  </si>
  <si>
    <t>FRONT ROYAL, VA</t>
  </si>
  <si>
    <t>COORS CROSSING, VA</t>
  </si>
  <si>
    <t>INGHAM, VA</t>
  </si>
  <si>
    <t>SHENANDOAH, VA</t>
  </si>
  <si>
    <t>STANLEY, VA</t>
  </si>
  <si>
    <t>ELKTON SCANNER, VA</t>
  </si>
  <si>
    <t>LYNNWOOD, VA</t>
  </si>
  <si>
    <t>GROTTOES, VA</t>
  </si>
  <si>
    <t>WAYNESBORO, VA</t>
  </si>
  <si>
    <t>STUARTS DRAFT, VA</t>
  </si>
  <si>
    <t>LOFTON, VA</t>
  </si>
  <si>
    <t>BUENA VISTA, VA</t>
  </si>
  <si>
    <t>GLASGOW, VA</t>
  </si>
  <si>
    <t>POWDER SPRG SCANNER, GA</t>
  </si>
  <si>
    <t>CALERA, AL</t>
  </si>
  <si>
    <t>BUCHANAN, VA</t>
  </si>
  <si>
    <t>CLOVERDALE, VA</t>
  </si>
  <si>
    <t>HOLLINS SCANNER, VA</t>
  </si>
  <si>
    <t>LONE STAR, VA</t>
  </si>
  <si>
    <t>AUSTELL ENGLAND, GA</t>
  </si>
  <si>
    <t>134H</t>
  </si>
  <si>
    <t>AUSTELL SCANNER, GA</t>
  </si>
  <si>
    <t>DETROIT FLEXI FLO, MI</t>
  </si>
  <si>
    <t>ROBERTA, AL</t>
  </si>
  <si>
    <t>AUSTELL INTERMODAL, GA</t>
  </si>
  <si>
    <t>MELVINDALE CSAO, MI</t>
  </si>
  <si>
    <t>BEARDEN, TN</t>
  </si>
  <si>
    <t>EBENEZER SCANNER, TN</t>
  </si>
  <si>
    <t>MABLETON, GA</t>
  </si>
  <si>
    <t>WRIGHT, TN</t>
  </si>
  <si>
    <t>SARALAND, AL</t>
  </si>
  <si>
    <t>WILTON, AL</t>
  </si>
  <si>
    <t>BROWNS, IL</t>
  </si>
  <si>
    <t>DODGE CITY, MI</t>
  </si>
  <si>
    <t>STONY CREEK, PA</t>
  </si>
  <si>
    <t>STARKEY SCANNER, VA</t>
  </si>
  <si>
    <t>ROCKY MOUNT, VA</t>
  </si>
  <si>
    <t>PAYNE, VA</t>
  </si>
  <si>
    <t>FONTAINE, VA</t>
  </si>
  <si>
    <t>RIDGEWAY, VA</t>
  </si>
  <si>
    <t>MABRICO, NC</t>
  </si>
  <si>
    <t>PINE HALL SCANNER, NC</t>
  </si>
  <si>
    <t>PINE HALL, NC</t>
  </si>
  <si>
    <t>MOBILE SCANNER, AL</t>
  </si>
  <si>
    <t>BELEWS CREEK, NC</t>
  </si>
  <si>
    <t>WALKERTOWN, NC</t>
  </si>
  <si>
    <t>WINSTON SALEM SCANN, NC</t>
  </si>
  <si>
    <t>WINSTON-SALEM, NC</t>
  </si>
  <si>
    <t>141W</t>
  </si>
  <si>
    <t>SIMPSON, IL</t>
  </si>
  <si>
    <t>BOLTON ROAD SCANNER, GA</t>
  </si>
  <si>
    <t>OAKDALE, GA</t>
  </si>
  <si>
    <t>FRIENDSVILLE, IL</t>
  </si>
  <si>
    <t>ATLANTA, GA</t>
  </si>
  <si>
    <t>BROOKWOOD, GA</t>
  </si>
  <si>
    <t>CHATTAHOOCHEE, GA</t>
  </si>
  <si>
    <t>CONLEY, GA</t>
  </si>
  <si>
    <t>CONSTITUTION, GA</t>
  </si>
  <si>
    <t>EAST POINT, GA</t>
  </si>
  <si>
    <t>FOREST PARK, GA</t>
  </si>
  <si>
    <t>FT MCPHERSON, GA</t>
  </si>
  <si>
    <t>HAPEVILLE, GA</t>
  </si>
  <si>
    <t>LEE, GA</t>
  </si>
  <si>
    <t>MAGNOLIA, GA</t>
  </si>
  <si>
    <t>SOUTH YARD, GA</t>
  </si>
  <si>
    <t>CHICKASAW, AL</t>
  </si>
  <si>
    <t>MOBILE, AL</t>
  </si>
  <si>
    <t>PLATEAU, AL</t>
  </si>
  <si>
    <t>TERMINAL JCT, AL</t>
  </si>
  <si>
    <t>TENNENT, NJ</t>
  </si>
  <si>
    <t>PAULSBORO, NJ</t>
  </si>
  <si>
    <t>SPRINGFIELD, VA</t>
  </si>
  <si>
    <t>MT CARMEL, IL</t>
  </si>
  <si>
    <t>NORCROSS, VA</t>
  </si>
  <si>
    <t>KIMBALLTON, VA</t>
  </si>
  <si>
    <t>LENOIR CITY, TN</t>
  </si>
  <si>
    <t>RADFORD, VA</t>
  </si>
  <si>
    <t>LYLE SCANNER, IN</t>
  </si>
  <si>
    <t>LYLE, IN</t>
  </si>
  <si>
    <t>158H</t>
  </si>
  <si>
    <t>WELLS ST SCANNER, GA</t>
  </si>
  <si>
    <t>158W</t>
  </si>
  <si>
    <t>CHESTNUT RIDGE SCAN, TN</t>
  </si>
  <si>
    <t>HAINESPORT, NJ</t>
  </si>
  <si>
    <t>ALCOA, TN</t>
  </si>
  <si>
    <t>BAILEY MINE, PA</t>
  </si>
  <si>
    <t>MARCUS HOOK, PA</t>
  </si>
  <si>
    <t>SWEETBRIAR SCANNER, VA</t>
  </si>
  <si>
    <t>RADFORD SCANNER, VA</t>
  </si>
  <si>
    <t>DUBLIN, VA</t>
  </si>
  <si>
    <t>WYSOR, VA</t>
  </si>
  <si>
    <t>PULASKI, VA</t>
  </si>
  <si>
    <t>MAX MEADOWS, VA</t>
  </si>
  <si>
    <t>WYTHEVILLE, VA</t>
  </si>
  <si>
    <t>RURAL RETREAT, VA</t>
  </si>
  <si>
    <t>GROSECLOSE, VA</t>
  </si>
  <si>
    <t>ATKINS, VA</t>
  </si>
  <si>
    <t>MT CARMEL, VA</t>
  </si>
  <si>
    <t>MARION, VA</t>
  </si>
  <si>
    <t>CHILHOWIE, VA</t>
  </si>
  <si>
    <t>GLADE SPRING, VA</t>
  </si>
  <si>
    <t>MEADOW VIEW, VA</t>
  </si>
  <si>
    <t>ABINGDON, VA</t>
  </si>
  <si>
    <t>LOUDON, TN</t>
  </si>
  <si>
    <t>CONSTITUTION SCANNE, GA</t>
  </si>
  <si>
    <t>CECIL SCANNER, VA</t>
  </si>
  <si>
    <t>BRISTOL, VA</t>
  </si>
  <si>
    <t>CECIL, VA</t>
  </si>
  <si>
    <t>UNIVERSAL SIDING, TN</t>
  </si>
  <si>
    <t>WALLACE, VA</t>
  </si>
  <si>
    <t>MAPLESVILLE, AL</t>
  </si>
  <si>
    <t>PRINCETON, IN</t>
  </si>
  <si>
    <t>PINEY FLATS, TN</t>
  </si>
  <si>
    <t>FAIRLAWN, NJ</t>
  </si>
  <si>
    <t>CRANFORD, NJ</t>
  </si>
  <si>
    <t>MARYVILLE, TN</t>
  </si>
  <si>
    <t>PORT READING, NJ</t>
  </si>
  <si>
    <t>GURNEE JCT, AL</t>
  </si>
  <si>
    <t>ROCKPORT, IN</t>
  </si>
  <si>
    <t>FRANCISCO, IN</t>
  </si>
  <si>
    <t>AMHERST, VA</t>
  </si>
  <si>
    <t>LYNCHBURG, VA</t>
  </si>
  <si>
    <t>MONROE, VA</t>
  </si>
  <si>
    <t>DROIT, WV</t>
  </si>
  <si>
    <t>SWEETWATER, TN</t>
  </si>
  <si>
    <t>STOCKBRIDGE, GA</t>
  </si>
  <si>
    <t>TUG FORK SIDING, WV</t>
  </si>
  <si>
    <t>WILCOE YARD, WV</t>
  </si>
  <si>
    <t>PAGETON, WV</t>
  </si>
  <si>
    <t>MUNSON, WV</t>
  </si>
  <si>
    <t>AUVILLE YARD, WV</t>
  </si>
  <si>
    <t>AUVILLE, WV</t>
  </si>
  <si>
    <t>MILE BRANCH, WV</t>
  </si>
  <si>
    <t>ATWELL, WV</t>
  </si>
  <si>
    <t>LOMAX, WV</t>
  </si>
  <si>
    <t>RIFT, WV</t>
  </si>
  <si>
    <t>BISHOP OPERATION, WV</t>
  </si>
  <si>
    <t>TIMBAR, WV</t>
  </si>
  <si>
    <t>SCAGGS, WV</t>
  </si>
  <si>
    <t>BILL SCANNER, KY</t>
  </si>
  <si>
    <t>BURKE, KY</t>
  </si>
  <si>
    <t>LESTER FORK, VA</t>
  </si>
  <si>
    <t>KELSA, VA</t>
  </si>
  <si>
    <t>LUKE, VA</t>
  </si>
  <si>
    <t>LUKE PASSING, VA</t>
  </si>
  <si>
    <t>HURLEY, VA</t>
  </si>
  <si>
    <t>BEAR, VA</t>
  </si>
  <si>
    <t>WELLER YARD, VA</t>
  </si>
  <si>
    <t>LEE TOWN, VA</t>
  </si>
  <si>
    <t>TOOKLAND, VA</t>
  </si>
  <si>
    <t>VANSANT, VA</t>
  </si>
  <si>
    <t>DISMAL YARD, VA</t>
  </si>
  <si>
    <t>PAGE, VA</t>
  </si>
  <si>
    <t>STRIC, VA</t>
  </si>
  <si>
    <t>BIGGS, KY</t>
  </si>
  <si>
    <t>ARROW, KY</t>
  </si>
  <si>
    <t>THOMAS, KY</t>
  </si>
  <si>
    <t>JAMBOREE, KY</t>
  </si>
  <si>
    <t>OAKLAND CITY JCT, IN</t>
  </si>
  <si>
    <t>FREMONT, AL</t>
  </si>
  <si>
    <t>DAYTON, NJ</t>
  </si>
  <si>
    <t>BURLINGTON, NJ</t>
  </si>
  <si>
    <t>CORRYTON SCANNER, TN</t>
  </si>
  <si>
    <t>BOONVILLE, IN</t>
  </si>
  <si>
    <t>FREEHOLD, NJ</t>
  </si>
  <si>
    <t>COLLEGEDALE, TN</t>
  </si>
  <si>
    <t>WARREN, MI</t>
  </si>
  <si>
    <t>GIBBSTOWN, NJ</t>
  </si>
  <si>
    <t>BELLEVILLE, IL</t>
  </si>
  <si>
    <t>RAVENSWORTH, VA</t>
  </si>
  <si>
    <t>ST CLAIR, VA</t>
  </si>
  <si>
    <t>EAST SAM PASSING, VA</t>
  </si>
  <si>
    <t>ST CLAIR SCANNER, VA</t>
  </si>
  <si>
    <t>TAZEWELL, VA</t>
  </si>
  <si>
    <t>YOUNGS PASSING, VA</t>
  </si>
  <si>
    <t>CEDAR BLUFF SCANNER, VA</t>
  </si>
  <si>
    <t>CEDAR BLUFF, VA</t>
  </si>
  <si>
    <t>EAST RICHLANDS, VA</t>
  </si>
  <si>
    <t>RICHLANDS, VA</t>
  </si>
  <si>
    <t>RAVEN, VA</t>
  </si>
  <si>
    <t>EAST ALFREDON, VA</t>
  </si>
  <si>
    <t>EAST DAW, VA</t>
  </si>
  <si>
    <t>BOSTIC, VA</t>
  </si>
  <si>
    <t>SWORDS CREEK, VA</t>
  </si>
  <si>
    <t>MILL CREEK, VA</t>
  </si>
  <si>
    <t>CLEVELAND SCANNER, VA</t>
  </si>
  <si>
    <t>CLEVELAND, VA</t>
  </si>
  <si>
    <t>CARBO, VA</t>
  </si>
  <si>
    <t>CARTERTON, VA</t>
  </si>
  <si>
    <t>BOODY, VA</t>
  </si>
  <si>
    <t>ST PAUL, VA</t>
  </si>
  <si>
    <t>COEBURN SCANNER, VA</t>
  </si>
  <si>
    <t>COEBURN, VA</t>
  </si>
  <si>
    <t>TACOMA, VA</t>
  </si>
  <si>
    <t>NORTON INT, VA</t>
  </si>
  <si>
    <t>RAMSEY, VA</t>
  </si>
  <si>
    <t>NIOTA, TN</t>
  </si>
  <si>
    <t>LAWYERS, VA</t>
  </si>
  <si>
    <t>NORTON, VA</t>
  </si>
  <si>
    <t>HOLTON, VA</t>
  </si>
  <si>
    <t>DOUG, VA</t>
  </si>
  <si>
    <t>CRITICAL FORK, VA</t>
  </si>
  <si>
    <t>STEER BRANCH, VA</t>
  </si>
  <si>
    <t>MCDONOUGH, GA</t>
  </si>
  <si>
    <t>LAWYERS SCANNER, VA</t>
  </si>
  <si>
    <t>INDIAN YARD, VA</t>
  </si>
  <si>
    <t>ASBURY, VA</t>
  </si>
  <si>
    <t>AMONATE SCANNER, VA</t>
  </si>
  <si>
    <t>GRACELAND, VA</t>
  </si>
  <si>
    <t>BURNSVILLE, AL</t>
  </si>
  <si>
    <t>WINSLOW, IN</t>
  </si>
  <si>
    <t>CLINCHFIELD, VA</t>
  </si>
  <si>
    <t>ATHENS, TN</t>
  </si>
  <si>
    <t>LOCUS GROVE WILD SC, GA</t>
  </si>
  <si>
    <t>SELMA SCANNER, AL</t>
  </si>
  <si>
    <t>TOMS CREEK, VA</t>
  </si>
  <si>
    <t>MT HOLLY, NJ</t>
  </si>
  <si>
    <t>SEWAREN, NJ</t>
  </si>
  <si>
    <t>PEVLER, KY</t>
  </si>
  <si>
    <t>CARLINVILLE, IL</t>
  </si>
  <si>
    <t>SIDNEY, KY</t>
  </si>
  <si>
    <t>SELMA, AL</t>
  </si>
  <si>
    <t>YEATTS, VA</t>
  </si>
  <si>
    <t>BIG OMER, WV</t>
  </si>
  <si>
    <t>MILLSTONE YARD, WV</t>
  </si>
  <si>
    <t>DELBARTON, WV</t>
  </si>
  <si>
    <t>SCARLET GLEN, WV</t>
  </si>
  <si>
    <t>ALTAVISTA, VA</t>
  </si>
  <si>
    <t>CEREDO, WV</t>
  </si>
  <si>
    <t>HURT, VA</t>
  </si>
  <si>
    <t>197N</t>
  </si>
  <si>
    <t>POTER SCANNER, AL</t>
  </si>
  <si>
    <t>WENTZ, VA</t>
  </si>
  <si>
    <t>ANDOVER, VA</t>
  </si>
  <si>
    <t>APPALACHIA, VA</t>
  </si>
  <si>
    <t>APPALACHIA SCANNER, VA</t>
  </si>
  <si>
    <t>KENT JCT, VA</t>
  </si>
  <si>
    <t>GRAVE, VA</t>
  </si>
  <si>
    <t>CALHOUN SCANNER, TN</t>
  </si>
  <si>
    <t>IMBODEN SCANNER, VA</t>
  </si>
  <si>
    <t>ST CHARLES, VA</t>
  </si>
  <si>
    <t>KEMMERER GEM 2, VA</t>
  </si>
  <si>
    <t>BENEDICT, VA</t>
  </si>
  <si>
    <t>MAYFLOWER, VA</t>
  </si>
  <si>
    <t>POTTER, AL</t>
  </si>
  <si>
    <t>DUFFIELD, VA</t>
  </si>
  <si>
    <t>BRISTOL, TN</t>
  </si>
  <si>
    <t>SOUTH AMBOY, NJ</t>
  </si>
  <si>
    <t>JERSEY CITY, NJ</t>
  </si>
  <si>
    <t>GARFIELD, NJ</t>
  </si>
  <si>
    <t>SEGCO, AL</t>
  </si>
  <si>
    <t>METUCHEN, NJ</t>
  </si>
  <si>
    <t>CARTERET, NJ</t>
  </si>
  <si>
    <t>NEW BRUNSWICK, NJ</t>
  </si>
  <si>
    <t>SOUTH BOUND BROOK, NJ</t>
  </si>
  <si>
    <t>AVENEL, NJ</t>
  </si>
  <si>
    <t>GARDEN CITY, GA</t>
  </si>
  <si>
    <t>PORT JCT MAIN SCANN, GA</t>
  </si>
  <si>
    <t>CALHOUN, TN</t>
  </si>
  <si>
    <t>HUNTINGBURG, IN</t>
  </si>
  <si>
    <t>BLANFORD, GA</t>
  </si>
  <si>
    <t>CHARLESTON, TN</t>
  </si>
  <si>
    <t>SPRINGFIELD, GA</t>
  </si>
  <si>
    <t>SHAWNEE SCANNER, GA</t>
  </si>
  <si>
    <t>ARDMORE, GA</t>
  </si>
  <si>
    <t>ST ANTHONY SCANNER, IN</t>
  </si>
  <si>
    <t>TASSO, TN</t>
  </si>
  <si>
    <t>MARION JCT, AL</t>
  </si>
  <si>
    <t>GRETNA, VA</t>
  </si>
  <si>
    <t>FLOVILLA SCANNER, GA</t>
  </si>
  <si>
    <t>EAST WAYNESBORO, GA</t>
  </si>
  <si>
    <t>STERLING SCANNER, MI</t>
  </si>
  <si>
    <t>WRENS, GA</t>
  </si>
  <si>
    <t>STAPLETON, GA</t>
  </si>
  <si>
    <t>BASTONVILLE, GA</t>
  </si>
  <si>
    <t>WARREN, GA</t>
  </si>
  <si>
    <t>CLEVELAND, TN</t>
  </si>
  <si>
    <t>EAST WARRENTON, GA</t>
  </si>
  <si>
    <t>BROWNS, AL</t>
  </si>
  <si>
    <t>BIRDSEYE, IN</t>
  </si>
  <si>
    <t>JULIETTE, GA</t>
  </si>
  <si>
    <t>CHATHAM, VA</t>
  </si>
  <si>
    <t>SCHERER, GA</t>
  </si>
  <si>
    <t>LYNNVILLE MINE, IN</t>
  </si>
  <si>
    <t>CLINTON, TN</t>
  </si>
  <si>
    <t>DETROIT STERLING YD, MI</t>
  </si>
  <si>
    <t>BRIDGEPORT, NJ</t>
  </si>
  <si>
    <t>TURNER SCANNER, AL</t>
  </si>
  <si>
    <t>ALTON, IL</t>
  </si>
  <si>
    <t>FEDERAL, IL</t>
  </si>
  <si>
    <t>HARTFORD, IL</t>
  </si>
  <si>
    <t>REUTERS, IL</t>
  </si>
  <si>
    <t>ROXANA, IL</t>
  </si>
  <si>
    <t>WOOD RIVER, IL</t>
  </si>
  <si>
    <t>A O SMITH YD, IL</t>
  </si>
  <si>
    <t>GRANITE CITY, IL</t>
  </si>
  <si>
    <t>UNIONTOWN, AL</t>
  </si>
  <si>
    <t>223W</t>
  </si>
  <si>
    <t>TASWELL, IN</t>
  </si>
  <si>
    <t>SUMMIT SCANNER, TN</t>
  </si>
  <si>
    <t>FLORENCE, NJ</t>
  </si>
  <si>
    <t>BRADDOCK, NJ</t>
  </si>
  <si>
    <t>LUTTRELL, TN</t>
  </si>
  <si>
    <t>CATHERINE, AL</t>
  </si>
  <si>
    <t>BLAIRS SCANNER, VA</t>
  </si>
  <si>
    <t>HARRISONBURG, VA</t>
  </si>
  <si>
    <t>PLEASANT HILL, VA</t>
  </si>
  <si>
    <t>PLEASANT VALLEY, VA</t>
  </si>
  <si>
    <t>LINVILLE, VA</t>
  </si>
  <si>
    <t>BROADWAY, VA</t>
  </si>
  <si>
    <t>232H</t>
  </si>
  <si>
    <t>ARKWRIGHT, GA</t>
  </si>
  <si>
    <t>TEMPLE, IN</t>
  </si>
  <si>
    <t>ARKWRIGHT SCANNER, GA</t>
  </si>
  <si>
    <t>DANVILLE, VA</t>
  </si>
  <si>
    <t>EAST DANVILLE, VA</t>
  </si>
  <si>
    <t>MACON JCT SCANNER, GA</t>
  </si>
  <si>
    <t>PLAINFIELD, NJ</t>
  </si>
  <si>
    <t>ALTON PARK, TN</t>
  </si>
  <si>
    <t>BOYCE, TN</t>
  </si>
  <si>
    <t>BROWN, TN</t>
  </si>
  <si>
    <t>C. T. TOWER, TN</t>
  </si>
  <si>
    <t>CHATTANOOGA, TN</t>
  </si>
  <si>
    <t>JERSEY, TN</t>
  </si>
  <si>
    <t>NORTH CHATTANOOGA, TN</t>
  </si>
  <si>
    <t>TYNER, TN</t>
  </si>
  <si>
    <t>WAUHATCHIE, TN</t>
  </si>
  <si>
    <t>SPOCARI, AL</t>
  </si>
  <si>
    <t>MILLTOWN, IN</t>
  </si>
  <si>
    <t>SHELTON, NC</t>
  </si>
  <si>
    <t>ARMSTRONG, GA</t>
  </si>
  <si>
    <t>GLIDDEN, GA</t>
  </si>
  <si>
    <t>HUBER, GA</t>
  </si>
  <si>
    <t>MACON, GA</t>
  </si>
  <si>
    <t>PALMER, GA</t>
  </si>
  <si>
    <t>RIVERWOOD INTL, GA</t>
  </si>
  <si>
    <t>ROY, GA</t>
  </si>
  <si>
    <t>RUTLAND SOUTH, GA</t>
  </si>
  <si>
    <t>243H</t>
  </si>
  <si>
    <t>MEAD/BRUNSWICK SCAN, GA</t>
  </si>
  <si>
    <t>DEMOPOLIS, AL</t>
  </si>
  <si>
    <t>HEYDEN, NJ</t>
  </si>
  <si>
    <t>MARKHAM, IL</t>
  </si>
  <si>
    <t>CORYDON JCT, IN</t>
  </si>
  <si>
    <t>JOHNSON CITY, TN</t>
  </si>
  <si>
    <t>PEDRICKTOWN, NJ</t>
  </si>
  <si>
    <t>REIDSVILLE, NC</t>
  </si>
  <si>
    <t>TATEM SCANNER, IN</t>
  </si>
  <si>
    <t>L'VILLE GRLD1&amp;2 SCA, KY</t>
  </si>
  <si>
    <t>FIELDSBORO, NJ</t>
  </si>
  <si>
    <t>WINSLOW JCT, NJ</t>
  </si>
  <si>
    <t>LOUISVILLE FAGRD YD, KY</t>
  </si>
  <si>
    <t>LOUISVILLE, KY</t>
  </si>
  <si>
    <t>NEW ALBANY, IN</t>
  </si>
  <si>
    <t>L.S. JUNCTION, KY</t>
  </si>
  <si>
    <t>COCHRAN, GA</t>
  </si>
  <si>
    <t>COHUTTA, GA</t>
  </si>
  <si>
    <t>STEVENSON, AL</t>
  </si>
  <si>
    <t>APPLIANCE PARK, KY</t>
  </si>
  <si>
    <t>BUECHEL, KY</t>
  </si>
  <si>
    <t>WHITNER, KY</t>
  </si>
  <si>
    <t>FACKLER SCANNER, AL</t>
  </si>
  <si>
    <t>BROWN SUMMIT, NC</t>
  </si>
  <si>
    <t>GREENSBORO, NC</t>
  </si>
  <si>
    <t>GUILFORD COLLEGE, NC</t>
  </si>
  <si>
    <t>RUDD SCANNER, NC</t>
  </si>
  <si>
    <t>BLUEGRASS, KY</t>
  </si>
  <si>
    <t>EDISON, NJ</t>
  </si>
  <si>
    <t>HILL TOP, NC</t>
  </si>
  <si>
    <t>TUCKER, KY</t>
  </si>
  <si>
    <t>HILL TOP SCANNER, NC</t>
  </si>
  <si>
    <t>HOLLYWOOD, AL</t>
  </si>
  <si>
    <t>FISHERVILLE SCANNER, KY</t>
  </si>
  <si>
    <t>JAMESTOWN, NC</t>
  </si>
  <si>
    <t>SCOTTSBORO, AL</t>
  </si>
  <si>
    <t>EASTMAN, GA</t>
  </si>
  <si>
    <t>HIGH POINT, NC</t>
  </si>
  <si>
    <t>FOLSOM, NJ</t>
  </si>
  <si>
    <t>INDIANAPOLIS, IN</t>
  </si>
  <si>
    <t>CAMDEN, NJ</t>
  </si>
  <si>
    <t>WOODBRIDGE, NJ</t>
  </si>
  <si>
    <t>2K</t>
  </si>
  <si>
    <t>FAIRBANKS JCT SCANN, GA</t>
  </si>
  <si>
    <t>LINDEN, NJ</t>
  </si>
  <si>
    <t>DOREMUS AUTO RAMP, NJ</t>
  </si>
  <si>
    <t>PHOENIX, NJ</t>
  </si>
  <si>
    <t>DET JEFFERSON, MI</t>
  </si>
  <si>
    <t>PORT NEWARK ELIZABE, NJ</t>
  </si>
  <si>
    <t>THOMASVILLE, NC</t>
  </si>
  <si>
    <t>SHELBYVILLE, KY</t>
  </si>
  <si>
    <t>SHELBYVILLE MIX CTR, KY</t>
  </si>
  <si>
    <t>BOUND BROOK, NJ</t>
  </si>
  <si>
    <t>CARNEYS POINT, NJ</t>
  </si>
  <si>
    <t>HELENA, GA</t>
  </si>
  <si>
    <t>LEXINGTON, NC</t>
  </si>
  <si>
    <t>MCRAE, GA</t>
  </si>
  <si>
    <t>LAKE CITY, TN</t>
  </si>
  <si>
    <t>DAYTON, VA</t>
  </si>
  <si>
    <t>LINWOOD, NC</t>
  </si>
  <si>
    <t>SALISBURY, NC</t>
  </si>
  <si>
    <t>SPENCER, NC</t>
  </si>
  <si>
    <t>SUMNER SIDING, NC</t>
  </si>
  <si>
    <t>ASA, AL</t>
  </si>
  <si>
    <t>BROWNSBORO, AL</t>
  </si>
  <si>
    <t>TOWNS, GA</t>
  </si>
  <si>
    <t>FIVE ROW SCANNER, NC</t>
  </si>
  <si>
    <t>FINDERNE, NJ</t>
  </si>
  <si>
    <t>SPARKS GAP, AL</t>
  </si>
  <si>
    <t>MANASSAS, VA</t>
  </si>
  <si>
    <t>LAWRENCEBURG, KY</t>
  </si>
  <si>
    <t>23RD STREET, TN</t>
  </si>
  <si>
    <t>CHASE, AL</t>
  </si>
  <si>
    <t>LUMBER CITY, GA</t>
  </si>
  <si>
    <t>CT TOWER SCANNER, TN</t>
  </si>
  <si>
    <t>VAN DYKE, AL</t>
  </si>
  <si>
    <t>HUNTSVILLE, AL</t>
  </si>
  <si>
    <t>MADISON, AL</t>
  </si>
  <si>
    <t>JONESBOROUGH, TN</t>
  </si>
  <si>
    <t>SUMNER WILD SITE SC, NC</t>
  </si>
  <si>
    <t>ELKO, AL</t>
  </si>
  <si>
    <t>HAZLEHURST, GA</t>
  </si>
  <si>
    <t>LANDIS, NC</t>
  </si>
  <si>
    <t>HARRODSBURG SCANNER, KY</t>
  </si>
  <si>
    <t>KANNAPOLIS, NC</t>
  </si>
  <si>
    <t>VINELAND, NJ</t>
  </si>
  <si>
    <t>LINCOLN CITY, IN</t>
  </si>
  <si>
    <t>SARGON, AL</t>
  </si>
  <si>
    <t>HARRODSBURG, KY</t>
  </si>
  <si>
    <t>HATCH, GA</t>
  </si>
  <si>
    <t>CONCORD, NC</t>
  </si>
  <si>
    <t>BAXLEY, GA</t>
  </si>
  <si>
    <t>DEANS, NJ</t>
  </si>
  <si>
    <t>MACMILLAN, AL</t>
  </si>
  <si>
    <t>DECATUR, AL</t>
  </si>
  <si>
    <t>MALLARD, AL</t>
  </si>
  <si>
    <t>HARRISBURG, NC</t>
  </si>
  <si>
    <t>HAHN SCANNER, NC</t>
  </si>
  <si>
    <t>SURRENCY, GA</t>
  </si>
  <si>
    <t>TRINITY SCANNER, AL</t>
  </si>
  <si>
    <t>DALE SCANNER, IN</t>
  </si>
  <si>
    <t>KIMBROUGH, AL</t>
  </si>
  <si>
    <t>JUNKER, NC</t>
  </si>
  <si>
    <t>BERRYHILL, NC</t>
  </si>
  <si>
    <t>CHARLOTTE INTER, NC</t>
  </si>
  <si>
    <t>CHARLOTTE, NC</t>
  </si>
  <si>
    <t>CROFT, NC</t>
  </si>
  <si>
    <t>GRIFFITH, NC</t>
  </si>
  <si>
    <t>HEBRON, NC</t>
  </si>
  <si>
    <t>JUNEAU, NC</t>
  </si>
  <si>
    <t>NEWELL, NC</t>
  </si>
  <si>
    <t>NORTH CHARLOTTE, NC</t>
  </si>
  <si>
    <t>ODUM, GA</t>
  </si>
  <si>
    <t>WHEELER, AL</t>
  </si>
  <si>
    <t>WARING SCANNER, GA</t>
  </si>
  <si>
    <t>ALBERS SCANNER, IL</t>
  </si>
  <si>
    <t>ODUM SCANNER, GA</t>
  </si>
  <si>
    <t>ROBERTSON JUNCTION, AL</t>
  </si>
  <si>
    <t>COURTLAND, AL</t>
  </si>
  <si>
    <t>ROSSER, GA</t>
  </si>
  <si>
    <t>SOUTH FORK SCANNER, NC</t>
  </si>
  <si>
    <t>JESUP, GA</t>
  </si>
  <si>
    <t>BELMONT, NC</t>
  </si>
  <si>
    <t>LEIGHTON, AL</t>
  </si>
  <si>
    <t>GASTONIA, NC</t>
  </si>
  <si>
    <t>LEIGHTON SCANNER, AL</t>
  </si>
  <si>
    <t>MILLVILLE, NJ</t>
  </si>
  <si>
    <t>HILLTOP, IN</t>
  </si>
  <si>
    <t>NORTH BRANCH, NJ</t>
  </si>
  <si>
    <t>PAVONIA SOUTH SCANN, NJ</t>
  </si>
  <si>
    <t>GIBSON YARD, IN</t>
  </si>
  <si>
    <t>PHIL FRANKFORD JCT, PA</t>
  </si>
  <si>
    <t>MUSCLE SHOALS, AL</t>
  </si>
  <si>
    <t>PRUETT, AL</t>
  </si>
  <si>
    <t>SHEFFIELD, AL</t>
  </si>
  <si>
    <t>WILSON SCANNER, AL</t>
  </si>
  <si>
    <t>BESSEMER CITY, NC</t>
  </si>
  <si>
    <t>DALTON, GA</t>
  </si>
  <si>
    <t>KINGS MOUNTAIN, NC</t>
  </si>
  <si>
    <t>KELLY VIEW, VA</t>
  </si>
  <si>
    <t>SCOTT, AL</t>
  </si>
  <si>
    <t>PRIDE, AL</t>
  </si>
  <si>
    <t>416H</t>
  </si>
  <si>
    <t>OLD JESSUP RD SCANN, GA</t>
  </si>
  <si>
    <t>BARTON, AL</t>
  </si>
  <si>
    <t>GROVER, NC</t>
  </si>
  <si>
    <t>BLAIR, TN</t>
  </si>
  <si>
    <t>VERTAGREEN, AL</t>
  </si>
  <si>
    <t>CHEROKEE, AL</t>
  </si>
  <si>
    <t>STERLING, GA</t>
  </si>
  <si>
    <t>BLACKSBURG, SC</t>
  </si>
  <si>
    <t>ANGUILLA JCT, GA</t>
  </si>
  <si>
    <t>BRUNSWICK, GA</t>
  </si>
  <si>
    <t>GAFFNEY, SC</t>
  </si>
  <si>
    <t>IUKA, MS</t>
  </si>
  <si>
    <t>LIMESTONE, TN</t>
  </si>
  <si>
    <t>COWPENS, SC</t>
  </si>
  <si>
    <t>ZION HILL SCANNER, SC</t>
  </si>
  <si>
    <t>TURLEY, TN</t>
  </si>
  <si>
    <t>SUNNY SOUTH, AL</t>
  </si>
  <si>
    <t>YUMA, VA</t>
  </si>
  <si>
    <t>CALVERTON SCANNER, VA</t>
  </si>
  <si>
    <t>451A</t>
  </si>
  <si>
    <t>GLENS, MS</t>
  </si>
  <si>
    <t>CAMPTON, SC</t>
  </si>
  <si>
    <t>DODDVILLE, SC</t>
  </si>
  <si>
    <t>FAIRFOREST, SC</t>
  </si>
  <si>
    <t>GREER, SC</t>
  </si>
  <si>
    <t>HAYNE, SC</t>
  </si>
  <si>
    <t>SIGSBEE, SC</t>
  </si>
  <si>
    <t>SPARTANBURG, SC</t>
  </si>
  <si>
    <t>RUDY SCANNER, MS</t>
  </si>
  <si>
    <t>CORINTH, MS</t>
  </si>
  <si>
    <t>TRUETT SCANNER, TN</t>
  </si>
  <si>
    <t>PHELPS, GA</t>
  </si>
  <si>
    <t>KINGSPORT, TN</t>
  </si>
  <si>
    <t>CALVERTON, VA</t>
  </si>
  <si>
    <t>LYMAN SCANNER, SC</t>
  </si>
  <si>
    <t>ROYAL BLUE, TN</t>
  </si>
  <si>
    <t>FRISCO, TN</t>
  </si>
  <si>
    <t>BUCKEYE, TN</t>
  </si>
  <si>
    <t>CRAWFORDSVILLE, IN</t>
  </si>
  <si>
    <t>47TC</t>
  </si>
  <si>
    <t>FRISCO SCANNER, TN</t>
  </si>
  <si>
    <t>GREENVILLE, SC</t>
  </si>
  <si>
    <t>PIEDMONT, SC</t>
  </si>
  <si>
    <t>ATKINSON, AL</t>
  </si>
  <si>
    <t>CLICK, TN</t>
  </si>
  <si>
    <t>GREENVILLE, NJ</t>
  </si>
  <si>
    <t>ENOSVILLE, IN</t>
  </si>
  <si>
    <t>PHILA S PHILA TERM, PA</t>
  </si>
  <si>
    <t>PAVONIA NORTH SCANN, NJ</t>
  </si>
  <si>
    <t>LISTERHILL, AL</t>
  </si>
  <si>
    <t>PARLIN, NJ</t>
  </si>
  <si>
    <t>BIG STONE GAP, VA</t>
  </si>
  <si>
    <t>GRAND JCT, TN</t>
  </si>
  <si>
    <t>RATHER, TN</t>
  </si>
  <si>
    <t>AFTON, TN</t>
  </si>
  <si>
    <t>50CG</t>
  </si>
  <si>
    <t>TAZEWELL, TN</t>
  </si>
  <si>
    <t>CENTRAL, SC</t>
  </si>
  <si>
    <t>MOSCOW, TN</t>
  </si>
  <si>
    <t>BALL, TN</t>
  </si>
  <si>
    <t>HARRIMAN, TN</t>
  </si>
  <si>
    <t>FARMINGDALE, NJ</t>
  </si>
  <si>
    <t>HOLSTON, TN</t>
  </si>
  <si>
    <t>COURTENAY, SC</t>
  </si>
  <si>
    <t>SENECA, SC</t>
  </si>
  <si>
    <t>CHENEY SCANNER, SC</t>
  </si>
  <si>
    <t>COLLIERVILLE, TN</t>
  </si>
  <si>
    <t>THOMASVILLE, AL</t>
  </si>
  <si>
    <t>WHITE SIDING, TN</t>
  </si>
  <si>
    <t>WHITE SCANNER, TN</t>
  </si>
  <si>
    <t>TOCCOA, GA</t>
  </si>
  <si>
    <t>MEMPHIS, TN</t>
  </si>
  <si>
    <t>ROSSVILLE, TN</t>
  </si>
  <si>
    <t>TUCKAHOE, NJ</t>
  </si>
  <si>
    <t>CHURCH HILL, TN</t>
  </si>
  <si>
    <t>LOCK HAVEN, PA</t>
  </si>
  <si>
    <t>CORNELIA, GA</t>
  </si>
  <si>
    <t>BALDWIN, GA</t>
  </si>
  <si>
    <t>RAOUL, GA</t>
  </si>
  <si>
    <t>TRENTON, NJ</t>
  </si>
  <si>
    <t>GADSDEN, AL</t>
  </si>
  <si>
    <t>LULA, GA</t>
  </si>
  <si>
    <t>CAGLE SCANNER, GA</t>
  </si>
  <si>
    <t>GREENEVILLE, TN</t>
  </si>
  <si>
    <t>GAINESVILLE, GA</t>
  </si>
  <si>
    <t>CHICOPEE, GA</t>
  </si>
  <si>
    <t>LAKEWOOD, NJ</t>
  </si>
  <si>
    <t>OAKWOOD, GA</t>
  </si>
  <si>
    <t>FLOWERY BRANCH, GA</t>
  </si>
  <si>
    <t>GREENLAND, TN</t>
  </si>
  <si>
    <t>BRISTOL SCANNER, TN</t>
  </si>
  <si>
    <t>CAMDEN BULSON ST, NJ</t>
  </si>
  <si>
    <t>CRANBURY, NJ</t>
  </si>
  <si>
    <t>EVANS CITY, AL</t>
  </si>
  <si>
    <t>NEWARK CSAO, NJ</t>
  </si>
  <si>
    <t>BIG STONE GAP SCANN, VA</t>
  </si>
  <si>
    <t>ELIZABETHPORT, NJ</t>
  </si>
  <si>
    <t>BUFORD, GA</t>
  </si>
  <si>
    <t>SUWANEE, GA</t>
  </si>
  <si>
    <t>PALERMO, NJ</t>
  </si>
  <si>
    <t>GWINNETT PL SCANNER, GA</t>
  </si>
  <si>
    <t>DULUTH, GA</t>
  </si>
  <si>
    <t>NORCROSS, GA</t>
  </si>
  <si>
    <t>OOSTANAULA, GA</t>
  </si>
  <si>
    <t>FULTON, AL</t>
  </si>
  <si>
    <t>STONY POINT, TN</t>
  </si>
  <si>
    <t>BRANDY STATION, VA</t>
  </si>
  <si>
    <t>RAY, GA</t>
  </si>
  <si>
    <t>DORAVILLE, GA</t>
  </si>
  <si>
    <t>CHAMBLEE, GA</t>
  </si>
  <si>
    <t>NEWCOMB, TN</t>
  </si>
  <si>
    <t>HOWELL PIED SCANNER, GA</t>
  </si>
  <si>
    <t>TIPRELL, TN</t>
  </si>
  <si>
    <t>LITHIA SPRINGS SCAN, GA</t>
  </si>
  <si>
    <t>DOUGLASVILLE, GA</t>
  </si>
  <si>
    <t>CENTRALIA, IL</t>
  </si>
  <si>
    <t>MOSHEIM, TN</t>
  </si>
  <si>
    <t>CULPEPER, VA</t>
  </si>
  <si>
    <t>VILLA RICA, GA</t>
  </si>
  <si>
    <t>MIDWAY, TN</t>
  </si>
  <si>
    <t>BRISTOL, PA</t>
  </si>
  <si>
    <t>BREMEN, GA</t>
  </si>
  <si>
    <t>WACO, GA</t>
  </si>
  <si>
    <t>TALLAPOOSA, GA</t>
  </si>
  <si>
    <t>MIDDLESBORO, KY</t>
  </si>
  <si>
    <t>WESTVILLE, NJ</t>
  </si>
  <si>
    <t>PHILADELPHIA FLEXI, PA</t>
  </si>
  <si>
    <t>BRILLS, NJ</t>
  </si>
  <si>
    <t>ERAIL, NJ</t>
  </si>
  <si>
    <t>MUSCADINE, AL</t>
  </si>
  <si>
    <t>NORTH CLAYMONT, DE</t>
  </si>
  <si>
    <t>CLEARING CHGO, IL</t>
  </si>
  <si>
    <t>CORWITH TV, IL</t>
  </si>
  <si>
    <t>BLUE ISLAND, IL</t>
  </si>
  <si>
    <t>SALEM, IL</t>
  </si>
  <si>
    <t>PROVISO, IL</t>
  </si>
  <si>
    <t>CICERO, IL</t>
  </si>
  <si>
    <t>NORTH MANCHESTER, IN</t>
  </si>
  <si>
    <t>CROYDON, PA</t>
  </si>
  <si>
    <t>PARAMOUNT, KY</t>
  </si>
  <si>
    <t>HEFLIN, AL</t>
  </si>
  <si>
    <t>SOUTH COLUMBUS, OH</t>
  </si>
  <si>
    <t>GYPSUM, OH</t>
  </si>
  <si>
    <t>WHATLEY, AL</t>
  </si>
  <si>
    <t>OTTAWA YARD, OH</t>
  </si>
  <si>
    <t>LA PORTE, IN</t>
  </si>
  <si>
    <t>EAST PENN JCT, PA</t>
  </si>
  <si>
    <t>TEMPLE, PA</t>
  </si>
  <si>
    <t>PALMERTON, PA</t>
  </si>
  <si>
    <t>CONEWAGO, PA</t>
  </si>
  <si>
    <t>BETHINTERMODAL, PA</t>
  </si>
  <si>
    <t>DEARMANVILLE SCANNE, AL</t>
  </si>
  <si>
    <t>BUREM SCANNER, TN</t>
  </si>
  <si>
    <t>WALNUT HILL, IL</t>
  </si>
  <si>
    <t>ANNISTON, AL</t>
  </si>
  <si>
    <t>DE ARMANVILLE, AL</t>
  </si>
  <si>
    <t>CORNWELLS HEIGHTS, PA</t>
  </si>
  <si>
    <t>MITCHELLS, VA</t>
  </si>
  <si>
    <t>BYNUM, AL</t>
  </si>
  <si>
    <t>BURLEY, KY</t>
  </si>
  <si>
    <t>LINCOLN PARK STATE, MI</t>
  </si>
  <si>
    <t>BROWNSTOWN, MI</t>
  </si>
  <si>
    <t>ASH, MI</t>
  </si>
  <si>
    <t>DETROIT UNION PRODU, MI</t>
  </si>
  <si>
    <t>WAVERLY, NJ</t>
  </si>
  <si>
    <t>DELANCO, NJ</t>
  </si>
  <si>
    <t>DELAIR, NJ</t>
  </si>
  <si>
    <t>PAVONIA, NJ</t>
  </si>
  <si>
    <t>NEWARK POINIER ST, NJ</t>
  </si>
  <si>
    <t>CAMDEN KAIGHNS PT, NJ</t>
  </si>
  <si>
    <t>PHILA TACONY, PA</t>
  </si>
  <si>
    <t>PHILA ONTARIO ST, PA</t>
  </si>
  <si>
    <t>PHILA FAIRHILL, PA</t>
  </si>
  <si>
    <t>PHILA MIDVALE NICET, PA</t>
  </si>
  <si>
    <t>PHILA MORRIS STREET, PA</t>
  </si>
  <si>
    <t>PHILA GIRARD POINT, PA</t>
  </si>
  <si>
    <t>LINCOLN, AL</t>
  </si>
  <si>
    <t>PHILA NOBLE STREET, PA</t>
  </si>
  <si>
    <t>PHILA BUSTLETON, PA</t>
  </si>
  <si>
    <t>PHILA PACKER MARINE, PA</t>
  </si>
  <si>
    <t>COOSA, AL</t>
  </si>
  <si>
    <t>BERWIN SCANNER, GA</t>
  </si>
  <si>
    <t>75MB</t>
  </si>
  <si>
    <t>SUGGSVILLE, AL</t>
  </si>
  <si>
    <t>RIVERSIDE, AL</t>
  </si>
  <si>
    <t>PELL CITY, AL</t>
  </si>
  <si>
    <t>EDEN, AL</t>
  </si>
  <si>
    <t>HOLT, AL</t>
  </si>
  <si>
    <t>ROBERTS, AL</t>
  </si>
  <si>
    <t>BULLS GAP, TN</t>
  </si>
  <si>
    <t>COOK SPRINGS SCANNR, AL</t>
  </si>
  <si>
    <t>LEEDS, AL</t>
  </si>
  <si>
    <t>LOVIC SCANNER, AL</t>
  </si>
  <si>
    <t>CORAN, TN</t>
  </si>
  <si>
    <t>RAPIDAN, VA</t>
  </si>
  <si>
    <t>AVONDALE, AL</t>
  </si>
  <si>
    <t>BIRMINGHAM, AL</t>
  </si>
  <si>
    <t>EAST BIRMINGHAM, AL</t>
  </si>
  <si>
    <t>ENSLEY, AL</t>
  </si>
  <si>
    <t>IRONDALE, AL</t>
  </si>
  <si>
    <t>MCCALLA, AL</t>
  </si>
  <si>
    <t>NORTH BIRMINGHAM, AL</t>
  </si>
  <si>
    <t>WOODLAWN, AL</t>
  </si>
  <si>
    <t>32ND STREET, AL</t>
  </si>
  <si>
    <t>CLAIRFIELD, TN</t>
  </si>
  <si>
    <t>BAYONNE, NJ</t>
  </si>
  <si>
    <t>BELLMAWR, NJ</t>
  </si>
  <si>
    <t>DURHAM SOUTH PLAINF, NJ</t>
  </si>
  <si>
    <t>ESSINGTON, PA</t>
  </si>
  <si>
    <t>RYAN, AL</t>
  </si>
  <si>
    <t>ELIZABETH MARINE TE, NJ</t>
  </si>
  <si>
    <t>ALEXANDRIA, VA</t>
  </si>
  <si>
    <t>CAMERON, VA</t>
  </si>
  <si>
    <t>KRANNERT, GA</t>
  </si>
  <si>
    <t>ROME, GA</t>
  </si>
  <si>
    <t>WEST ROME, GA</t>
  </si>
  <si>
    <t>WALKER SPRINGS SCAN, AL</t>
  </si>
  <si>
    <t>BROOKSIDE SCANNER, AL</t>
  </si>
  <si>
    <t>LITTLETON, AL</t>
  </si>
  <si>
    <t>BRYAN, AL</t>
  </si>
  <si>
    <t>CORDOVA, AL</t>
  </si>
  <si>
    <t>RUSSELLVILLE, TN</t>
  </si>
  <si>
    <t>LINDALE SCANNER, GA</t>
  </si>
  <si>
    <t>SUMMITT HILL, TN</t>
  </si>
  <si>
    <t>PARRISH, AL</t>
  </si>
  <si>
    <t>TALLADEGA, AL</t>
  </si>
  <si>
    <t>BERRY, AL</t>
  </si>
  <si>
    <t>IRONDALE, IL</t>
  </si>
  <si>
    <t>TOPTON, PA</t>
  </si>
  <si>
    <t>NEWBERRY, PA</t>
  </si>
  <si>
    <t>DUFFS JCT (POHC), PA</t>
  </si>
  <si>
    <t>PHILADELPHIA, PA</t>
  </si>
  <si>
    <t>MT VERNON, IL</t>
  </si>
  <si>
    <t>JACKSON, AL</t>
  </si>
  <si>
    <t>BERKELEY, SC</t>
  </si>
  <si>
    <t>MORRISTOWN, TN</t>
  </si>
  <si>
    <t>BAYVIEW NORTH SCANN, MD</t>
  </si>
  <si>
    <t>8BA</t>
  </si>
  <si>
    <t>RIVERTON, NJ</t>
  </si>
  <si>
    <t>RUTHERFORD, NJ</t>
  </si>
  <si>
    <t>BARRINGTON, NJ</t>
  </si>
  <si>
    <t>BOONVILLE SCANNER, IL</t>
  </si>
  <si>
    <t>POWELL, TN</t>
  </si>
  <si>
    <t>TENCO, TN</t>
  </si>
  <si>
    <t>NORTH YARD SOUTH SC, MI</t>
  </si>
  <si>
    <t>CARLSTADT, NJ</t>
  </si>
  <si>
    <t>ERAIL SCANNER, NJ</t>
  </si>
  <si>
    <t>AYER, MA</t>
  </si>
  <si>
    <t>ROUSES POINT, NY</t>
  </si>
  <si>
    <t>SARATOGA SPRINGS, NY</t>
  </si>
  <si>
    <t>SALAMANCA, NY</t>
  </si>
  <si>
    <t>MOHAWK YD, NY</t>
  </si>
  <si>
    <t>GAVIN, AR</t>
  </si>
  <si>
    <t>MECHANICVILLE, NY</t>
  </si>
  <si>
    <t>TAYLOR, PA</t>
  </si>
  <si>
    <t>REESES SCANNER, OH</t>
  </si>
  <si>
    <t>MADA, WV</t>
  </si>
  <si>
    <t>TRIANGLE JCT, MS</t>
  </si>
  <si>
    <t>COLUMBUS, MS</t>
  </si>
  <si>
    <t>ALPINE, AL</t>
  </si>
  <si>
    <t>JACOBS FORK, WV</t>
  </si>
  <si>
    <t>CORTELYOU, AL</t>
  </si>
  <si>
    <t>SAM, VA</t>
  </si>
  <si>
    <t>CASTLEWOOD SCANNER, VA</t>
  </si>
  <si>
    <t>TALBOTT SCANNER, TN</t>
  </si>
  <si>
    <t>ROUGE RIVER SCANNER, MI</t>
  </si>
  <si>
    <t>SPOTSWOOD, NJ</t>
  </si>
  <si>
    <t>DETROIT NORTH YD, MI</t>
  </si>
  <si>
    <t>MARION INTERCHANGE, NJ</t>
  </si>
  <si>
    <t>PERTH AMBOY, NJ</t>
  </si>
  <si>
    <t>WOODBURY, NJ</t>
  </si>
  <si>
    <t>PHILA PORT RICHMOND, PA</t>
  </si>
  <si>
    <t>MILLTOWN, NJ</t>
  </si>
  <si>
    <t>BOND HILL, OH</t>
  </si>
  <si>
    <t>CINCINNATI, OH</t>
  </si>
  <si>
    <t>CLARE, OH</t>
  </si>
  <si>
    <t>EVENDALE, OH</t>
  </si>
  <si>
    <t>IVORYDALE, OH</t>
  </si>
  <si>
    <t>LOCKLAND, OH</t>
  </si>
  <si>
    <t>LUDLOW, KY</t>
  </si>
  <si>
    <t>SHARONVILLE, OH</t>
  </si>
  <si>
    <t>ST BERNARD, OH</t>
  </si>
  <si>
    <t>RICE, KY</t>
  </si>
  <si>
    <t>BROWN, KY</t>
  </si>
  <si>
    <t>FAULKNER, KY</t>
  </si>
  <si>
    <t>DEVON, KY</t>
  </si>
  <si>
    <t>DANVILLE, KY</t>
  </si>
  <si>
    <t>MORELAND SCANNER, KY</t>
  </si>
  <si>
    <t>RICHWOOD, KY</t>
  </si>
  <si>
    <t>SOMERSET, KY</t>
  </si>
  <si>
    <t>BURNSIDE, KY</t>
  </si>
  <si>
    <t>TATEVILLE, KY</t>
  </si>
  <si>
    <t>WALTON SCANNER, KY</t>
  </si>
  <si>
    <t>FLAT ROCK, KY</t>
  </si>
  <si>
    <t>FLAT ROCK SCANNER, KY</t>
  </si>
  <si>
    <t>STEARNS, KY</t>
  </si>
  <si>
    <t>PINE KNOT, KY</t>
  </si>
  <si>
    <t>BEAR CREEK, TN</t>
  </si>
  <si>
    <t>ONEIDA, TN</t>
  </si>
  <si>
    <t>SUNBRIGHT, TN</t>
  </si>
  <si>
    <t>NEMO SCANNER, TN</t>
  </si>
  <si>
    <t>OAKDALE, TN</t>
  </si>
  <si>
    <t>EMORY GAP, TN</t>
  </si>
  <si>
    <t>EMORY GAP SCANNER, TN</t>
  </si>
  <si>
    <t>ROCKWOOD, TN</t>
  </si>
  <si>
    <t>SPRING CITY, TN</t>
  </si>
  <si>
    <t>DAYTON, TN</t>
  </si>
  <si>
    <t>DRY RIDGE, KY</t>
  </si>
  <si>
    <t>NORTH TUNNEL SCANNE, TN</t>
  </si>
  <si>
    <t>WILLIAMSTOWN, KY</t>
  </si>
  <si>
    <t>TRENTON, GA</t>
  </si>
  <si>
    <t>FT PAYNE, AL</t>
  </si>
  <si>
    <t>PORTERVILLE, AL</t>
  </si>
  <si>
    <t>A4</t>
  </si>
  <si>
    <t>LUDLOW SCANNER, KY</t>
  </si>
  <si>
    <t>ALABAMA CITY, AL</t>
  </si>
  <si>
    <t>ATTALLA, AL</t>
  </si>
  <si>
    <t>WHITNEY, AL</t>
  </si>
  <si>
    <t>SPRINGVILLE, AL</t>
  </si>
  <si>
    <t>CORINTH, KY</t>
  </si>
  <si>
    <t>TRUSSVILLE, AL</t>
  </si>
  <si>
    <t>TRUSSVILLE SCANNER, AL</t>
  </si>
  <si>
    <t>A472</t>
  </si>
  <si>
    <t>IRONDALE N-S SCANNE, AL</t>
  </si>
  <si>
    <t>IRONDALE PASS SCANN, AL</t>
  </si>
  <si>
    <t>GRASSELLI, AL</t>
  </si>
  <si>
    <t>BESMR SCANNER, AL</t>
  </si>
  <si>
    <t>BESSEMER, AL</t>
  </si>
  <si>
    <t>KIMBRELL SCANNER, AL</t>
  </si>
  <si>
    <t>WOODSTOCK, AL</t>
  </si>
  <si>
    <t>VANCE, AL</t>
  </si>
  <si>
    <t>DUDLEY, AL</t>
  </si>
  <si>
    <t>FLEMING, AL</t>
  </si>
  <si>
    <t>TUSCALOOSA, AL</t>
  </si>
  <si>
    <t>CRABTREE, AL</t>
  </si>
  <si>
    <t>MOUNDVILLE SCANNER, AL</t>
  </si>
  <si>
    <t>MOUNDVILLE, AL</t>
  </si>
  <si>
    <t>STEWART, AL</t>
  </si>
  <si>
    <t>AKRON, AL</t>
  </si>
  <si>
    <t>EUTAW, AL</t>
  </si>
  <si>
    <t>BERMUL, AL</t>
  </si>
  <si>
    <t>BOLIGEE, AL</t>
  </si>
  <si>
    <t>LIVINGSTON, AL</t>
  </si>
  <si>
    <t>CUBA SCANNER, AL</t>
  </si>
  <si>
    <t>BREYER, MS</t>
  </si>
  <si>
    <t>EDMUNDSON, MS</t>
  </si>
  <si>
    <t>MERIDIAN, MS</t>
  </si>
  <si>
    <t>SHOPS SCANNER, MS</t>
  </si>
  <si>
    <t>BASIC, MS</t>
  </si>
  <si>
    <t>PACHUTA, MS</t>
  </si>
  <si>
    <t>BARNETT, MS</t>
  </si>
  <si>
    <t>VOSSBURG SCANNER, MS</t>
  </si>
  <si>
    <t>GEORGETOWN, KY</t>
  </si>
  <si>
    <t>ROGERSLACY, MS</t>
  </si>
  <si>
    <t>SANDERSVILLE, MS</t>
  </si>
  <si>
    <t>HAWKES, MS</t>
  </si>
  <si>
    <t>LAUREL, MS</t>
  </si>
  <si>
    <t>SHOWS FIELD, MS</t>
  </si>
  <si>
    <t>ELLISVILLE, MS</t>
  </si>
  <si>
    <t>ERLANGER, KY</t>
  </si>
  <si>
    <t>A709</t>
  </si>
  <si>
    <t>EASTABUCHIE SCANNER, MS</t>
  </si>
  <si>
    <t>DRAGON, MS</t>
  </si>
  <si>
    <t>PETAL, MS</t>
  </si>
  <si>
    <t>HATTIESBURG, MS</t>
  </si>
  <si>
    <t>A720</t>
  </si>
  <si>
    <t>RICHBURG SCANNER, MS</t>
  </si>
  <si>
    <t>RICHBURG, MS</t>
  </si>
  <si>
    <t>KAISER, MS</t>
  </si>
  <si>
    <t>PURVIS, MS</t>
  </si>
  <si>
    <t>A740</t>
  </si>
  <si>
    <t>LUMBERTON, MS</t>
  </si>
  <si>
    <t>DERBY, MS</t>
  </si>
  <si>
    <t>PICAYUNE, MS</t>
  </si>
  <si>
    <t>NICHOLSON, MS</t>
  </si>
  <si>
    <t>LEXINGTON, KY</t>
  </si>
  <si>
    <t>NORTH LEXINGTON, KY</t>
  </si>
  <si>
    <t>PEARL RIVER, LA</t>
  </si>
  <si>
    <t>ST JOE, LA</t>
  </si>
  <si>
    <t>SLIDELL SCANNER, LA</t>
  </si>
  <si>
    <t>BRAITHWAITE, LA</t>
  </si>
  <si>
    <t>CHALMETTE, LA</t>
  </si>
  <si>
    <t>NEW ORLEANS, LA</t>
  </si>
  <si>
    <t>THREE OAKS, LA</t>
  </si>
  <si>
    <t>A840</t>
  </si>
  <si>
    <t>SHREWSBURY SCANNER, LA</t>
  </si>
  <si>
    <t>BISHOP SCANNER, KY</t>
  </si>
  <si>
    <t>NICHOLASVILLE, KY</t>
  </si>
  <si>
    <t>CORMAN, KY</t>
  </si>
  <si>
    <t>AF9</t>
  </si>
  <si>
    <t>LEISEY, PA</t>
  </si>
  <si>
    <t>HAYMARKET SCANNER, VA</t>
  </si>
  <si>
    <t>THOMASTON, GA</t>
  </si>
  <si>
    <t>GRAHAM, VA</t>
  </si>
  <si>
    <t>WELLINGTON, VA</t>
  </si>
  <si>
    <t>GAINESVILLE, VA</t>
  </si>
  <si>
    <t>MARSHALL, VA</t>
  </si>
  <si>
    <t>STRASBURG, VA</t>
  </si>
  <si>
    <t>LANDOVER, MD</t>
  </si>
  <si>
    <t>BENSENVILLE CPRS, IL</t>
  </si>
  <si>
    <t>NORTH DRIFTWOOD, PA</t>
  </si>
  <si>
    <t>DRIFTWOOD, PA</t>
  </si>
  <si>
    <t>KEATING, PA</t>
  </si>
  <si>
    <t>KEATING SOUTH SCA, PA</t>
  </si>
  <si>
    <t>KEATING SCANNER, PA</t>
  </si>
  <si>
    <t>CP-LINDEN, PA</t>
  </si>
  <si>
    <t>MONTGOMERY SCANNER, PA</t>
  </si>
  <si>
    <t>WATSONTOWN, PA</t>
  </si>
  <si>
    <t>MILTON, PA</t>
  </si>
  <si>
    <t>HERNDON, PA</t>
  </si>
  <si>
    <t>NORTHUMBERLAND SCAN, PA</t>
  </si>
  <si>
    <t>NORTHUMBERLAND, PA</t>
  </si>
  <si>
    <t>SUNBURY, PA</t>
  </si>
  <si>
    <t>MILLERSBURG SCANNER, PA</t>
  </si>
  <si>
    <t>ARCADE, NY</t>
  </si>
  <si>
    <t>WINCHESTER, NY</t>
  </si>
  <si>
    <t>BRC01</t>
  </si>
  <si>
    <t>SHULER, SC</t>
  </si>
  <si>
    <t>PORT WENTWORTH, GA</t>
  </si>
  <si>
    <t>SAVANNAH, GA</t>
  </si>
  <si>
    <t>WEST SAVANNAH, GA</t>
  </si>
  <si>
    <t>STATE SANITARIUM, GA</t>
  </si>
  <si>
    <t>HARLLEE, GA</t>
  </si>
  <si>
    <t>EATONTON, GA</t>
  </si>
  <si>
    <t>WARSAW, KY</t>
  </si>
  <si>
    <t>SENOIA, GA</t>
  </si>
  <si>
    <t>NEWNAN, GA</t>
  </si>
  <si>
    <t>YATES, GA</t>
  </si>
  <si>
    <t>WHITESBURG, GA</t>
  </si>
  <si>
    <t>WANSLEY, GA</t>
  </si>
  <si>
    <t>CLEM, GA</t>
  </si>
  <si>
    <t>CARROLLTON, GA</t>
  </si>
  <si>
    <t>CARROLLTON SCANNER, GA</t>
  </si>
  <si>
    <t>MANDEVILLE, GA</t>
  </si>
  <si>
    <t>BOWDON JCT, GA</t>
  </si>
  <si>
    <t>CC332</t>
  </si>
  <si>
    <t>BUCHANAN, GA</t>
  </si>
  <si>
    <t>CEDARTOWN, GA</t>
  </si>
  <si>
    <t>ROSSVILLE, GA</t>
  </si>
  <si>
    <t>CLEVELAND DB SCANNE, OH</t>
  </si>
  <si>
    <t>BEREA SCANNER, OH</t>
  </si>
  <si>
    <t>ELYRIA, OH</t>
  </si>
  <si>
    <t>FAIRLANE YARD, OH</t>
  </si>
  <si>
    <t>HURON MAIN ST, OH</t>
  </si>
  <si>
    <t>SANDUSKY SCANNER, OH</t>
  </si>
  <si>
    <t>SANDUSKY CAMP ST, OH</t>
  </si>
  <si>
    <t>CP-244, OH</t>
  </si>
  <si>
    <t>MARTIN, OH</t>
  </si>
  <si>
    <t>MILLBURY SCANNER, OH</t>
  </si>
  <si>
    <t>CD289</t>
  </si>
  <si>
    <t>CP-288, OH</t>
  </si>
  <si>
    <t>SWANTON SCANNER, OH</t>
  </si>
  <si>
    <t>SWANTON, OH</t>
  </si>
  <si>
    <t>DELTA, OH</t>
  </si>
  <si>
    <t>WAUSEON, OH</t>
  </si>
  <si>
    <t>PETTISVILLE, OH</t>
  </si>
  <si>
    <t>ARCHBOLD, OH</t>
  </si>
  <si>
    <t>BRYAN SCANNER, OH</t>
  </si>
  <si>
    <t>BRYAN, OH</t>
  </si>
  <si>
    <t>EDGERTON, OH</t>
  </si>
  <si>
    <t>WATERLOO, IN</t>
  </si>
  <si>
    <t>KENDALLVILLE, IN</t>
  </si>
  <si>
    <t>BRIMFIELD, IN</t>
  </si>
  <si>
    <t>WAWAKA, IN</t>
  </si>
  <si>
    <t>LIGONIER, IN</t>
  </si>
  <si>
    <t>MILLERSBURG, IN</t>
  </si>
  <si>
    <t>GOSHEN, IN</t>
  </si>
  <si>
    <t>GOSHEN SCANNER, IN</t>
  </si>
  <si>
    <t>DUNLAP, IN</t>
  </si>
  <si>
    <t>ELKHART, IN</t>
  </si>
  <si>
    <t>MISHAWAKA SCANNER, IN</t>
  </si>
  <si>
    <t>SOUTH BEND CR, IN</t>
  </si>
  <si>
    <t>LYDICK SCANNER, IN</t>
  </si>
  <si>
    <t>TERRE COUPEE, IN</t>
  </si>
  <si>
    <t>NEW CARLISLE, IN</t>
  </si>
  <si>
    <t>ROLLING PRAIRIE, IN</t>
  </si>
  <si>
    <t>BURDICK SCANNER, IN</t>
  </si>
  <si>
    <t>PORTER, IN</t>
  </si>
  <si>
    <t>BURNS HARBOR, IN</t>
  </si>
  <si>
    <t>MIDWEST SCANNER, IN</t>
  </si>
  <si>
    <t>MIDWEST PORTAGE, IN</t>
  </si>
  <si>
    <t>PINE (CR), IN</t>
  </si>
  <si>
    <t>CD500</t>
  </si>
  <si>
    <t>INDIANA HARBOR, IN</t>
  </si>
  <si>
    <t>WHITING SCANNER, IN</t>
  </si>
  <si>
    <t>COLEHOUR, IL</t>
  </si>
  <si>
    <t>GARY, IN</t>
  </si>
  <si>
    <t>HEGEWISCH, IL</t>
  </si>
  <si>
    <t>RIVERDALE, IL</t>
  </si>
  <si>
    <t>ROBY, IN</t>
  </si>
  <si>
    <t>SOUTH CHICAGO, IL</t>
  </si>
  <si>
    <t>WHITING, IN</t>
  </si>
  <si>
    <t>BONLEE, NC</t>
  </si>
  <si>
    <t>BEAR CREEK, NC</t>
  </si>
  <si>
    <t>GULF, NC</t>
  </si>
  <si>
    <t>CUMNOCK, NC</t>
  </si>
  <si>
    <t>VANDALIA, NC</t>
  </si>
  <si>
    <t>PLEASANT GARDEN, NC</t>
  </si>
  <si>
    <t>CLIMAX, NC</t>
  </si>
  <si>
    <t>LIBERTY, NC</t>
  </si>
  <si>
    <t>STALEY, NC</t>
  </si>
  <si>
    <t>BUCKEYE HARPER SCAN, OH</t>
  </si>
  <si>
    <t>GLADE RUN SCANNER, OH</t>
  </si>
  <si>
    <t>LONDON, OH</t>
  </si>
  <si>
    <t>SPRINGFIELD, OH</t>
  </si>
  <si>
    <t>FAIRBORN, OH</t>
  </si>
  <si>
    <t>MORAINE SCANNER, OH</t>
  </si>
  <si>
    <t>DAYTON, OH</t>
  </si>
  <si>
    <t>MORAINE, OH</t>
  </si>
  <si>
    <t>WEST CARROLLTON, OH</t>
  </si>
  <si>
    <t>MIDDLETOWN, OH</t>
  </si>
  <si>
    <t>MONROE, OH</t>
  </si>
  <si>
    <t>MONROE SCANNER, OH</t>
  </si>
  <si>
    <t>EVENDALE SCANNER, OH</t>
  </si>
  <si>
    <t>CAMP LEJEUNE, NC</t>
  </si>
  <si>
    <t>VANCEBORO, NC</t>
  </si>
  <si>
    <t>WEYCO, NC</t>
  </si>
  <si>
    <t>BRIDGETON WOOD YARD, NC</t>
  </si>
  <si>
    <t>BRIDGETON, NC</t>
  </si>
  <si>
    <t>ELNORA SCANNER, NY</t>
  </si>
  <si>
    <t>SCHEN SENECA S SCAN, NY</t>
  </si>
  <si>
    <t>CASANOVA, VA</t>
  </si>
  <si>
    <t>MCBEAN, GA</t>
  </si>
  <si>
    <t>NIXON SCANNER, GA</t>
  </si>
  <si>
    <t>OXFORD, NC</t>
  </si>
  <si>
    <t>BUTNER, NC</t>
  </si>
  <si>
    <t>WAYNESBORO SCANNER, GA</t>
  </si>
  <si>
    <t>VOGTLE, GA</t>
  </si>
  <si>
    <t>WAYNESBORO, GA</t>
  </si>
  <si>
    <t>DALLA</t>
  </si>
  <si>
    <t>EDEN, NC</t>
  </si>
  <si>
    <t>FOLLANSBEE, WV</t>
  </si>
  <si>
    <t>WELLSBURG, WV</t>
  </si>
  <si>
    <t>SALISBURY, MD</t>
  </si>
  <si>
    <t>PRINCESS ANNE, MD</t>
  </si>
  <si>
    <t>KINGS CREEK, MD</t>
  </si>
  <si>
    <t>POCOMOKE, MD</t>
  </si>
  <si>
    <t>PORTER SCANNER, DE</t>
  </si>
  <si>
    <t>MIDDLETOWN, DE</t>
  </si>
  <si>
    <t>TOWNSEND, DE</t>
  </si>
  <si>
    <t>CLAY, DE</t>
  </si>
  <si>
    <t>CLAYTON, DE</t>
  </si>
  <si>
    <t>CHESWOLD, DE</t>
  </si>
  <si>
    <t>DOVER, DE</t>
  </si>
  <si>
    <t>FELTON, DE</t>
  </si>
  <si>
    <t>HARRINGTON, DE</t>
  </si>
  <si>
    <t>GREENWOOD, DE</t>
  </si>
  <si>
    <t>BRIDGEVILLE, DE</t>
  </si>
  <si>
    <t>SEAFORD, DE</t>
  </si>
  <si>
    <t>BLADES, DE</t>
  </si>
  <si>
    <t>DELMAR, DE</t>
  </si>
  <si>
    <t>RIVER ROUGE SO SCAN, MI</t>
  </si>
  <si>
    <t>WYANDOTTE, MI</t>
  </si>
  <si>
    <t>TRENTON, MI</t>
  </si>
  <si>
    <t>DR20</t>
  </si>
  <si>
    <t>TRENTON SCANNER, MI</t>
  </si>
  <si>
    <t>MONROE, MI</t>
  </si>
  <si>
    <t>DELRAY SCANNER, MI</t>
  </si>
  <si>
    <t>ALEXIS SCANNER, OH</t>
  </si>
  <si>
    <t>RIVER ROUGE, MI</t>
  </si>
  <si>
    <t>RIVER ROUGE NORTHSC, MI</t>
  </si>
  <si>
    <t>ECORSE, MI</t>
  </si>
  <si>
    <t>STANLEY, OH</t>
  </si>
  <si>
    <t>HUNTERSVILLE, NC</t>
  </si>
  <si>
    <t>CORNELIUS, NC</t>
  </si>
  <si>
    <t>FALLING CREEK, NC</t>
  </si>
  <si>
    <t>HINES JCT, NC</t>
  </si>
  <si>
    <t>KINSTON, NC</t>
  </si>
  <si>
    <t>MILLERS, NC</t>
  </si>
  <si>
    <t>OAKS, NC</t>
  </si>
  <si>
    <t>NEW BERN, NC</t>
  </si>
  <si>
    <t>RADFORD, NC</t>
  </si>
  <si>
    <t>HAVELOCK, NC</t>
  </si>
  <si>
    <t>CHERRY POINT, NC</t>
  </si>
  <si>
    <t>EDGEWATER, NC</t>
  </si>
  <si>
    <t>MOREHEAD CITY, NC</t>
  </si>
  <si>
    <t>EAST DEERFIELD, MA</t>
  </si>
  <si>
    <t>EI14</t>
  </si>
  <si>
    <t>EVANSVILLE, PA</t>
  </si>
  <si>
    <t>COLUMBIA, PA</t>
  </si>
  <si>
    <t>MARIETTA, PA</t>
  </si>
  <si>
    <t>YORK HAVEN, PA</t>
  </si>
  <si>
    <t>STELL SCANNER, PA</t>
  </si>
  <si>
    <t>ENOLA, PA</t>
  </si>
  <si>
    <t>FAIR OAKS, VA</t>
  </si>
  <si>
    <t>MANBUR, VA</t>
  </si>
  <si>
    <t>RICHMOND, VA</t>
  </si>
  <si>
    <t>WEST POINT, VA</t>
  </si>
  <si>
    <t>RUBY, GA</t>
  </si>
  <si>
    <t>POSTELL, GA</t>
  </si>
  <si>
    <t>MINNETA, GA</t>
  </si>
  <si>
    <t>MACHEN, GA</t>
  </si>
  <si>
    <t>CLOVER, VA</t>
  </si>
  <si>
    <t>RINGGOLD, VA</t>
  </si>
  <si>
    <t>HOLLY FARMS, VA</t>
  </si>
  <si>
    <t>TREXLERTOWN, PA</t>
  </si>
  <si>
    <t>SEIPLE, PA</t>
  </si>
  <si>
    <t>WALBERT, PA</t>
  </si>
  <si>
    <t>CHAPMAN, PA</t>
  </si>
  <si>
    <t>GLASGOW SCANNER, DE</t>
  </si>
  <si>
    <t>READING SOUTH SCANN, PA</t>
  </si>
  <si>
    <t>READING, PA</t>
  </si>
  <si>
    <t>READING EAST SCANNE, PA</t>
  </si>
  <si>
    <t>G01</t>
  </si>
  <si>
    <t>MACON RUNNER SCANNE, GA</t>
  </si>
  <si>
    <t>TIFTON, GA</t>
  </si>
  <si>
    <t>SOUTH TIFTON, GA</t>
  </si>
  <si>
    <t>AVONDALE, GA</t>
  </si>
  <si>
    <t>LENOX, GA</t>
  </si>
  <si>
    <t>SPARKS, GA</t>
  </si>
  <si>
    <t>SPARKS SCANNER, GA</t>
  </si>
  <si>
    <t>ADEL, GA</t>
  </si>
  <si>
    <t>MINEOLA, GA</t>
  </si>
  <si>
    <t>G151</t>
  </si>
  <si>
    <t>VALDOSTA SCANNER, GA</t>
  </si>
  <si>
    <t>STATEN, GA</t>
  </si>
  <si>
    <t>VALDOSTA, GA</t>
  </si>
  <si>
    <t>WARNER ROBINS, GA</t>
  </si>
  <si>
    <t>BONAIRE SCANNER, GA</t>
  </si>
  <si>
    <t>KATHLEEN, GA</t>
  </si>
  <si>
    <t>PLUMMER RD SCANNER, FL</t>
  </si>
  <si>
    <t>JACKSONVILLE, FL</t>
  </si>
  <si>
    <t>LACY, FL</t>
  </si>
  <si>
    <t>WESTLAKE, FL</t>
  </si>
  <si>
    <t>JACKSONVILLE SCANNE, FL</t>
  </si>
  <si>
    <t>BOWDEN YARD, FL</t>
  </si>
  <si>
    <t>MOSSY, GA</t>
  </si>
  <si>
    <t>CLINCHFIELD, GA</t>
  </si>
  <si>
    <t>GROVANIA, GA</t>
  </si>
  <si>
    <t>UNADILLA, GA</t>
  </si>
  <si>
    <t>PINEHURST, GA</t>
  </si>
  <si>
    <t>VIENNA, GA</t>
  </si>
  <si>
    <t>MIAMI, FL</t>
  </si>
  <si>
    <t>CORDELE, GA</t>
  </si>
  <si>
    <t>MEAD/GS&amp;F SCANNER, GA</t>
  </si>
  <si>
    <t>G74</t>
  </si>
  <si>
    <t>ARABI, GA</t>
  </si>
  <si>
    <t>ASHBURN, GA</t>
  </si>
  <si>
    <t>CHULA, GA</t>
  </si>
  <si>
    <t>LAKE PARK, GA</t>
  </si>
  <si>
    <t>WEST OCCIDENTAL, FL</t>
  </si>
  <si>
    <t>OCCIDENTAL, FL</t>
  </si>
  <si>
    <t>LACYMARK, FL</t>
  </si>
  <si>
    <t>LAKE CITY, FL</t>
  </si>
  <si>
    <t>NAVAIR, FL</t>
  </si>
  <si>
    <t>JAROY, GA</t>
  </si>
  <si>
    <t>GENEVA, NY</t>
  </si>
  <si>
    <t>GORHI</t>
  </si>
  <si>
    <t>GV17</t>
  </si>
  <si>
    <t>TRAP ROCK, PA</t>
  </si>
  <si>
    <t>WILSONS MILLS, NC</t>
  </si>
  <si>
    <t>SELMA, NC</t>
  </si>
  <si>
    <t>PRINCETON, NC</t>
  </si>
  <si>
    <t>GOLDSBORO, NC</t>
  </si>
  <si>
    <t>GIBSONVILLE SCANNER, NC</t>
  </si>
  <si>
    <t>WALDEN, GA</t>
  </si>
  <si>
    <t>ECHECONNEE, GA</t>
  </si>
  <si>
    <t>BURLINGTON-GRAHAM, NC</t>
  </si>
  <si>
    <t>POWERSVILLE SCANNER, GA</t>
  </si>
  <si>
    <t>FLINT RIVER, GA</t>
  </si>
  <si>
    <t>ANDERSONVILLE, GA</t>
  </si>
  <si>
    <t>ARLES, GA</t>
  </si>
  <si>
    <t>AMERICUS, GA</t>
  </si>
  <si>
    <t>SOUTH AMERICUS, GA</t>
  </si>
  <si>
    <t>SMITHVILLE, GA</t>
  </si>
  <si>
    <t>MEBANE, NC</t>
  </si>
  <si>
    <t>HILLSBOROUGH, NC</t>
  </si>
  <si>
    <t>MONTGOMERY, AL</t>
  </si>
  <si>
    <t>GLENN, NC</t>
  </si>
  <si>
    <t>DURHAM, NC</t>
  </si>
  <si>
    <t>IBM SCANNER, NC</t>
  </si>
  <si>
    <t>CLEGG, NC</t>
  </si>
  <si>
    <t>CARY, NC</t>
  </si>
  <si>
    <t>GARNER, NC</t>
  </si>
  <si>
    <t>RALEIGH, NC</t>
  </si>
  <si>
    <t>SOUTH RALEIGH, NC</t>
  </si>
  <si>
    <t>GARNER SCANNER, NC</t>
  </si>
  <si>
    <t>AUBURN, NC</t>
  </si>
  <si>
    <t>GIANT, SC</t>
  </si>
  <si>
    <t>MAGNOLIA, SC</t>
  </si>
  <si>
    <t>HC2</t>
  </si>
  <si>
    <t>HILLSBORO, IL</t>
  </si>
  <si>
    <t>EDGEMOOR, DE</t>
  </si>
  <si>
    <t>NEWARK, DE</t>
  </si>
  <si>
    <t>NEWPORT, DE</t>
  </si>
  <si>
    <t>WILMINGTON, DE</t>
  </si>
  <si>
    <t>HE2</t>
  </si>
  <si>
    <t>WILMINGTON SCANNER, DE</t>
  </si>
  <si>
    <t>EDGEMOOR SCANNER, DE</t>
  </si>
  <si>
    <t>RIDGE, NC</t>
  </si>
  <si>
    <t>SOUTH NEWTON, NC</t>
  </si>
  <si>
    <t>HARRISON, NJ</t>
  </si>
  <si>
    <t>HERSHEY, PA</t>
  </si>
  <si>
    <t>CAPITOL SCANNER, PA</t>
  </si>
  <si>
    <t>HARRISBURG, PA</t>
  </si>
  <si>
    <t>HIGHSPIRE, PA</t>
  </si>
  <si>
    <t>ROCKVILLE SCANNER, PA</t>
  </si>
  <si>
    <t>RUTHERFORD, PA</t>
  </si>
  <si>
    <t>STEELTON, PA</t>
  </si>
  <si>
    <t>WEST CONSHOHOCKEN, PA</t>
  </si>
  <si>
    <t>ABRAMS, PA</t>
  </si>
  <si>
    <t>CONSHOHOCKEN, PA</t>
  </si>
  <si>
    <t>NORRISTOWN, PA</t>
  </si>
  <si>
    <t>PLYMOUTH MEETING, PA</t>
  </si>
  <si>
    <t>SWEDELAND, PA</t>
  </si>
  <si>
    <t>FORGE SCANNER, PA</t>
  </si>
  <si>
    <t>LINFIELD, PA</t>
  </si>
  <si>
    <t>POTTSTOWN, PA</t>
  </si>
  <si>
    <t>STOWE, PA</t>
  </si>
  <si>
    <t>WEST FALLS, PA</t>
  </si>
  <si>
    <t>SINKING SPRING, PA</t>
  </si>
  <si>
    <t>WOMELSDORF, PA</t>
  </si>
  <si>
    <t>RICHLAND, PA</t>
  </si>
  <si>
    <t>MYERSTOWN, PA</t>
  </si>
  <si>
    <t>LEBANON, PA</t>
  </si>
  <si>
    <t>HP89</t>
  </si>
  <si>
    <t>CLEONA, PA</t>
  </si>
  <si>
    <t>WEST FALLS WEST SCA, PA</t>
  </si>
  <si>
    <t>ANNVILLE SCANNER, PA</t>
  </si>
  <si>
    <t>ANNVILLE, PA</t>
  </si>
  <si>
    <t>PALMYRA, PA</t>
  </si>
  <si>
    <t>SHIPPENSBURG, PA</t>
  </si>
  <si>
    <t>CHAMBERSBURG, PA</t>
  </si>
  <si>
    <t>MARION, PA</t>
  </si>
  <si>
    <t>GREENCASTLE, PA</t>
  </si>
  <si>
    <t>MAUGANSVILLE, MD</t>
  </si>
  <si>
    <t>NEW HOLLAND, PA</t>
  </si>
  <si>
    <t>LEOLA, PA</t>
  </si>
  <si>
    <t>BAYVIEW SE SCANNER, MD</t>
  </si>
  <si>
    <t>BACK RIVER, MD</t>
  </si>
  <si>
    <t>BALTIMORE BAY VIEW, MD</t>
  </si>
  <si>
    <t>BALTIMORE CANTON, MD</t>
  </si>
  <si>
    <t>BALTIMORE DUNDALK M, MD</t>
  </si>
  <si>
    <t>BALTIMORE TERMINAL, MD</t>
  </si>
  <si>
    <t>BALTIMORE, MD</t>
  </si>
  <si>
    <t>SPARROWS POINT, MD</t>
  </si>
  <si>
    <t>ELLENDALE, DE</t>
  </si>
  <si>
    <t>GEORGETOWN, DE</t>
  </si>
  <si>
    <t>MILLSBORO, DE</t>
  </si>
  <si>
    <t>INDIAN RIVER, DE</t>
  </si>
  <si>
    <t>FRANKFORD, DE</t>
  </si>
  <si>
    <t>IR4</t>
  </si>
  <si>
    <t>MILFORD, DE</t>
  </si>
  <si>
    <t>ITHACA, NY</t>
  </si>
  <si>
    <t>LUDLOWVILLE, NY</t>
  </si>
  <si>
    <t>CARRBORO, NC</t>
  </si>
  <si>
    <t>J294</t>
  </si>
  <si>
    <t>FORRESTER SCANNER, GA</t>
  </si>
  <si>
    <t>ALBANY, GA</t>
  </si>
  <si>
    <t>CENTURY, GA</t>
  </si>
  <si>
    <t>KINLOCH, GA</t>
  </si>
  <si>
    <t>WEST ALBANY, GA</t>
  </si>
  <si>
    <t>RIVER ROUGE NW SCAN, MI</t>
  </si>
  <si>
    <t>LORDSTOWN, OH</t>
  </si>
  <si>
    <t>NILES, OH</t>
  </si>
  <si>
    <t>NORTH JACKSON, OH</t>
  </si>
  <si>
    <t>WARREN, OH</t>
  </si>
  <si>
    <t>SUFFERN, NY</t>
  </si>
  <si>
    <t>CAMPBELL HALL, NY</t>
  </si>
  <si>
    <t>MIDDLETOWN, NY</t>
  </si>
  <si>
    <t>BELVIDERE, NJ</t>
  </si>
  <si>
    <t>HAZLETON, PA</t>
  </si>
  <si>
    <t>FRIENDSHIP, NC</t>
  </si>
  <si>
    <t>COLFAX, NC</t>
  </si>
  <si>
    <t>KERNERSVILLE, NC</t>
  </si>
  <si>
    <t>BETHANIA SCANNER, NC</t>
  </si>
  <si>
    <t>WHITFIELD, MS</t>
  </si>
  <si>
    <t>KF32</t>
  </si>
  <si>
    <t>SHELO SCANNER, PA</t>
  </si>
  <si>
    <t>SHELOCTA, PA</t>
  </si>
  <si>
    <t>WHITE PIGEON, MI</t>
  </si>
  <si>
    <t>WAMPUM, PA</t>
  </si>
  <si>
    <t>KOPPEL, PA</t>
  </si>
  <si>
    <t>KANKAKEE, IL</t>
  </si>
  <si>
    <t>LEHIGH, IL</t>
  </si>
  <si>
    <t>GOODRICH, IL</t>
  </si>
  <si>
    <t>REDDICK, IL</t>
  </si>
  <si>
    <t>REDDICK SCANNER, IL</t>
  </si>
  <si>
    <t>DWIGHT, IL</t>
  </si>
  <si>
    <t>STREATOR, IL</t>
  </si>
  <si>
    <t>HENNEPIN, IL</t>
  </si>
  <si>
    <t>WHEATFIELD, IN</t>
  </si>
  <si>
    <t>WHEATFIELD SCANNER, IN</t>
  </si>
  <si>
    <t>MOMENCE, IL</t>
  </si>
  <si>
    <t>GRAND RAPIDS, MI</t>
  </si>
  <si>
    <t>CLEMMONS, NC</t>
  </si>
  <si>
    <t>MOCKSVILLE, NC</t>
  </si>
  <si>
    <t>WOODLEAF, NC</t>
  </si>
  <si>
    <t>MOORESVILLE, NC</t>
  </si>
  <si>
    <t>RIVERSIDE, PA</t>
  </si>
  <si>
    <t>ALLENTOWN, PA</t>
  </si>
  <si>
    <t>BETHLEHEM, PA</t>
  </si>
  <si>
    <t>MACUNGIE, PA</t>
  </si>
  <si>
    <t>NORTHAMPTON, PA</t>
  </si>
  <si>
    <t>SIEGFRIED, PA</t>
  </si>
  <si>
    <t>BLAIRSVILLE, PA</t>
  </si>
  <si>
    <t>SALTSBURG, PA</t>
  </si>
  <si>
    <t>KISKI JCT, PA</t>
  </si>
  <si>
    <t>FREEPORT, PA</t>
  </si>
  <si>
    <t>BRACKENRIDGE, PA</t>
  </si>
  <si>
    <t>TARENTUM, PA</t>
  </si>
  <si>
    <t>SPRINGDALE SCANNER, PA</t>
  </si>
  <si>
    <t>ASPINWALL, PA</t>
  </si>
  <si>
    <t>PITTSBURGH ETNA, PA</t>
  </si>
  <si>
    <t>NEWARK SCANNER, NJ</t>
  </si>
  <si>
    <t>HILLSIDE, NJ</t>
  </si>
  <si>
    <t>SOUTH PLAINFIELD, NJ</t>
  </si>
  <si>
    <t>NEW MARKET, NJ</t>
  </si>
  <si>
    <t>MIDDLESEX SCANNER, NJ</t>
  </si>
  <si>
    <t>MANVILLE, NJ</t>
  </si>
  <si>
    <t>ROYCE, NJ</t>
  </si>
  <si>
    <t>ROYCE SCANNER, NJ</t>
  </si>
  <si>
    <t>THREE BRIDGES, NJ</t>
  </si>
  <si>
    <t>FLEMINGTON, NJ</t>
  </si>
  <si>
    <t>BLOOMSBURY, NJ</t>
  </si>
  <si>
    <t>PHILLIPSBURG, NJ</t>
  </si>
  <si>
    <t>EASTON, PA</t>
  </si>
  <si>
    <t>BETHLEHEM SCANNER, PA</t>
  </si>
  <si>
    <t>OAK ISLAND, NJ</t>
  </si>
  <si>
    <t>CATASAQUA SCANNER, PA</t>
  </si>
  <si>
    <t>MT HOLLY SPRINGS, PA</t>
  </si>
  <si>
    <t>MOORS MILL SCANNER, PA</t>
  </si>
  <si>
    <t>LURGAN, PA</t>
  </si>
  <si>
    <t>LEHIGHTON, PA</t>
  </si>
  <si>
    <t>LH121</t>
  </si>
  <si>
    <t>PACKERTON JUNCTION, PA</t>
  </si>
  <si>
    <t>PENOBSCOT, PA</t>
  </si>
  <si>
    <t>LITITZ, PA</t>
  </si>
  <si>
    <t>EAST PETERSBURG, PA</t>
  </si>
  <si>
    <t>BELSHAW SCANNER, IN</t>
  </si>
  <si>
    <t>CP-BELSHAW, IN</t>
  </si>
  <si>
    <t>SCHNEIDER, IN</t>
  </si>
  <si>
    <t>BROWNSVILLE, PA</t>
  </si>
  <si>
    <t>SOUTH BROWNSVILLE, PA</t>
  </si>
  <si>
    <t>MASONTOWN, PA</t>
  </si>
  <si>
    <t>MAIDSVILLE, WV</t>
  </si>
  <si>
    <t>MORGANTOWN, WV</t>
  </si>
  <si>
    <t>LR72</t>
  </si>
  <si>
    <t>GRANT TOWN SCANNER, WV</t>
  </si>
  <si>
    <t>LOVERIDGE MINE, WV</t>
  </si>
  <si>
    <t>LA BELLE, PA</t>
  </si>
  <si>
    <t>MANHEIM, PA</t>
  </si>
  <si>
    <t>LANSING, MI</t>
  </si>
  <si>
    <t>SOPHIA, NC</t>
  </si>
  <si>
    <t>SOUTH HIGH POINT, NC</t>
  </si>
  <si>
    <t>REYNOLDS, GA</t>
  </si>
  <si>
    <t>BUTLER, GA</t>
  </si>
  <si>
    <t>HOWARD, GA</t>
  </si>
  <si>
    <t>JUNCTION CITY, GA</t>
  </si>
  <si>
    <t>GENEVA, GA</t>
  </si>
  <si>
    <t>ASHEBORO, NC</t>
  </si>
  <si>
    <t>MA171</t>
  </si>
  <si>
    <t>AUTAUGA CREEK, AL</t>
  </si>
  <si>
    <t>DETROIT, MI</t>
  </si>
  <si>
    <t>BATTLE CREEK, MI</t>
  </si>
  <si>
    <t>AUGUSTA, MI</t>
  </si>
  <si>
    <t>LAWTON, MI</t>
  </si>
  <si>
    <t>DECATUR, MI</t>
  </si>
  <si>
    <t>DEARBORN, MI</t>
  </si>
  <si>
    <t>WAYNE, MI</t>
  </si>
  <si>
    <t>DOWAGIAC, MI</t>
  </si>
  <si>
    <t>NILES, MI</t>
  </si>
  <si>
    <t>BUCHANAN, MI</t>
  </si>
  <si>
    <t>WILLOW RUN, MI</t>
  </si>
  <si>
    <t>LIVERNOIS, MI</t>
  </si>
  <si>
    <t>CHELSEA, MI</t>
  </si>
  <si>
    <t>JACKSON, MI</t>
  </si>
  <si>
    <t>TOWN LINE SCANNER, MI</t>
  </si>
  <si>
    <t>MEADVILLE, PA</t>
  </si>
  <si>
    <t>STONY POINT, PA</t>
  </si>
  <si>
    <t>SHENANGO, PA</t>
  </si>
  <si>
    <t>BROOKFIELD FOWLER T, OH</t>
  </si>
  <si>
    <t>FARRELL, PA</t>
  </si>
  <si>
    <t>HUBBARD, OH</t>
  </si>
  <si>
    <t>SHARON, PA</t>
  </si>
  <si>
    <t>WHEATLAND, PA</t>
  </si>
  <si>
    <t>YOUNGSTOWN, OH</t>
  </si>
  <si>
    <t>HAYS, PA</t>
  </si>
  <si>
    <t>HOMESTEAD, PA</t>
  </si>
  <si>
    <t>KENNEY YARD, PA</t>
  </si>
  <si>
    <t>THOMSON, PA</t>
  </si>
  <si>
    <t>DUQUESNE SCANNER, PA</t>
  </si>
  <si>
    <t>DUQUESNE, PA</t>
  </si>
  <si>
    <t>DRAVOSBURG, PA</t>
  </si>
  <si>
    <t>IRVIN, PA</t>
  </si>
  <si>
    <t>CLAIRTON, PA</t>
  </si>
  <si>
    <t>WEST ELIZABETH, PA</t>
  </si>
  <si>
    <t>SHIRE OAKS, PA</t>
  </si>
  <si>
    <t>MONONGAHELA SCANNER, PA</t>
  </si>
  <si>
    <t>MONONGAHELA, PA</t>
  </si>
  <si>
    <t>DONORA, PA</t>
  </si>
  <si>
    <t>CHARLEROI, PA</t>
  </si>
  <si>
    <t>ALLENPORT, PA</t>
  </si>
  <si>
    <t>ROSCOE, PA</t>
  </si>
  <si>
    <t>WEST BROWNSVILLE, PA</t>
  </si>
  <si>
    <t>BES SCANNER, PA</t>
  </si>
  <si>
    <t>WAYNESBURG, PA</t>
  </si>
  <si>
    <t>EMERALD MINE, PA</t>
  </si>
  <si>
    <t>URBANA, IN</t>
  </si>
  <si>
    <t>SPEICHER SCANNER, IN</t>
  </si>
  <si>
    <t>SPEICHER, IN</t>
  </si>
  <si>
    <t>LA FONTAINE, IN</t>
  </si>
  <si>
    <t>FAIRMOUNT, IN</t>
  </si>
  <si>
    <t>MP148</t>
  </si>
  <si>
    <t>SUMMITVILLE, IN</t>
  </si>
  <si>
    <t>ANDERSON, IN</t>
  </si>
  <si>
    <t>NEW PARIS, IN</t>
  </si>
  <si>
    <t>MILFORD, IN</t>
  </si>
  <si>
    <t>LEESBURG, IN</t>
  </si>
  <si>
    <t>LAKETON, IN</t>
  </si>
  <si>
    <t>CAROL, IN</t>
  </si>
  <si>
    <t>COUNTY LINE SCANNER, PA</t>
  </si>
  <si>
    <t>FAIRLESS, PA</t>
  </si>
  <si>
    <t>MORRISVILLE, PA</t>
  </si>
  <si>
    <t>MV42</t>
  </si>
  <si>
    <t>LAB, PA</t>
  </si>
  <si>
    <t>MORRISVILLE TV, PA</t>
  </si>
  <si>
    <t>TALLMANS, NY</t>
  </si>
  <si>
    <t>ROCKWELL, NC</t>
  </si>
  <si>
    <t>GOLD HILL, NC</t>
  </si>
  <si>
    <t>STABRICO, NC</t>
  </si>
  <si>
    <t>JOHNSONS SIDING, NC</t>
  </si>
  <si>
    <t>RICHFIELD, NC</t>
  </si>
  <si>
    <t>HALLS FERRY JCT, NC</t>
  </si>
  <si>
    <t>NORALA SCANNER, AL</t>
  </si>
  <si>
    <t>LITTLEVILLE, AL</t>
  </si>
  <si>
    <t>BEAR CREEK, AL</t>
  </si>
  <si>
    <t>HALEYVILLE, AL</t>
  </si>
  <si>
    <t>DELMAR, AL</t>
  </si>
  <si>
    <t>YANKEE, AL</t>
  </si>
  <si>
    <t>NA68</t>
  </si>
  <si>
    <t>NAUVOO, AL</t>
  </si>
  <si>
    <t>PROSPECT, AL</t>
  </si>
  <si>
    <t>JASPER, AL</t>
  </si>
  <si>
    <t>NA87</t>
  </si>
  <si>
    <t>JASPER SCANNER, AL</t>
  </si>
  <si>
    <t>NA88</t>
  </si>
  <si>
    <t>CAMERON, AL</t>
  </si>
  <si>
    <t>CROXTON, NJ</t>
  </si>
  <si>
    <t>KEARNY, NJ</t>
  </si>
  <si>
    <t>LYNDHURST, NJ</t>
  </si>
  <si>
    <t>RIDGEFIELD HEIGHTS, NJ</t>
  </si>
  <si>
    <t>MAYSVILLE, GA</t>
  </si>
  <si>
    <t>COMMERCE, GA</t>
  </si>
  <si>
    <t>JUNIOR STATE, GA</t>
  </si>
  <si>
    <t>NEWARK, NJ</t>
  </si>
  <si>
    <t>CHOCOWINITY, NC</t>
  </si>
  <si>
    <t>WILSON, NC</t>
  </si>
  <si>
    <t>RALEIGH SCANNER, NC</t>
  </si>
  <si>
    <t>FUQUAY-VARINA, NC</t>
  </si>
  <si>
    <t>ARROYO, WV</t>
  </si>
  <si>
    <t>CONGO, WV</t>
  </si>
  <si>
    <t>NEWELL, WV</t>
  </si>
  <si>
    <t>NY CONTAINER TER, NY</t>
  </si>
  <si>
    <t>OP0</t>
  </si>
  <si>
    <t>CENTURY MINE, OH</t>
  </si>
  <si>
    <t>OHIO VALLEY COAL 6, OH</t>
  </si>
  <si>
    <t>SMITHS SCANNER, AL</t>
  </si>
  <si>
    <t>BLEECKER, AL</t>
  </si>
  <si>
    <t>SALEM, AL</t>
  </si>
  <si>
    <t>ROYAL CITY, AL</t>
  </si>
  <si>
    <t>OPELIKA, AL</t>
  </si>
  <si>
    <t>DADEVILLE, AL</t>
  </si>
  <si>
    <t>P374</t>
  </si>
  <si>
    <t>GOODWATER, AL</t>
  </si>
  <si>
    <t>TRAMMELL, AL</t>
  </si>
  <si>
    <t>SYLACAUGA, AL</t>
  </si>
  <si>
    <t>KING, AL</t>
  </si>
  <si>
    <t>LIPSEY, AL</t>
  </si>
  <si>
    <t>VINCENT, AL</t>
  </si>
  <si>
    <t>SPRING, AL</t>
  </si>
  <si>
    <t>BEULAH, AL</t>
  </si>
  <si>
    <t>STERRETT, AL</t>
  </si>
  <si>
    <t>MASSILLON SCANNER, OH</t>
  </si>
  <si>
    <t>MASSILLON, OH</t>
  </si>
  <si>
    <t>CONWAY SEWICKLEY SC, PA</t>
  </si>
  <si>
    <t>ORRVILLE, OH</t>
  </si>
  <si>
    <t>SMITHVILLE, OH</t>
  </si>
  <si>
    <t>WOOSTER, OH</t>
  </si>
  <si>
    <t>LOUDONVILLE, OH</t>
  </si>
  <si>
    <t>PERRYSVILLE, OH</t>
  </si>
  <si>
    <t>MANSFIELD, OH</t>
  </si>
  <si>
    <t>ONTARIO, OH</t>
  </si>
  <si>
    <t>TOLEDO JCT SCANNER, OH</t>
  </si>
  <si>
    <t>CRESTLINE, OH</t>
  </si>
  <si>
    <t>AMBRIDGE, PA</t>
  </si>
  <si>
    <t>CONWAY, PA</t>
  </si>
  <si>
    <t>ECONOMY, PA</t>
  </si>
  <si>
    <t>FREEDOM, PA</t>
  </si>
  <si>
    <t>LEETSDALE, PA</t>
  </si>
  <si>
    <t>ROCHESTER, PA</t>
  </si>
  <si>
    <t>BEAVER FALLS SCANNE, PA</t>
  </si>
  <si>
    <t>NEW GALILEE, PA</t>
  </si>
  <si>
    <t>COLUMBIANA, OH</t>
  </si>
  <si>
    <t>LEETONIA, OH</t>
  </si>
  <si>
    <t>SALEM, OH</t>
  </si>
  <si>
    <t>ALLIANCE SCANNER, OH</t>
  </si>
  <si>
    <t>ALLIANCE, OH</t>
  </si>
  <si>
    <t>CANTON, OH</t>
  </si>
  <si>
    <t>LOUISVILLE, OH</t>
  </si>
  <si>
    <t>PERRYVILLE, MD</t>
  </si>
  <si>
    <t>COLA, PA</t>
  </si>
  <si>
    <t>PERRYVILLE SCANNER, MD</t>
  </si>
  <si>
    <t>HARMAN, MD</t>
  </si>
  <si>
    <t>ODENTON, MD</t>
  </si>
  <si>
    <t>TRAINER, PA</t>
  </si>
  <si>
    <t>ABERDEEN, MD</t>
  </si>
  <si>
    <t>PERRYMAN, MD</t>
  </si>
  <si>
    <t>CHASE, MD</t>
  </si>
  <si>
    <t>MIDDLE RIVER, MD</t>
  </si>
  <si>
    <t>BAYVIEW SOUTH SCANN, MD</t>
  </si>
  <si>
    <t>MARTINS CREEK, PA</t>
  </si>
  <si>
    <t>STIER, PA</t>
  </si>
  <si>
    <t>PORTLAND, PA</t>
  </si>
  <si>
    <t>PT110</t>
  </si>
  <si>
    <t>ROCKVILLE, PA</t>
  </si>
  <si>
    <t>ENOLA DUNCANNON SCA, PA</t>
  </si>
  <si>
    <t>PT132</t>
  </si>
  <si>
    <t>NEWPORT, PA</t>
  </si>
  <si>
    <t>MIFFLIN, PA</t>
  </si>
  <si>
    <t>LEWISTOWN, PA</t>
  </si>
  <si>
    <t>MCVEYTOWN, PA</t>
  </si>
  <si>
    <t>RYDE, PA</t>
  </si>
  <si>
    <t>MT UNION, PA</t>
  </si>
  <si>
    <t>MAPLETON, PA</t>
  </si>
  <si>
    <t>MILL CREEK SCANNER, PA</t>
  </si>
  <si>
    <t>HUNTINGDON, PA</t>
  </si>
  <si>
    <t>MALVERN, PA</t>
  </si>
  <si>
    <t>TYRONE, PA</t>
  </si>
  <si>
    <t>ALTOONA, PA</t>
  </si>
  <si>
    <t>HOLLIDAYSBURG, PA</t>
  </si>
  <si>
    <t>MILLERS CURVE SCANN, PA</t>
  </si>
  <si>
    <t>GALLITZIN, PA</t>
  </si>
  <si>
    <t>CRESSON SCANNER, PA</t>
  </si>
  <si>
    <t>CRESSON, PA</t>
  </si>
  <si>
    <t>END SOUTH FORK BR, PA</t>
  </si>
  <si>
    <t>CONEMAUGH, PA</t>
  </si>
  <si>
    <t>JOHNSTOWN, PA</t>
  </si>
  <si>
    <t>ROBINDALE SCANNER, PA</t>
  </si>
  <si>
    <t>SEWARD, PA</t>
  </si>
  <si>
    <t>NEW FLORENCE SCANNE, PA</t>
  </si>
  <si>
    <t>CENTERVILLE SCANNER, PA</t>
  </si>
  <si>
    <t>LATROBE, PA</t>
  </si>
  <si>
    <t>GREENSBURG, PA</t>
  </si>
  <si>
    <t>RADEBAUGH, PA</t>
  </si>
  <si>
    <t>PITCAIRN, PA</t>
  </si>
  <si>
    <t>PT342</t>
  </si>
  <si>
    <t>BESSEMER, PA</t>
  </si>
  <si>
    <t>BRADDOCK, PA</t>
  </si>
  <si>
    <t>COATESVILLE, PA</t>
  </si>
  <si>
    <t>LEAMAN PLACE, PA</t>
  </si>
  <si>
    <t>LANDISVILLE, PA</t>
  </si>
  <si>
    <t>MT JOY, PA</t>
  </si>
  <si>
    <t>FLORIN, PA</t>
  </si>
  <si>
    <t>RHEEMS, PA</t>
  </si>
  <si>
    <t>ELIZABETHTOWN, PA</t>
  </si>
  <si>
    <t>MIDDLETOWN, PA</t>
  </si>
  <si>
    <t>FRANKLIN, OH</t>
  </si>
  <si>
    <t>WEST HAZLETON, PA</t>
  </si>
  <si>
    <t>PINEVILLE, NC</t>
  </si>
  <si>
    <t>CAYCE, SC</t>
  </si>
  <si>
    <t>COLUMBIA, SC</t>
  </si>
  <si>
    <t>KINSLER, SC</t>
  </si>
  <si>
    <t>LOCK JOINT, SC</t>
  </si>
  <si>
    <t>LEXINGTON, SC</t>
  </si>
  <si>
    <t>BARR SCANNER, SC</t>
  </si>
  <si>
    <t>LEESVILLE, SC</t>
  </si>
  <si>
    <t>MONETTA, SC</t>
  </si>
  <si>
    <t>RIDGE SPRING, SC</t>
  </si>
  <si>
    <t>JOHNSTON, SC</t>
  </si>
  <si>
    <t>FT MILL, SC</t>
  </si>
  <si>
    <t>GRANITEVILLE, SC</t>
  </si>
  <si>
    <t>WARRENVILLE, SC</t>
  </si>
  <si>
    <t>R182</t>
  </si>
  <si>
    <t>LANGLEY, SC</t>
  </si>
  <si>
    <t>HAMBURG SCANNER, SC</t>
  </si>
  <si>
    <t>AUGUSTA, GA</t>
  </si>
  <si>
    <t>GRACEWOOD, GA</t>
  </si>
  <si>
    <t>HAMBURG, SC</t>
  </si>
  <si>
    <t>HEPHZIBAH, GA</t>
  </si>
  <si>
    <t>NIXON, GA</t>
  </si>
  <si>
    <t>SOUTH AUGUSTA, GA</t>
  </si>
  <si>
    <t>WESTOVER, GA</t>
  </si>
  <si>
    <t>ROCK HILL, SC</t>
  </si>
  <si>
    <t>CHESTER, SC</t>
  </si>
  <si>
    <t>CHARLOTTE SCANNER, NC</t>
  </si>
  <si>
    <t>BLYTHWOOD SCANNER, SC</t>
  </si>
  <si>
    <t>BLYTHEWOOD, SC</t>
  </si>
  <si>
    <t>STATE PARK, SC</t>
  </si>
  <si>
    <t>ROCHESTER SCANNER, PA</t>
  </si>
  <si>
    <t>TWIN SCANNER, OH</t>
  </si>
  <si>
    <t>MIDLAND, PA</t>
  </si>
  <si>
    <t>MAPLE HEIGHTS, OH</t>
  </si>
  <si>
    <t>EAST LIVERPOOL, OH</t>
  </si>
  <si>
    <t>WELLSVILLE, OH</t>
  </si>
  <si>
    <t>EAST ROCHESTER, OH</t>
  </si>
  <si>
    <t>BAYARD, OH</t>
  </si>
  <si>
    <t>INDUSTRY, PA</t>
  </si>
  <si>
    <t>HUDSON, OH</t>
  </si>
  <si>
    <t>DUNKIRK, IN</t>
  </si>
  <si>
    <t>MARION, IN</t>
  </si>
  <si>
    <t>MINGO JCT SCANNER, OH</t>
  </si>
  <si>
    <t>MINGO JCT, OH</t>
  </si>
  <si>
    <t>RO17</t>
  </si>
  <si>
    <t>STEUBENVILLE, OH</t>
  </si>
  <si>
    <t>JEFFERSON SCANNER, OH</t>
  </si>
  <si>
    <t>SHANNON RUN, OH</t>
  </si>
  <si>
    <t>STRATTON, OH</t>
  </si>
  <si>
    <t>MARTINS FERRY, OH</t>
  </si>
  <si>
    <t>SHADYSIDE, OH</t>
  </si>
  <si>
    <t>POWHATTEN PT SCANNE, OH</t>
  </si>
  <si>
    <t>POWHATAN, OH</t>
  </si>
  <si>
    <t>EMPIRE, OH</t>
  </si>
  <si>
    <t>RO73</t>
  </si>
  <si>
    <t>OMAL, OH</t>
  </si>
  <si>
    <t>HOBSON, OH</t>
  </si>
  <si>
    <t>CLEVE ROCKPT SCANNE, OH</t>
  </si>
  <si>
    <t>LYONS, PA</t>
  </si>
  <si>
    <t>MERTZTOWN, PA</t>
  </si>
  <si>
    <t>ALBURTIS, PA</t>
  </si>
  <si>
    <t>EMMAUS, PA</t>
  </si>
  <si>
    <t>ALLENTOWN WEST SCAN, PA</t>
  </si>
  <si>
    <t>GREENLEE, NC</t>
  </si>
  <si>
    <t>BARBER, NC</t>
  </si>
  <si>
    <t>OLD FORT, NC</t>
  </si>
  <si>
    <t>BLACK MT SCANNER, NC</t>
  </si>
  <si>
    <t>GROVESTONE, NC</t>
  </si>
  <si>
    <t>S14</t>
  </si>
  <si>
    <t>CLEVELAND SCANNER, NC</t>
  </si>
  <si>
    <t>ASHEVILLE, NC</t>
  </si>
  <si>
    <t>BILTMORE, NC</t>
  </si>
  <si>
    <t>MARSHALL SCANNER, NC</t>
  </si>
  <si>
    <t>ELMWOOD, NC</t>
  </si>
  <si>
    <t>NEWPORT, TN</t>
  </si>
  <si>
    <t>YALU, TN</t>
  </si>
  <si>
    <t>YALU SCANNER, TN</t>
  </si>
  <si>
    <t>LEADVALE, TN</t>
  </si>
  <si>
    <t>WITT, TN</t>
  </si>
  <si>
    <t>STATESVILLE, NC</t>
  </si>
  <si>
    <t>BARIN, GA</t>
  </si>
  <si>
    <t>COLUMBUS, GA</t>
  </si>
  <si>
    <t>FORTSON, GA</t>
  </si>
  <si>
    <t>MUSCOGEE JCT, GA</t>
  </si>
  <si>
    <t>NORTH COLUMBUS, GA</t>
  </si>
  <si>
    <t>SCHATULGA, GA</t>
  </si>
  <si>
    <t>CATAWBA, NC</t>
  </si>
  <si>
    <t>CLAREMONT, NC</t>
  </si>
  <si>
    <t>NEWTON, NC</t>
  </si>
  <si>
    <t>CONOVER, NC</t>
  </si>
  <si>
    <t>OYAMA, NC</t>
  </si>
  <si>
    <t>PLUM CREEK SCANNER, VA</t>
  </si>
  <si>
    <t>HICKORY, NC</t>
  </si>
  <si>
    <t>FIBERTON, NC</t>
  </si>
  <si>
    <t>MORGANTON, NC</t>
  </si>
  <si>
    <t>BRIDGEWATER, NC</t>
  </si>
  <si>
    <t>CLINCHCROSS, NC</t>
  </si>
  <si>
    <t>WATEREE, SC</t>
  </si>
  <si>
    <t>EASTOVER, SC</t>
  </si>
  <si>
    <t>CATAWBA, SC</t>
  </si>
  <si>
    <t>SB95</t>
  </si>
  <si>
    <t>LESLIE, SC</t>
  </si>
  <si>
    <t>SC106</t>
  </si>
  <si>
    <t>KINGVILLE, SC</t>
  </si>
  <si>
    <t>GADSDEN SCANNER, SC</t>
  </si>
  <si>
    <t>LADSON, SC</t>
  </si>
  <si>
    <t>SUMMERVILLE, SC</t>
  </si>
  <si>
    <t>JEDBURG, SC</t>
  </si>
  <si>
    <t>RIDGEVILLE, SC</t>
  </si>
  <si>
    <t>PREGNALL, SC</t>
  </si>
  <si>
    <t>BRANCHVILLE, SC</t>
  </si>
  <si>
    <t>CHARLESTON, SC</t>
  </si>
  <si>
    <t>NORTH CHARLESTON, SC</t>
  </si>
  <si>
    <t>TEN MILE, SC</t>
  </si>
  <si>
    <t>ORANGEBURG, SC</t>
  </si>
  <si>
    <t>SEVEN MILE, SC</t>
  </si>
  <si>
    <t>ST MATTHEWS, SC</t>
  </si>
  <si>
    <t>SHOENERSVILLE, PA</t>
  </si>
  <si>
    <t>BATH, PA</t>
  </si>
  <si>
    <t>TADMOR, PA</t>
  </si>
  <si>
    <t>HERCULES, PA</t>
  </si>
  <si>
    <t>STOCKERTOWN, PA</t>
  </si>
  <si>
    <t>UHLERS, PA</t>
  </si>
  <si>
    <t>NAZARETH, PA</t>
  </si>
  <si>
    <t>HUFF, PA</t>
  </si>
  <si>
    <t>SHREVEPORT, LA</t>
  </si>
  <si>
    <t>MIDDLESEX, PA</t>
  </si>
  <si>
    <t>CAMP HILL, PA</t>
  </si>
  <si>
    <t>CARLISLE, PA</t>
  </si>
  <si>
    <t>MECHANICSBURG, PA</t>
  </si>
  <si>
    <t>SHIREMANSTOWN, PA</t>
  </si>
  <si>
    <t>CLIFTON, NJ</t>
  </si>
  <si>
    <t>PATERSON, NJ</t>
  </si>
  <si>
    <t>HAWTHORNE, NJ</t>
  </si>
  <si>
    <t>BINGHAMTON, NY</t>
  </si>
  <si>
    <t>JOHNSON CITY SCANNE, NY</t>
  </si>
  <si>
    <t>OWEGO, NY</t>
  </si>
  <si>
    <t>WAVERLY, NY</t>
  </si>
  <si>
    <t>CHEMUNG, NY</t>
  </si>
  <si>
    <t>WELLSBURG SCANNER, NY</t>
  </si>
  <si>
    <t>ELMIRA, NY</t>
  </si>
  <si>
    <t>HORSEHEADS, NY</t>
  </si>
  <si>
    <t>SAYRE, PA</t>
  </si>
  <si>
    <t>BIG FLATS SCANNER, NY</t>
  </si>
  <si>
    <t>CORNING, NY</t>
  </si>
  <si>
    <t>PAINTED POST, NY</t>
  </si>
  <si>
    <t>ADDISON SCANNER, NY</t>
  </si>
  <si>
    <t>HORNELL, NY</t>
  </si>
  <si>
    <t>SILVER SPRINGS, NY</t>
  </si>
  <si>
    <t>DALE SCANNER, NY</t>
  </si>
  <si>
    <t>ATTICA, NY</t>
  </si>
  <si>
    <t>DEPEW SCANNER, NY</t>
  </si>
  <si>
    <t>SR421</t>
  </si>
  <si>
    <t>BUFFALO SK YARD, NY</t>
  </si>
  <si>
    <t>SELINSGROVE, PA</t>
  </si>
  <si>
    <t>SHAMOKIN DAM, PA</t>
  </si>
  <si>
    <t>KREAMER, PA</t>
  </si>
  <si>
    <t>SOUTH FORK, PA</t>
  </si>
  <si>
    <t>HUSKIN RUN MINE, PA</t>
  </si>
  <si>
    <t>LOVETT SCANNER, PA</t>
  </si>
  <si>
    <t>BOSWELL SCANNER, NC</t>
  </si>
  <si>
    <t>CRAB ORCHARD, TN</t>
  </si>
  <si>
    <t>MORRISVILLE EAST SC, PA</t>
  </si>
  <si>
    <t>ROUSEVILLE, PA</t>
  </si>
  <si>
    <t>PITTSBURGH ISLAND, PA</t>
  </si>
  <si>
    <t>UNKNOWN, UNKNOWN</t>
  </si>
  <si>
    <t>CHICAGO RAC SCANNER, IL</t>
  </si>
  <si>
    <t>ASH SCANNER, IL</t>
  </si>
  <si>
    <t>PROSPERITY, SC</t>
  </si>
  <si>
    <t>RICHTEX SCANNER, SC</t>
  </si>
  <si>
    <t>NORTH COLUMBIA, SC</t>
  </si>
  <si>
    <t>MUNSTER, SC</t>
  </si>
  <si>
    <t>CONRAD, SC</t>
  </si>
  <si>
    <t>NEWBERRY, SC</t>
  </si>
  <si>
    <t>LILLINGTON, NC</t>
  </si>
  <si>
    <t>KELLY SPRINGFIELD, NC</t>
  </si>
  <si>
    <t>VF36</t>
  </si>
  <si>
    <t>GOODWIN SIDING, NC</t>
  </si>
  <si>
    <t>FAYETTEVILLE, NC</t>
  </si>
  <si>
    <t>HAVRE DE GRACE, MD</t>
  </si>
  <si>
    <t>VILLA GROVE, IL</t>
  </si>
  <si>
    <t>CHEEKTOWAGA, NY</t>
  </si>
  <si>
    <t>ALBION, MI</t>
  </si>
  <si>
    <t>VESTAL, NY</t>
  </si>
  <si>
    <t>PARR, SC</t>
  </si>
  <si>
    <t>BUSBEE SCANNER, NC</t>
  </si>
  <si>
    <t>INMAN, SC</t>
  </si>
  <si>
    <t>CAMP CROFT, SC</t>
  </si>
  <si>
    <t>WHITESTONE, SC</t>
  </si>
  <si>
    <t>CALICO, SC</t>
  </si>
  <si>
    <t>PACOLET, SC</t>
  </si>
  <si>
    <t>JONESVILLE SCANNER, SC</t>
  </si>
  <si>
    <t>JONESVILLE, SC</t>
  </si>
  <si>
    <t>UNION, SC</t>
  </si>
  <si>
    <t>LITTLE FALLS, NJ</t>
  </si>
  <si>
    <t>MOUNTAIN VIEW, NJ</t>
  </si>
  <si>
    <t>DENVILLE, NJ</t>
  </si>
  <si>
    <t>LAKE JUNCTION, NJ</t>
  </si>
  <si>
    <t>DOVER, NJ</t>
  </si>
  <si>
    <t>HACKETTSTOWN, NJ</t>
  </si>
  <si>
    <t>WASHINGTON, NJ</t>
  </si>
  <si>
    <t>STRAWBERRY RIDGE, PA</t>
  </si>
  <si>
    <t>TURBOTVILLE, PA</t>
  </si>
  <si>
    <t>WILLIAMSPORT, MD</t>
  </si>
  <si>
    <t>AURORA, NC</t>
  </si>
  <si>
    <t>LEE CREEK, NC</t>
  </si>
  <si>
    <t>PORT WILMINGTON, DE</t>
  </si>
  <si>
    <t>BEAR, DE</t>
  </si>
  <si>
    <t>PORTER, DE</t>
  </si>
  <si>
    <t>ATLAS POINT, DE</t>
  </si>
  <si>
    <t>NEW CASTLE, DE</t>
  </si>
  <si>
    <t>WEIRTON, WV</t>
  </si>
  <si>
    <t>STEUBEN SCANNER, OH</t>
  </si>
  <si>
    <t>GOULD (CR), OH</t>
  </si>
  <si>
    <t>NITRO SCANNER, WV</t>
  </si>
  <si>
    <t>INSTITUTE, WV</t>
  </si>
  <si>
    <t>CHARLESTON, WV</t>
  </si>
  <si>
    <t>CANNELTON, WV</t>
  </si>
  <si>
    <t>BLACKSVILLE TWO MIN, WV</t>
  </si>
  <si>
    <t>WINDBER, PA</t>
  </si>
  <si>
    <t>CARSON SCANNER, OH</t>
  </si>
  <si>
    <t>HASELTON SCANNER, OH</t>
  </si>
  <si>
    <t>NEW CASTLE, PA</t>
  </si>
  <si>
    <t>VALE SCANNER, PA</t>
  </si>
  <si>
    <t>REYBOLD, DE</t>
  </si>
  <si>
    <t>FEDERAL 2 MINE, WV</t>
  </si>
  <si>
    <t>CODORUS MILLS, PA</t>
  </si>
  <si>
    <t>YORK, PA</t>
  </si>
  <si>
    <t>MT WOLF, PA</t>
  </si>
  <si>
    <t>EMIGSVILLE, PA</t>
  </si>
  <si>
    <t>ANDERSON, SC</t>
  </si>
  <si>
    <t>SANDY SPRINGS, SC</t>
  </si>
  <si>
    <t>TEXACO, SC</t>
  </si>
  <si>
    <t>WEST UNION, SC</t>
  </si>
  <si>
    <t>LANCASTER, PA</t>
  </si>
  <si>
    <t>FARM SCANNER, PA</t>
  </si>
  <si>
    <t>ROHRERSTOWN, PA</t>
  </si>
  <si>
    <t>CAR MILES</t>
  </si>
  <si>
    <t>Locomotive Operations And Maintenance</t>
  </si>
  <si>
    <t>Joint Facility/Haulage/Leased Lines</t>
  </si>
  <si>
    <t>JFHL by CM</t>
  </si>
  <si>
    <t>MAJOR GRP DESC</t>
  </si>
  <si>
    <t>G &amp; A Admin</t>
  </si>
  <si>
    <t>G &amp; A Customer Service</t>
  </si>
  <si>
    <t>G &amp; A Marketing</t>
  </si>
  <si>
    <t>Network Economic</t>
  </si>
  <si>
    <t>TON MILES GROSS</t>
  </si>
  <si>
    <t>Locomotive Economic</t>
  </si>
  <si>
    <t>COAL SHUTTLE - CENTRAL DIV.</t>
  </si>
  <si>
    <t>COAL SHUTTLE - PITTSBURGH DIV.</t>
  </si>
  <si>
    <t>COAL SHUTTLE - POCAHONTAS DIV.</t>
  </si>
  <si>
    <t>EMPTY GRAIN TRAINS</t>
  </si>
  <si>
    <t>UNIT TRAIN - FUEL</t>
  </si>
  <si>
    <t>UNIT TRAIN - PETROLEUM</t>
  </si>
  <si>
    <t>City and State</t>
  </si>
  <si>
    <t>Ashtabula</t>
  </si>
  <si>
    <t>Sandusky</t>
  </si>
  <si>
    <t>Lamberts Point</t>
  </si>
  <si>
    <t>Wheelersburg</t>
  </si>
  <si>
    <t>Blairsville</t>
  </si>
  <si>
    <t>Kopperston</t>
  </si>
  <si>
    <t>***Duquesne Wharf  - reduction to revenue</t>
  </si>
  <si>
    <t>***Leetsdale (Moldok)  - reduction to revenue</t>
  </si>
  <si>
    <t>TRAIN TYPE DESCRIPTION</t>
  </si>
  <si>
    <t>Taxi</t>
  </si>
  <si>
    <t>TRAIN ID EXTRA TRAIN Distinct Count</t>
  </si>
  <si>
    <t>Locos Needed</t>
  </si>
  <si>
    <t>Query:</t>
  </si>
  <si>
    <t>Unit Train Costs - G&amp;A</t>
  </si>
  <si>
    <t>G &amp; A Transportation</t>
  </si>
  <si>
    <t>5/7/2015: Used only one month for costs since the data are only updated annually (or when a new car type is added)</t>
  </si>
  <si>
    <t>AEPRIVATE</t>
  </si>
  <si>
    <t>FGPRIVATE</t>
  </si>
  <si>
    <t>HK</t>
  </si>
  <si>
    <t>HKSYSTEM</t>
  </si>
  <si>
    <t>Unit Train Costs - Equipment costs</t>
  </si>
  <si>
    <t>S12</t>
  </si>
  <si>
    <t>BARBER JT, NC</t>
  </si>
  <si>
    <t>PD10</t>
  </si>
  <si>
    <t>CONOWINGO, MD</t>
  </si>
  <si>
    <t>FR61</t>
  </si>
  <si>
    <t>PT203</t>
  </si>
  <si>
    <t>DOUGLAS POCAHONTAS, WV</t>
  </si>
  <si>
    <t>GARDNER, MA</t>
  </si>
  <si>
    <t>HOOSICK JUNCTION, NY</t>
  </si>
  <si>
    <t>KIMBALL SCANNER, OH</t>
  </si>
  <si>
    <t>LVILLE H-LINE ZONE, KY</t>
  </si>
  <si>
    <t>F100</t>
  </si>
  <si>
    <t>MAPLEWOOD, VA</t>
  </si>
  <si>
    <t>F236</t>
  </si>
  <si>
    <t>MONTICELLO, GA</t>
  </si>
  <si>
    <t>ZL76</t>
  </si>
  <si>
    <t>H102</t>
  </si>
  <si>
    <t>NEUSE, NC</t>
  </si>
  <si>
    <t>ML24</t>
  </si>
  <si>
    <t>PETERS CREEK, PA</t>
  </si>
  <si>
    <t>SR88</t>
  </si>
  <si>
    <t>PORT JERVIS, NY</t>
  </si>
  <si>
    <t>NA21</t>
  </si>
  <si>
    <t>RUSSELLVILLE, AL</t>
  </si>
  <si>
    <t>ZZ6</t>
  </si>
  <si>
    <t>TASKER, DE</t>
  </si>
  <si>
    <t>R165</t>
  </si>
  <si>
    <t>TRENTON, SC</t>
  </si>
  <si>
    <t>WALNUT HILL, MA</t>
  </si>
  <si>
    <t>Unit Train Costs - Terminal &amp; Yard</t>
  </si>
  <si>
    <t>Unit Train Costs - Train Start</t>
  </si>
  <si>
    <t>Unit Train Costs - By Division; GTM Report</t>
  </si>
  <si>
    <t>Unit Train Costs - By Division; G&amp;A Transportation report</t>
  </si>
  <si>
    <t>Unit Train Costs - By Division; Network Econ report</t>
  </si>
  <si>
    <t>Unit Train Costs - By Division; Car Mile Data report</t>
  </si>
  <si>
    <t>Road Loco Elapsed Days</t>
  </si>
  <si>
    <t>Unit Train Costs - By Division; Loco Econ report</t>
  </si>
  <si>
    <t>SAA Cost on Nodes</t>
  </si>
  <si>
    <t>Total Carload Origs-Terms</t>
  </si>
  <si>
    <t>SAA per Origination</t>
  </si>
  <si>
    <t>Event Link DIVISION</t>
  </si>
  <si>
    <t>SAA Cost on Links</t>
  </si>
  <si>
    <t>Unit Train Costs - SAA</t>
  </si>
  <si>
    <t>Note:  The SAA Cost on Nodes is only 50% of the nodal SAA costs; the additional 50% is applied to switches which take place in SAA</t>
  </si>
  <si>
    <t>Taxes by Carload Orig</t>
  </si>
  <si>
    <t>One-Way Terminal &amp; SAA Switch Cost</t>
  </si>
  <si>
    <t>ML71</t>
  </si>
  <si>
    <t>CLARKSVILLE, PA</t>
  </si>
  <si>
    <t>Changed Methodology for applying Spec Facility Services.</t>
  </si>
  <si>
    <t xml:space="preserve">Spec Fac Svcs now applied by using the originating and terminating stations (city name) </t>
  </si>
  <si>
    <t>Unit Train Cost - Terminal &amp; Yard</t>
  </si>
  <si>
    <t>Specialized Facility Svcs.</t>
  </si>
  <si>
    <t>It is still necessary to toggle the "Yes/No" switch on the Input tab (cell C19)</t>
  </si>
  <si>
    <t>Total</t>
  </si>
  <si>
    <t>Ruling Grade</t>
  </si>
  <si>
    <t>COAL SHUTTLE - ROAD LOCAL</t>
  </si>
  <si>
    <t>BEFOREIGN</t>
  </si>
  <si>
    <t>FBPRIVATE</t>
  </si>
  <si>
    <t>HXPRIVATE</t>
  </si>
  <si>
    <t>MG</t>
  </si>
  <si>
    <t>MGFOREIGN</t>
  </si>
  <si>
    <t>MH</t>
  </si>
  <si>
    <t>MHFOREIGN</t>
  </si>
  <si>
    <t>UNKNOWNFOREIGN</t>
  </si>
  <si>
    <t>UNKNOWNPRIVATE</t>
  </si>
  <si>
    <t>UNKNOWNSYSTEM</t>
  </si>
  <si>
    <t>797</t>
  </si>
  <si>
    <t>16093</t>
  </si>
  <si>
    <t>10348</t>
  </si>
  <si>
    <t>09896</t>
  </si>
  <si>
    <t>09148</t>
  </si>
  <si>
    <t>11823</t>
  </si>
  <si>
    <t>10087</t>
  </si>
  <si>
    <t>A73</t>
  </si>
  <si>
    <t>AKERS SCANNER, KY</t>
  </si>
  <si>
    <t>09783</t>
  </si>
  <si>
    <t>01190</t>
  </si>
  <si>
    <t>8</t>
  </si>
  <si>
    <t>11724</t>
  </si>
  <si>
    <t>ALNWICK PASSING, WV</t>
  </si>
  <si>
    <t>01255</t>
  </si>
  <si>
    <t>196</t>
  </si>
  <si>
    <t>22002</t>
  </si>
  <si>
    <t>22100</t>
  </si>
  <si>
    <t>172</t>
  </si>
  <si>
    <t>158</t>
  </si>
  <si>
    <t>18212</t>
  </si>
  <si>
    <t>19804</t>
  </si>
  <si>
    <t>735</t>
  </si>
  <si>
    <t>13014</t>
  </si>
  <si>
    <t>19806</t>
  </si>
  <si>
    <t>19805</t>
  </si>
  <si>
    <t>00285</t>
  </si>
  <si>
    <t>2036</t>
  </si>
  <si>
    <t>00431</t>
  </si>
  <si>
    <t>00434</t>
  </si>
  <si>
    <t>ARMOUR, GA</t>
  </si>
  <si>
    <t>09176</t>
  </si>
  <si>
    <t>18203</t>
  </si>
  <si>
    <t>75008</t>
  </si>
  <si>
    <t>00129</t>
  </si>
  <si>
    <t>10641</t>
  </si>
  <si>
    <t>16058</t>
  </si>
  <si>
    <t>09095</t>
  </si>
  <si>
    <t>17414</t>
  </si>
  <si>
    <t>17402</t>
  </si>
  <si>
    <t>17401</t>
  </si>
  <si>
    <t>00236</t>
  </si>
  <si>
    <t>791</t>
  </si>
  <si>
    <t>792</t>
  </si>
  <si>
    <t>00202</t>
  </si>
  <si>
    <t>90013</t>
  </si>
  <si>
    <t>01165</t>
  </si>
  <si>
    <t>562</t>
  </si>
  <si>
    <t>70913</t>
  </si>
  <si>
    <t>1234</t>
  </si>
  <si>
    <t>17626</t>
  </si>
  <si>
    <t>01080</t>
  </si>
  <si>
    <t>00184</t>
  </si>
  <si>
    <t>10224</t>
  </si>
  <si>
    <t>10432</t>
  </si>
  <si>
    <t>14102</t>
  </si>
  <si>
    <t>09880</t>
  </si>
  <si>
    <t>00248</t>
  </si>
  <si>
    <t>389</t>
  </si>
  <si>
    <t>00371</t>
  </si>
  <si>
    <t>09131</t>
  </si>
  <si>
    <t>19926</t>
  </si>
  <si>
    <t>10423</t>
  </si>
  <si>
    <t>09619</t>
  </si>
  <si>
    <t>89810</t>
  </si>
  <si>
    <t>10244</t>
  </si>
  <si>
    <t>863</t>
  </si>
  <si>
    <t>378</t>
  </si>
  <si>
    <t>13039</t>
  </si>
  <si>
    <t>406</t>
  </si>
  <si>
    <t>72681</t>
  </si>
  <si>
    <t>16108</t>
  </si>
  <si>
    <t>10383</t>
  </si>
  <si>
    <t>17724</t>
  </si>
  <si>
    <t>19403</t>
  </si>
  <si>
    <t>17604</t>
  </si>
  <si>
    <t>09708</t>
  </si>
  <si>
    <t>17479</t>
  </si>
  <si>
    <t>424</t>
  </si>
  <si>
    <t>10118</t>
  </si>
  <si>
    <t>230</t>
  </si>
  <si>
    <t>09914</t>
  </si>
  <si>
    <t>2018</t>
  </si>
  <si>
    <t>01375</t>
  </si>
  <si>
    <t>10354</t>
  </si>
  <si>
    <t>70578</t>
  </si>
  <si>
    <t>10241</t>
  </si>
  <si>
    <t>10364</t>
  </si>
  <si>
    <t>09189</t>
  </si>
  <si>
    <t>02123</t>
  </si>
  <si>
    <t>09873</t>
  </si>
  <si>
    <t>1206</t>
  </si>
  <si>
    <t>1205</t>
  </si>
  <si>
    <t>10992</t>
  </si>
  <si>
    <t>09272</t>
  </si>
  <si>
    <t>18076</t>
  </si>
  <si>
    <t>18047</t>
  </si>
  <si>
    <t>11267</t>
  </si>
  <si>
    <t>62</t>
  </si>
  <si>
    <t>685</t>
  </si>
  <si>
    <t>00456</t>
  </si>
  <si>
    <t>09623</t>
  </si>
  <si>
    <t>10939</t>
  </si>
  <si>
    <t>00388</t>
  </si>
  <si>
    <t>09890</t>
  </si>
  <si>
    <t>10001</t>
  </si>
  <si>
    <t>10008</t>
  </si>
  <si>
    <t>23031</t>
  </si>
  <si>
    <t>71914</t>
  </si>
  <si>
    <t>09312</t>
  </si>
  <si>
    <t>12034</t>
  </si>
  <si>
    <t>811</t>
  </si>
  <si>
    <t>633</t>
  </si>
  <si>
    <t>75007</t>
  </si>
  <si>
    <t>287</t>
  </si>
  <si>
    <t>272</t>
  </si>
  <si>
    <t>09685</t>
  </si>
  <si>
    <t>822</t>
  </si>
  <si>
    <t>10429</t>
  </si>
  <si>
    <t>13213</t>
  </si>
  <si>
    <t>09081</t>
  </si>
  <si>
    <t>10660</t>
  </si>
  <si>
    <t>10723</t>
  </si>
  <si>
    <t>13185</t>
  </si>
  <si>
    <t>00003</t>
  </si>
  <si>
    <t>09152</t>
  </si>
  <si>
    <t>601</t>
  </si>
  <si>
    <t>17606</t>
  </si>
  <si>
    <t>10129</t>
  </si>
  <si>
    <t>10133</t>
  </si>
  <si>
    <t>00510</t>
  </si>
  <si>
    <t>00506</t>
  </si>
  <si>
    <t>00502</t>
  </si>
  <si>
    <t>444A</t>
  </si>
  <si>
    <t>BURNSVILLE, MS</t>
  </si>
  <si>
    <t>09348</t>
  </si>
  <si>
    <t>744</t>
  </si>
  <si>
    <t>575</t>
  </si>
  <si>
    <t>00518</t>
  </si>
  <si>
    <t>45</t>
  </si>
  <si>
    <t>46</t>
  </si>
  <si>
    <t>75251</t>
  </si>
  <si>
    <t>05244</t>
  </si>
  <si>
    <t>05245</t>
  </si>
  <si>
    <t>12</t>
  </si>
  <si>
    <t>01181</t>
  </si>
  <si>
    <t>454</t>
  </si>
  <si>
    <t>10389</t>
  </si>
  <si>
    <t>18068</t>
  </si>
  <si>
    <t>19296</t>
  </si>
  <si>
    <t>09298</t>
  </si>
  <si>
    <t>09693</t>
  </si>
  <si>
    <t>18070</t>
  </si>
  <si>
    <t>00361</t>
  </si>
  <si>
    <t>00094</t>
  </si>
  <si>
    <t>98074</t>
  </si>
  <si>
    <t>16105</t>
  </si>
  <si>
    <t>16104</t>
  </si>
  <si>
    <t>18034</t>
  </si>
  <si>
    <t>13056</t>
  </si>
  <si>
    <t>00205</t>
  </si>
  <si>
    <t>11315</t>
  </si>
  <si>
    <t>09665</t>
  </si>
  <si>
    <t>510</t>
  </si>
  <si>
    <t>19601</t>
  </si>
  <si>
    <t>09136</t>
  </si>
  <si>
    <t>625</t>
  </si>
  <si>
    <t>09553</t>
  </si>
  <si>
    <t>09183</t>
  </si>
  <si>
    <t>13028</t>
  </si>
  <si>
    <t>385</t>
  </si>
  <si>
    <t>112</t>
  </si>
  <si>
    <t>218</t>
  </si>
  <si>
    <t>10455</t>
  </si>
  <si>
    <t>525</t>
  </si>
  <si>
    <t>10002</t>
  </si>
  <si>
    <t>468A</t>
  </si>
  <si>
    <t>CHEWALLA, TN</t>
  </si>
  <si>
    <t>587</t>
  </si>
  <si>
    <t>16074</t>
  </si>
  <si>
    <t>10613</t>
  </si>
  <si>
    <t>10285</t>
  </si>
  <si>
    <t>70593</t>
  </si>
  <si>
    <t>10633</t>
  </si>
  <si>
    <t>09323</t>
  </si>
  <si>
    <t>09324</t>
  </si>
  <si>
    <t>10396</t>
  </si>
  <si>
    <t>10898</t>
  </si>
  <si>
    <t>09668</t>
  </si>
  <si>
    <t>12039</t>
  </si>
  <si>
    <t>00410</t>
  </si>
  <si>
    <t>10207</t>
  </si>
  <si>
    <t>70529</t>
  </si>
  <si>
    <t>71828</t>
  </si>
  <si>
    <t>18064</t>
  </si>
  <si>
    <t>18066</t>
  </si>
  <si>
    <t>71813</t>
  </si>
  <si>
    <t>09676</t>
  </si>
  <si>
    <t>18601</t>
  </si>
  <si>
    <t>13231</t>
  </si>
  <si>
    <t>12069</t>
  </si>
  <si>
    <t>07046</t>
  </si>
  <si>
    <t>07049</t>
  </si>
  <si>
    <t>09073</t>
  </si>
  <si>
    <t>11797</t>
  </si>
  <si>
    <t>18089</t>
  </si>
  <si>
    <t>18090</t>
  </si>
  <si>
    <t>02395</t>
  </si>
  <si>
    <t>00255</t>
  </si>
  <si>
    <t>1223</t>
  </si>
  <si>
    <t>03338</t>
  </si>
  <si>
    <t>921</t>
  </si>
  <si>
    <t>356</t>
  </si>
  <si>
    <t>72323</t>
  </si>
  <si>
    <t>00116</t>
  </si>
  <si>
    <t>00325</t>
  </si>
  <si>
    <t>772</t>
  </si>
  <si>
    <t>13106</t>
  </si>
  <si>
    <t>13116</t>
  </si>
  <si>
    <t>758</t>
  </si>
  <si>
    <t>833</t>
  </si>
  <si>
    <t>560</t>
  </si>
  <si>
    <t>70574</t>
  </si>
  <si>
    <t>520</t>
  </si>
  <si>
    <t>443</t>
  </si>
  <si>
    <t>CP-501, IN</t>
  </si>
  <si>
    <t>HP59</t>
  </si>
  <si>
    <t>PD4</t>
  </si>
  <si>
    <t>CRAIG, TN</t>
  </si>
  <si>
    <t>18116</t>
  </si>
  <si>
    <t>10370</t>
  </si>
  <si>
    <t>CROZIER, WV</t>
  </si>
  <si>
    <t>12050</t>
  </si>
  <si>
    <t>12051</t>
  </si>
  <si>
    <t>336</t>
  </si>
  <si>
    <t>67</t>
  </si>
  <si>
    <t>09165</t>
  </si>
  <si>
    <t>10518</t>
  </si>
  <si>
    <t>09113</t>
  </si>
  <si>
    <t>09111</t>
  </si>
  <si>
    <t>235</t>
  </si>
  <si>
    <t>01025</t>
  </si>
  <si>
    <t>1122</t>
  </si>
  <si>
    <t>32041</t>
  </si>
  <si>
    <t>01374</t>
  </si>
  <si>
    <t>00084</t>
  </si>
  <si>
    <t>09866</t>
  </si>
  <si>
    <t>728</t>
  </si>
  <si>
    <t>729</t>
  </si>
  <si>
    <t>09141</t>
  </si>
  <si>
    <t>75235</t>
  </si>
  <si>
    <t>75159</t>
  </si>
  <si>
    <t>10683</t>
  </si>
  <si>
    <t>19415</t>
  </si>
  <si>
    <t>09079</t>
  </si>
  <si>
    <t>09078</t>
  </si>
  <si>
    <t>09872</t>
  </si>
  <si>
    <t>09865</t>
  </si>
  <si>
    <t>01166</t>
  </si>
  <si>
    <t>75017</t>
  </si>
  <si>
    <t>10430</t>
  </si>
  <si>
    <t>10237</t>
  </si>
  <si>
    <t>09687</t>
  </si>
  <si>
    <t>10654</t>
  </si>
  <si>
    <t>17644</t>
  </si>
  <si>
    <t>623</t>
  </si>
  <si>
    <t>659</t>
  </si>
  <si>
    <t>18114</t>
  </si>
  <si>
    <t>1057</t>
  </si>
  <si>
    <t>17231</t>
  </si>
  <si>
    <t>16007</t>
  </si>
  <si>
    <t>87579</t>
  </si>
  <si>
    <t>612</t>
  </si>
  <si>
    <t>00381</t>
  </si>
  <si>
    <t>00380</t>
  </si>
  <si>
    <t>01064</t>
  </si>
  <si>
    <t>18042</t>
  </si>
  <si>
    <t>798</t>
  </si>
  <si>
    <t>09974</t>
  </si>
  <si>
    <t>00420</t>
  </si>
  <si>
    <t>09140</t>
  </si>
  <si>
    <t>00474</t>
  </si>
  <si>
    <t>72160</t>
  </si>
  <si>
    <t>01412</t>
  </si>
  <si>
    <t>1288</t>
  </si>
  <si>
    <t>18037</t>
  </si>
  <si>
    <t>18004</t>
  </si>
  <si>
    <t>09310</t>
  </si>
  <si>
    <t>2141</t>
  </si>
  <si>
    <t>2094</t>
  </si>
  <si>
    <t>00367</t>
  </si>
  <si>
    <t>05252</t>
  </si>
  <si>
    <t>10378</t>
  </si>
  <si>
    <t>766</t>
  </si>
  <si>
    <t>00354</t>
  </si>
  <si>
    <t>10305</t>
  </si>
  <si>
    <t>KH1</t>
  </si>
  <si>
    <t>ELKHART NE SCANNER, IN</t>
  </si>
  <si>
    <t>10372</t>
  </si>
  <si>
    <t>13109</t>
  </si>
  <si>
    <t>11375</t>
  </si>
  <si>
    <t>01199</t>
  </si>
  <si>
    <t>00086</t>
  </si>
  <si>
    <t>00173</t>
  </si>
  <si>
    <t>01059</t>
  </si>
  <si>
    <t>457</t>
  </si>
  <si>
    <t>00152</t>
  </si>
  <si>
    <t>10363</t>
  </si>
  <si>
    <t>00027</t>
  </si>
  <si>
    <t>09608</t>
  </si>
  <si>
    <t>01058</t>
  </si>
  <si>
    <t>329</t>
  </si>
  <si>
    <t>10365</t>
  </si>
  <si>
    <t>10361</t>
  </si>
  <si>
    <t>09092</t>
  </si>
  <si>
    <t>203H</t>
  </si>
  <si>
    <t>FLOVILLA, GA</t>
  </si>
  <si>
    <t>594</t>
  </si>
  <si>
    <t>14067</t>
  </si>
  <si>
    <t>1281</t>
  </si>
  <si>
    <t>10215</t>
  </si>
  <si>
    <t>10210</t>
  </si>
  <si>
    <t>1217</t>
  </si>
  <si>
    <t>09352</t>
  </si>
  <si>
    <t>10500</t>
  </si>
  <si>
    <t>00280</t>
  </si>
  <si>
    <t>02206</t>
  </si>
  <si>
    <t>02205</t>
  </si>
  <si>
    <t>10749</t>
  </si>
  <si>
    <t>01023</t>
  </si>
  <si>
    <t>13060</t>
  </si>
  <si>
    <t>1291</t>
  </si>
  <si>
    <t>10254</t>
  </si>
  <si>
    <t>432</t>
  </si>
  <si>
    <t>585</t>
  </si>
  <si>
    <t>09457</t>
  </si>
  <si>
    <t>2000</t>
  </si>
  <si>
    <t>90055</t>
  </si>
  <si>
    <t>90041</t>
  </si>
  <si>
    <t>09971</t>
  </si>
  <si>
    <t>399</t>
  </si>
  <si>
    <t>09313</t>
  </si>
  <si>
    <t>90047</t>
  </si>
  <si>
    <t>10549</t>
  </si>
  <si>
    <t>09443</t>
  </si>
  <si>
    <t>11743</t>
  </si>
  <si>
    <t>01184</t>
  </si>
  <si>
    <t>09637</t>
  </si>
  <si>
    <t>09634</t>
  </si>
  <si>
    <t>00114</t>
  </si>
  <si>
    <t>00104</t>
  </si>
  <si>
    <t>16080</t>
  </si>
  <si>
    <t>13194</t>
  </si>
  <si>
    <t>10424</t>
  </si>
  <si>
    <t>10491</t>
  </si>
  <si>
    <t>10330</t>
  </si>
  <si>
    <t>10264</t>
  </si>
  <si>
    <t>1194</t>
  </si>
  <si>
    <t>10454</t>
  </si>
  <si>
    <t>1170</t>
  </si>
  <si>
    <t>09346</t>
  </si>
  <si>
    <t>18413</t>
  </si>
  <si>
    <t>22116</t>
  </si>
  <si>
    <t>19820</t>
  </si>
  <si>
    <t>00260</t>
  </si>
  <si>
    <t>484</t>
  </si>
  <si>
    <t>471</t>
  </si>
  <si>
    <t>208</t>
  </si>
  <si>
    <t>10473</t>
  </si>
  <si>
    <t>1251</t>
  </si>
  <si>
    <t>09245</t>
  </si>
  <si>
    <t>16053</t>
  </si>
  <si>
    <t>13128</t>
  </si>
  <si>
    <t>419</t>
  </si>
  <si>
    <t>11793</t>
  </si>
  <si>
    <t>611</t>
  </si>
  <si>
    <t>71936</t>
  </si>
  <si>
    <t>00376</t>
  </si>
  <si>
    <t>05284</t>
  </si>
  <si>
    <t>13002</t>
  </si>
  <si>
    <t>13001</t>
  </si>
  <si>
    <t>366</t>
  </si>
  <si>
    <t>12058</t>
  </si>
  <si>
    <t>10203</t>
  </si>
  <si>
    <t>00011</t>
  </si>
  <si>
    <t>00503</t>
  </si>
  <si>
    <t>1262</t>
  </si>
  <si>
    <t>09265</t>
  </si>
  <si>
    <t>1285</t>
  </si>
  <si>
    <t>09697</t>
  </si>
  <si>
    <t>11235</t>
  </si>
  <si>
    <t>364</t>
  </si>
  <si>
    <t>23021</t>
  </si>
  <si>
    <t>22007</t>
  </si>
  <si>
    <t>10546</t>
  </si>
  <si>
    <t>452</t>
  </si>
  <si>
    <t>716</t>
  </si>
  <si>
    <t>NR0</t>
  </si>
  <si>
    <t>HELENWOOD, TN</t>
  </si>
  <si>
    <t>10388</t>
  </si>
  <si>
    <t>10506</t>
  </si>
  <si>
    <t>09649</t>
  </si>
  <si>
    <t>299</t>
  </si>
  <si>
    <t>01225</t>
  </si>
  <si>
    <t>22PV</t>
  </si>
  <si>
    <t>HILLSDALE, NJ</t>
  </si>
  <si>
    <t>290</t>
  </si>
  <si>
    <t>291</t>
  </si>
  <si>
    <t>00488</t>
  </si>
  <si>
    <t>01204</t>
  </si>
  <si>
    <t>01364</t>
  </si>
  <si>
    <t>13235</t>
  </si>
  <si>
    <t>768</t>
  </si>
  <si>
    <t>18103</t>
  </si>
  <si>
    <t>09119</t>
  </si>
  <si>
    <t>09120</t>
  </si>
  <si>
    <t>90042</t>
  </si>
  <si>
    <t>10919</t>
  </si>
  <si>
    <t>636</t>
  </si>
  <si>
    <t>10381</t>
  </si>
  <si>
    <t>10408</t>
  </si>
  <si>
    <t>09055</t>
  </si>
  <si>
    <t>17613</t>
  </si>
  <si>
    <t>07312</t>
  </si>
  <si>
    <t>197</t>
  </si>
  <si>
    <t>12208</t>
  </si>
  <si>
    <t>10401</t>
  </si>
  <si>
    <t>10406</t>
  </si>
  <si>
    <t>19901</t>
  </si>
  <si>
    <t>18201</t>
  </si>
  <si>
    <t>13101</t>
  </si>
  <si>
    <t>793</t>
  </si>
  <si>
    <t>87059</t>
  </si>
  <si>
    <t>10537</t>
  </si>
  <si>
    <t>11268</t>
  </si>
  <si>
    <t>11704</t>
  </si>
  <si>
    <t>09129</t>
  </si>
  <si>
    <t>10044</t>
  </si>
  <si>
    <t>10994</t>
  </si>
  <si>
    <t>09179</t>
  </si>
  <si>
    <t>10088</t>
  </si>
  <si>
    <t>97426</t>
  </si>
  <si>
    <t>17820</t>
  </si>
  <si>
    <t>294</t>
  </si>
  <si>
    <t>11707</t>
  </si>
  <si>
    <t>1274</t>
  </si>
  <si>
    <t>383</t>
  </si>
  <si>
    <t>372</t>
  </si>
  <si>
    <t>MH143</t>
  </si>
  <si>
    <t>KALAMAZOO, MI</t>
  </si>
  <si>
    <t>349</t>
  </si>
  <si>
    <t>09711</t>
  </si>
  <si>
    <t>09716</t>
  </si>
  <si>
    <t>09292</t>
  </si>
  <si>
    <t>11328</t>
  </si>
  <si>
    <t>41235</t>
  </si>
  <si>
    <t>17609</t>
  </si>
  <si>
    <t>19925</t>
  </si>
  <si>
    <t>01219</t>
  </si>
  <si>
    <t>10521</t>
  </si>
  <si>
    <t>10526</t>
  </si>
  <si>
    <t>RD49</t>
  </si>
  <si>
    <t>KENSINGTON, OH</t>
  </si>
  <si>
    <t>19809</t>
  </si>
  <si>
    <t>11717</t>
  </si>
  <si>
    <t>10472</t>
  </si>
  <si>
    <t>10377</t>
  </si>
  <si>
    <t>00241</t>
  </si>
  <si>
    <t>15203</t>
  </si>
  <si>
    <t>05018</t>
  </si>
  <si>
    <t>05019</t>
  </si>
  <si>
    <t>411</t>
  </si>
  <si>
    <t>10623</t>
  </si>
  <si>
    <t>00122</t>
  </si>
  <si>
    <t>07032</t>
  </si>
  <si>
    <t>12004</t>
  </si>
  <si>
    <t>07051</t>
  </si>
  <si>
    <t>00451</t>
  </si>
  <si>
    <t>10410</t>
  </si>
  <si>
    <t>09085</t>
  </si>
  <si>
    <t>01253</t>
  </si>
  <si>
    <t>10000</t>
  </si>
  <si>
    <t>09514</t>
  </si>
  <si>
    <t>346</t>
  </si>
  <si>
    <t>72035</t>
  </si>
  <si>
    <t>00342</t>
  </si>
  <si>
    <t>182</t>
  </si>
  <si>
    <t>181</t>
  </si>
  <si>
    <t>781</t>
  </si>
  <si>
    <t>1280</t>
  </si>
  <si>
    <t>17631</t>
  </si>
  <si>
    <t>00311</t>
  </si>
  <si>
    <t>17608</t>
  </si>
  <si>
    <t>10677</t>
  </si>
  <si>
    <t>317</t>
  </si>
  <si>
    <t>01089</t>
  </si>
  <si>
    <t>07022</t>
  </si>
  <si>
    <t>754</t>
  </si>
  <si>
    <t>75004</t>
  </si>
  <si>
    <t>23030</t>
  </si>
  <si>
    <t>323</t>
  </si>
  <si>
    <t>09289</t>
  </si>
  <si>
    <t>654</t>
  </si>
  <si>
    <t>819</t>
  </si>
  <si>
    <t>10647</t>
  </si>
  <si>
    <t>71839</t>
  </si>
  <si>
    <t>09463</t>
  </si>
  <si>
    <t>13162</t>
  </si>
  <si>
    <t>09071</t>
  </si>
  <si>
    <t>17420</t>
  </si>
  <si>
    <t>13309</t>
  </si>
  <si>
    <t>00209</t>
  </si>
  <si>
    <t>00210</t>
  </si>
  <si>
    <t>786</t>
  </si>
  <si>
    <t>10574</t>
  </si>
  <si>
    <t>17612</t>
  </si>
  <si>
    <t>17611</t>
  </si>
  <si>
    <t>572</t>
  </si>
  <si>
    <t>464</t>
  </si>
  <si>
    <t>LYNN, AL</t>
  </si>
  <si>
    <t>13125</t>
  </si>
  <si>
    <t>11382</t>
  </si>
  <si>
    <t>14093</t>
  </si>
  <si>
    <t>91719</t>
  </si>
  <si>
    <t>09612</t>
  </si>
  <si>
    <t>02446</t>
  </si>
  <si>
    <t>09307</t>
  </si>
  <si>
    <t>33</t>
  </si>
  <si>
    <t>09531</t>
  </si>
  <si>
    <t>09455</t>
  </si>
  <si>
    <t>00269</t>
  </si>
  <si>
    <t>10705</t>
  </si>
  <si>
    <t>16064</t>
  </si>
  <si>
    <t>25086</t>
  </si>
  <si>
    <t>09101</t>
  </si>
  <si>
    <t>07007</t>
  </si>
  <si>
    <t>09009</t>
  </si>
  <si>
    <t>16028</t>
  </si>
  <si>
    <t>19930</t>
  </si>
  <si>
    <t>12209</t>
  </si>
  <si>
    <t>00300</t>
  </si>
  <si>
    <t>1161</t>
  </si>
  <si>
    <t>16085</t>
  </si>
  <si>
    <t>72583</t>
  </si>
  <si>
    <t>09869</t>
  </si>
  <si>
    <t>00419</t>
  </si>
  <si>
    <t>00160</t>
  </si>
  <si>
    <t>09191</t>
  </si>
  <si>
    <t>09661</t>
  </si>
  <si>
    <t>04159</t>
  </si>
  <si>
    <t>1096</t>
  </si>
  <si>
    <t>09886</t>
  </si>
  <si>
    <t>18063</t>
  </si>
  <si>
    <t>1079</t>
  </si>
  <si>
    <t>00318</t>
  </si>
  <si>
    <t>90048</t>
  </si>
  <si>
    <t>MILLERS FALLS, MA</t>
  </si>
  <si>
    <t>19414</t>
  </si>
  <si>
    <t>05290</t>
  </si>
  <si>
    <t>09133</t>
  </si>
  <si>
    <t>1240</t>
  </si>
  <si>
    <t>09705</t>
  </si>
  <si>
    <t>09710</t>
  </si>
  <si>
    <t>09303</t>
  </si>
  <si>
    <t>74</t>
  </si>
  <si>
    <t>09673</t>
  </si>
  <si>
    <t>90040</t>
  </si>
  <si>
    <t>10715</t>
  </si>
  <si>
    <t>165</t>
  </si>
  <si>
    <t>09653</t>
  </si>
  <si>
    <t>09465</t>
  </si>
  <si>
    <t>09464</t>
  </si>
  <si>
    <t>05039</t>
  </si>
  <si>
    <t>09912</t>
  </si>
  <si>
    <t>09916</t>
  </si>
  <si>
    <t>1278</t>
  </si>
  <si>
    <t>1283</t>
  </si>
  <si>
    <t>16060</t>
  </si>
  <si>
    <t>09291</t>
  </si>
  <si>
    <t>05078</t>
  </si>
  <si>
    <t>01243</t>
  </si>
  <si>
    <t>01174</t>
  </si>
  <si>
    <t>09904</t>
  </si>
  <si>
    <t>17335</t>
  </si>
  <si>
    <t>09241</t>
  </si>
  <si>
    <t>00268</t>
  </si>
  <si>
    <t>12028</t>
  </si>
  <si>
    <t>10467</t>
  </si>
  <si>
    <t>10760</t>
  </si>
  <si>
    <t>10522</t>
  </si>
  <si>
    <t>75242</t>
  </si>
  <si>
    <t>NEWARK WILSON AVE, NJ</t>
  </si>
  <si>
    <t>87540</t>
  </si>
  <si>
    <t>10075</t>
  </si>
  <si>
    <t>10563</t>
  </si>
  <si>
    <t>10560</t>
  </si>
  <si>
    <t>05083</t>
  </si>
  <si>
    <t>370</t>
  </si>
  <si>
    <t>09043</t>
  </si>
  <si>
    <t>556</t>
  </si>
  <si>
    <t>NEW SWITZERLAND, GA</t>
  </si>
  <si>
    <t>10460</t>
  </si>
  <si>
    <t>09695</t>
  </si>
  <si>
    <t>618</t>
  </si>
  <si>
    <t>15201</t>
  </si>
  <si>
    <t>11509</t>
  </si>
  <si>
    <t>01378</t>
  </si>
  <si>
    <t>801</t>
  </si>
  <si>
    <t>375</t>
  </si>
  <si>
    <t>70274</t>
  </si>
  <si>
    <t>00074</t>
  </si>
  <si>
    <t>00293</t>
  </si>
  <si>
    <t>70636</t>
  </si>
  <si>
    <t>14122</t>
  </si>
  <si>
    <t>18097</t>
  </si>
  <si>
    <t>18100</t>
  </si>
  <si>
    <t>00215</t>
  </si>
  <si>
    <t>05073</t>
  </si>
  <si>
    <t>590</t>
  </si>
  <si>
    <t>0314</t>
  </si>
  <si>
    <t>00265</t>
  </si>
  <si>
    <t>01193</t>
  </si>
  <si>
    <t>00501</t>
  </si>
  <si>
    <t>09451</t>
  </si>
  <si>
    <t>05015</t>
  </si>
  <si>
    <t>11381</t>
  </si>
  <si>
    <t>72031</t>
  </si>
  <si>
    <t>17315</t>
  </si>
  <si>
    <t>17650</t>
  </si>
  <si>
    <t>00154</t>
  </si>
  <si>
    <t>72246</t>
  </si>
  <si>
    <t>10167</t>
  </si>
  <si>
    <t>10470</t>
  </si>
  <si>
    <t>10420</t>
  </si>
  <si>
    <t>10761</t>
  </si>
  <si>
    <t>840</t>
  </si>
  <si>
    <t>75237</t>
  </si>
  <si>
    <t>00349</t>
  </si>
  <si>
    <t>14057</t>
  </si>
  <si>
    <t>00389</t>
  </si>
  <si>
    <t>764</t>
  </si>
  <si>
    <t>01416</t>
  </si>
  <si>
    <t>10295</t>
  </si>
  <si>
    <t>00149</t>
  </si>
  <si>
    <t>09067</t>
  </si>
  <si>
    <t>10081</t>
  </si>
  <si>
    <t>19223</t>
  </si>
  <si>
    <t>75435</t>
  </si>
  <si>
    <t>75368</t>
  </si>
  <si>
    <t>75382</t>
  </si>
  <si>
    <t>75369</t>
  </si>
  <si>
    <t>75375</t>
  </si>
  <si>
    <t>75428</t>
  </si>
  <si>
    <t>75363</t>
  </si>
  <si>
    <t>75440</t>
  </si>
  <si>
    <t>75359</t>
  </si>
  <si>
    <t>NA33</t>
  </si>
  <si>
    <t>PHILCO, AL</t>
  </si>
  <si>
    <t>10188</t>
  </si>
  <si>
    <t>10588</t>
  </si>
  <si>
    <t>14098</t>
  </si>
  <si>
    <t>14097</t>
  </si>
  <si>
    <t>11714</t>
  </si>
  <si>
    <t>11712</t>
  </si>
  <si>
    <t>11755</t>
  </si>
  <si>
    <t>23026</t>
  </si>
  <si>
    <t>11768</t>
  </si>
  <si>
    <t>10077</t>
  </si>
  <si>
    <t>05031</t>
  </si>
  <si>
    <t>10097</t>
  </si>
  <si>
    <t>2008</t>
  </si>
  <si>
    <t>01146</t>
  </si>
  <si>
    <t>10003</t>
  </si>
  <si>
    <t>2012</t>
  </si>
  <si>
    <t>10513</t>
  </si>
  <si>
    <t>10512</t>
  </si>
  <si>
    <t>11339</t>
  </si>
  <si>
    <t>11340</t>
  </si>
  <si>
    <t>70591</t>
  </si>
  <si>
    <t>16015</t>
  </si>
  <si>
    <t>00512</t>
  </si>
  <si>
    <t>09219</t>
  </si>
  <si>
    <t>00386</t>
  </si>
  <si>
    <t>00387</t>
  </si>
  <si>
    <t>16003</t>
  </si>
  <si>
    <t>15555</t>
  </si>
  <si>
    <t>18098</t>
  </si>
  <si>
    <t>09709</t>
  </si>
  <si>
    <t>566</t>
  </si>
  <si>
    <t>79</t>
  </si>
  <si>
    <t>18</t>
  </si>
  <si>
    <t>18041</t>
  </si>
  <si>
    <t>10451</t>
  </si>
  <si>
    <t>621</t>
  </si>
  <si>
    <t>01157</t>
  </si>
  <si>
    <t>90653</t>
  </si>
  <si>
    <t>260</t>
  </si>
  <si>
    <t>22004</t>
  </si>
  <si>
    <t>18302</t>
  </si>
  <si>
    <t>RICHLANDS SCANNER, VA</t>
  </si>
  <si>
    <t>18038</t>
  </si>
  <si>
    <t>05268</t>
  </si>
  <si>
    <t>10646</t>
  </si>
  <si>
    <t>14072</t>
  </si>
  <si>
    <t>17426</t>
  </si>
  <si>
    <t>760</t>
  </si>
  <si>
    <t>09051</t>
  </si>
  <si>
    <t>09050</t>
  </si>
  <si>
    <t>769</t>
  </si>
  <si>
    <t>09621</t>
  </si>
  <si>
    <t>09077</t>
  </si>
  <si>
    <t>00513</t>
  </si>
  <si>
    <t>14027</t>
  </si>
  <si>
    <t>00193</t>
  </si>
  <si>
    <t>10398</t>
  </si>
  <si>
    <t>09876</t>
  </si>
  <si>
    <t>99872</t>
  </si>
  <si>
    <t>90034</t>
  </si>
  <si>
    <t>22008</t>
  </si>
  <si>
    <t>12064</t>
  </si>
  <si>
    <t>12086</t>
  </si>
  <si>
    <t>05060</t>
  </si>
  <si>
    <t>277</t>
  </si>
  <si>
    <t>16049</t>
  </si>
  <si>
    <t>09127</t>
  </si>
  <si>
    <t>90036</t>
  </si>
  <si>
    <t>70579</t>
  </si>
  <si>
    <t>10260</t>
  </si>
  <si>
    <t>09679</t>
  </si>
  <si>
    <t>334</t>
  </si>
  <si>
    <t>98004</t>
  </si>
  <si>
    <t>10767</t>
  </si>
  <si>
    <t>10770</t>
  </si>
  <si>
    <t>10403</t>
  </si>
  <si>
    <t>90035</t>
  </si>
  <si>
    <t>09304</t>
  </si>
  <si>
    <t>17508</t>
  </si>
  <si>
    <t>19422</t>
  </si>
  <si>
    <t>10555</t>
  </si>
  <si>
    <t>01223</t>
  </si>
  <si>
    <t>10698</t>
  </si>
  <si>
    <t>523</t>
  </si>
  <si>
    <t>09088</t>
  </si>
  <si>
    <t>SHADELAND, IN</t>
  </si>
  <si>
    <t>2035</t>
  </si>
  <si>
    <t>242</t>
  </si>
  <si>
    <t>13023</t>
  </si>
  <si>
    <t>13017</t>
  </si>
  <si>
    <t>SHEPHERDSTOWN, WV</t>
  </si>
  <si>
    <t>00231</t>
  </si>
  <si>
    <t>09121</t>
  </si>
  <si>
    <t>00403</t>
  </si>
  <si>
    <t>19347</t>
  </si>
  <si>
    <t>09682</t>
  </si>
  <si>
    <t>11730</t>
  </si>
  <si>
    <t>12060</t>
  </si>
  <si>
    <t>10269</t>
  </si>
  <si>
    <t>1212</t>
  </si>
  <si>
    <t>02407</t>
  </si>
  <si>
    <t>71815</t>
  </si>
  <si>
    <t>388</t>
  </si>
  <si>
    <t>10528</t>
  </si>
  <si>
    <t>00396</t>
  </si>
  <si>
    <t>332</t>
  </si>
  <si>
    <t>09347</t>
  </si>
  <si>
    <t>10445</t>
  </si>
  <si>
    <t>10446</t>
  </si>
  <si>
    <t>2024</t>
  </si>
  <si>
    <t>09159</t>
  </si>
  <si>
    <t>15</t>
  </si>
  <si>
    <t>1293</t>
  </si>
  <si>
    <t>2124</t>
  </si>
  <si>
    <t>14008</t>
  </si>
  <si>
    <t>14007</t>
  </si>
  <si>
    <t>09105</t>
  </si>
  <si>
    <t>09103</t>
  </si>
  <si>
    <t>10993</t>
  </si>
  <si>
    <t>10990</t>
  </si>
  <si>
    <t>09627</t>
  </si>
  <si>
    <t>18008</t>
  </si>
  <si>
    <t>18003</t>
  </si>
  <si>
    <t>18117</t>
  </si>
  <si>
    <t>13006</t>
  </si>
  <si>
    <t>09617</t>
  </si>
  <si>
    <t>10476</t>
  </si>
  <si>
    <t>11218</t>
  </si>
  <si>
    <t>09325</t>
  </si>
  <si>
    <t>18077</t>
  </si>
  <si>
    <t>09629</t>
  </si>
  <si>
    <t>17711</t>
  </si>
  <si>
    <t>13152</t>
  </si>
  <si>
    <t>10022</t>
  </si>
  <si>
    <t>339</t>
  </si>
  <si>
    <t>09002</t>
  </si>
  <si>
    <t>341</t>
  </si>
  <si>
    <t>KS136</t>
  </si>
  <si>
    <t>SUNBURY, IL</t>
  </si>
  <si>
    <t>11014</t>
  </si>
  <si>
    <t>10384</t>
  </si>
  <si>
    <t>607</t>
  </si>
  <si>
    <t>160</t>
  </si>
  <si>
    <t>18049</t>
  </si>
  <si>
    <t>18094</t>
  </si>
  <si>
    <t>695</t>
  </si>
  <si>
    <t>09275</t>
  </si>
  <si>
    <t>10692</t>
  </si>
  <si>
    <t>72208</t>
  </si>
  <si>
    <t>1135</t>
  </si>
  <si>
    <t>1131</t>
  </si>
  <si>
    <t>17819</t>
  </si>
  <si>
    <t>00462</t>
  </si>
  <si>
    <t>17627</t>
  </si>
  <si>
    <t>306</t>
  </si>
  <si>
    <t>09663</t>
  </si>
  <si>
    <t>01210</t>
  </si>
  <si>
    <t>547</t>
  </si>
  <si>
    <t>1165</t>
  </si>
  <si>
    <t>09125</t>
  </si>
  <si>
    <t>18902</t>
  </si>
  <si>
    <t>17639</t>
  </si>
  <si>
    <t>1155</t>
  </si>
  <si>
    <t>919</t>
  </si>
  <si>
    <t>369A</t>
  </si>
  <si>
    <t>TRINITY, AL</t>
  </si>
  <si>
    <t>17301</t>
  </si>
  <si>
    <t>EG5</t>
  </si>
  <si>
    <t>TVA PLANT, TN</t>
  </si>
  <si>
    <t>10544</t>
  </si>
  <si>
    <t>09552</t>
  </si>
  <si>
    <t>24NU</t>
  </si>
  <si>
    <t>UTICA, MI</t>
  </si>
  <si>
    <t>VALLEY HEAD, AL</t>
  </si>
  <si>
    <t>LC38</t>
  </si>
  <si>
    <t>VANDERGRIFT, PA</t>
  </si>
  <si>
    <t>00498</t>
  </si>
  <si>
    <t>17640</t>
  </si>
  <si>
    <t>09309</t>
  </si>
  <si>
    <t>00220</t>
  </si>
  <si>
    <t>01177</t>
  </si>
  <si>
    <t>670</t>
  </si>
  <si>
    <t>10250</t>
  </si>
  <si>
    <t>13055</t>
  </si>
  <si>
    <t>10380</t>
  </si>
  <si>
    <t>09723</t>
  </si>
  <si>
    <t>09720</t>
  </si>
  <si>
    <t>10435</t>
  </si>
  <si>
    <t>09063</t>
  </si>
  <si>
    <t>09863</t>
  </si>
  <si>
    <t>688</t>
  </si>
  <si>
    <t>1107</t>
  </si>
  <si>
    <t>10051</t>
  </si>
  <si>
    <t>10695</t>
  </si>
  <si>
    <t>14113</t>
  </si>
  <si>
    <t>16102</t>
  </si>
  <si>
    <t>90049</t>
  </si>
  <si>
    <t>05281</t>
  </si>
  <si>
    <t>10292</t>
  </si>
  <si>
    <t>2138</t>
  </si>
  <si>
    <t>02015</t>
  </si>
  <si>
    <t>75069</t>
  </si>
  <si>
    <t>10593</t>
  </si>
  <si>
    <t>10058</t>
  </si>
  <si>
    <t>05006</t>
  </si>
  <si>
    <t>13142</t>
  </si>
  <si>
    <t>10485</t>
  </si>
  <si>
    <t>10243</t>
  </si>
  <si>
    <t>01054</t>
  </si>
  <si>
    <t>10387</t>
  </si>
  <si>
    <t>17628</t>
  </si>
  <si>
    <t>19800</t>
  </si>
  <si>
    <t>09636</t>
  </si>
  <si>
    <t>00058</t>
  </si>
  <si>
    <t>09091</t>
  </si>
  <si>
    <t>2003</t>
  </si>
  <si>
    <t>00006</t>
  </si>
  <si>
    <t>10421</t>
  </si>
  <si>
    <t>03431</t>
  </si>
  <si>
    <t>10556</t>
  </si>
  <si>
    <t>10554</t>
  </si>
  <si>
    <t>00485</t>
  </si>
  <si>
    <t>17305</t>
  </si>
  <si>
    <t>10453</t>
  </si>
  <si>
    <t>09882</t>
  </si>
  <si>
    <t>00164</t>
  </si>
  <si>
    <t>10035</t>
  </si>
  <si>
    <t>14121</t>
  </si>
  <si>
    <t>10468</t>
  </si>
  <si>
    <t>09040</t>
  </si>
  <si>
    <t>09039</t>
  </si>
  <si>
    <t>795</t>
  </si>
  <si>
    <t>22005</t>
  </si>
  <si>
    <t>2120</t>
  </si>
  <si>
    <t>16009</t>
  </si>
  <si>
    <t>16036</t>
  </si>
  <si>
    <t>194</t>
  </si>
  <si>
    <t>05012</t>
  </si>
  <si>
    <t>01381</t>
  </si>
  <si>
    <t>449</t>
  </si>
  <si>
    <t>Composite NS</t>
  </si>
  <si>
    <t>G &amp; A Engineering</t>
  </si>
  <si>
    <t>G &amp; A Mechanical</t>
  </si>
  <si>
    <t>Network Econ Factor</t>
  </si>
  <si>
    <t>HA586</t>
  </si>
  <si>
    <t>AFTON, NY</t>
  </si>
  <si>
    <t>NS231</t>
  </si>
  <si>
    <t>AIRPORT, NC</t>
  </si>
  <si>
    <t>10418</t>
  </si>
  <si>
    <t>ALNWICK, WV</t>
  </si>
  <si>
    <t>11200</t>
  </si>
  <si>
    <t>ALTIVISTA SCANNER, VA</t>
  </si>
  <si>
    <t>H254</t>
  </si>
  <si>
    <t>ANDERSONVILLE SCANN, GA</t>
  </si>
  <si>
    <t>SC14</t>
  </si>
  <si>
    <t>ASHLEY PHOSPHATE SC, SC</t>
  </si>
  <si>
    <t>10640</t>
  </si>
  <si>
    <t>ASHVILLE SCANNER, OH</t>
  </si>
  <si>
    <t>BNSF6</t>
  </si>
  <si>
    <t>ATHERTON SCANNER, MO</t>
  </si>
  <si>
    <t>CFE01</t>
  </si>
  <si>
    <t>ATWOOD SCANNER, IN</t>
  </si>
  <si>
    <t>HA678</t>
  </si>
  <si>
    <t>AVOCA, PA</t>
  </si>
  <si>
    <t>18006</t>
  </si>
  <si>
    <t>BAILEY, VA</t>
  </si>
  <si>
    <t>GL70</t>
  </si>
  <si>
    <t>BAKER STREET YARD, NY</t>
  </si>
  <si>
    <t>HA751</t>
  </si>
  <si>
    <t>BANKS, PA</t>
  </si>
  <si>
    <t>70633</t>
  </si>
  <si>
    <t>BEECH GROVE, IN</t>
  </si>
  <si>
    <t>HA613</t>
  </si>
  <si>
    <t>BEVIER STREET, NY</t>
  </si>
  <si>
    <t>HA614</t>
  </si>
  <si>
    <t>BINGHAMTON 1 RUN SC, NY</t>
  </si>
  <si>
    <t>HA615</t>
  </si>
  <si>
    <t>BINGHAMTON 2 RUN SC, NY</t>
  </si>
  <si>
    <t>HA616</t>
  </si>
  <si>
    <t>SR214</t>
  </si>
  <si>
    <t>BINGHAMTON NYSW, NY</t>
  </si>
  <si>
    <t>SR425</t>
  </si>
  <si>
    <t>BISON RUNNER SCANNE, NY</t>
  </si>
  <si>
    <t>4BN</t>
  </si>
  <si>
    <t>BNSF22 SCANNER, IL</t>
  </si>
  <si>
    <t>FL5</t>
  </si>
  <si>
    <t>BRAMPTON, GA</t>
  </si>
  <si>
    <t>90044</t>
  </si>
  <si>
    <t>BRATTLEBORO, VT</t>
  </si>
  <si>
    <t>A107</t>
  </si>
  <si>
    <t>BURGIN SCANNER, KY</t>
  </si>
  <si>
    <t>HA692</t>
  </si>
  <si>
    <t>BUTTONWOOD, PA</t>
  </si>
  <si>
    <t>CHARLESTON READS SC, SC</t>
  </si>
  <si>
    <t>CS31</t>
  </si>
  <si>
    <t>CHATT SO CSX SCANNE, TN</t>
  </si>
  <si>
    <t>CHGO 80TH ST 1 SCAN, IL</t>
  </si>
  <si>
    <t>BRC02</t>
  </si>
  <si>
    <t>CHGO 80TH ST 2 SCAN, IL</t>
  </si>
  <si>
    <t>BRC03</t>
  </si>
  <si>
    <t>CHGO 80TH ST 3 SCAN, IL</t>
  </si>
  <si>
    <t>BRC04</t>
  </si>
  <si>
    <t>CHGO W 75TH ST 1 SC, IL</t>
  </si>
  <si>
    <t>BRC05</t>
  </si>
  <si>
    <t>CHGO W 75TH ST 2 SC, IL</t>
  </si>
  <si>
    <t>SC237</t>
  </si>
  <si>
    <t>CITIGO JUNCTION SCA, TN</t>
  </si>
  <si>
    <t>RO66</t>
  </si>
  <si>
    <t>CLARINGTON, OH</t>
  </si>
  <si>
    <t>210A</t>
  </si>
  <si>
    <t>CLEVELAND SCANNER, TN</t>
  </si>
  <si>
    <t>COILE, TN</t>
  </si>
  <si>
    <t>COSTER, TN</t>
  </si>
  <si>
    <t>CFE05</t>
  </si>
  <si>
    <t>CRESTLINE CFE SCAN, OH</t>
  </si>
  <si>
    <t>10371</t>
  </si>
  <si>
    <t>HA499</t>
  </si>
  <si>
    <t>DELANSON, NY</t>
  </si>
  <si>
    <t>15218</t>
  </si>
  <si>
    <t>DENTON, NC</t>
  </si>
  <si>
    <t>DYER, PA</t>
  </si>
  <si>
    <t>EAST BINGHAMTON, NY</t>
  </si>
  <si>
    <t>C122</t>
  </si>
  <si>
    <t>EDMUND, SC</t>
  </si>
  <si>
    <t>MI148</t>
  </si>
  <si>
    <t>ELMWOOD DR SCANNER, OH</t>
  </si>
  <si>
    <t>7NT</t>
  </si>
  <si>
    <t>ELYSIAN FLDS SCANNE, LA</t>
  </si>
  <si>
    <t>118W</t>
  </si>
  <si>
    <t>FAIRFIELD, IL</t>
  </si>
  <si>
    <t>PC96</t>
  </si>
  <si>
    <t>FAIRHOPE SCANNER, OH</t>
  </si>
  <si>
    <t>FEC01</t>
  </si>
  <si>
    <t>FEC01 SCANNER, FL</t>
  </si>
  <si>
    <t>KS101</t>
  </si>
  <si>
    <t>FIFTH AVE SCANNER, IL</t>
  </si>
  <si>
    <t>CNR05</t>
  </si>
  <si>
    <t>FORT ERIE SCANNER, ON</t>
  </si>
  <si>
    <t>87DB</t>
  </si>
  <si>
    <t>FRANKFORT WEST SCAN, PA</t>
  </si>
  <si>
    <t>122SC</t>
  </si>
  <si>
    <t>GAVIN ST SCANNER, IN</t>
  </si>
  <si>
    <t>01341</t>
  </si>
  <si>
    <t>GIBSON CITY SCANNER, IL</t>
  </si>
  <si>
    <t>CD272</t>
  </si>
  <si>
    <t>GRAYTOWN, OH</t>
  </si>
  <si>
    <t>HW73</t>
  </si>
  <si>
    <t>HAGERSTOWN SEC SCAN, MD</t>
  </si>
  <si>
    <t>25NU</t>
  </si>
  <si>
    <t>HAMTRAMCK, MI</t>
  </si>
  <si>
    <t>11737</t>
  </si>
  <si>
    <t>HANDOVER SCANNER, WV</t>
  </si>
  <si>
    <t>A716</t>
  </si>
  <si>
    <t>HATTIESBURG SCANNER, MS</t>
  </si>
  <si>
    <t>CNR08</t>
  </si>
  <si>
    <t>HAWTHORN 1 SCANNER, IL</t>
  </si>
  <si>
    <t>HAWTH</t>
  </si>
  <si>
    <t>HAWTHORNE, IL</t>
  </si>
  <si>
    <t>517A</t>
  </si>
  <si>
    <t>HAYS ROAD SCANNER, TN</t>
  </si>
  <si>
    <t>HEARTLAND IM GATEWY, WV</t>
  </si>
  <si>
    <t>14044</t>
  </si>
  <si>
    <t>HENRY, VA</t>
  </si>
  <si>
    <t>00438</t>
  </si>
  <si>
    <t>HIBBARD, IN</t>
  </si>
  <si>
    <t>HA685</t>
  </si>
  <si>
    <t>HUDSON, PA</t>
  </si>
  <si>
    <t>IHB01</t>
  </si>
  <si>
    <t>IHB CAL PARK SCANNE, IL</t>
  </si>
  <si>
    <t>00273</t>
  </si>
  <si>
    <t>ILERS SCANNER, OH</t>
  </si>
  <si>
    <t>IHB03</t>
  </si>
  <si>
    <t>INDIANA AVE SCANNER, IN</t>
  </si>
  <si>
    <t>RD30</t>
  </si>
  <si>
    <t>IRONDALE, OH</t>
  </si>
  <si>
    <t>IRVINGTON, AL</t>
  </si>
  <si>
    <t>09647</t>
  </si>
  <si>
    <t>JONESBURG, MO</t>
  </si>
  <si>
    <t>BNSF1</t>
  </si>
  <si>
    <t>KCBN EAST SCANNER, MO</t>
  </si>
  <si>
    <t>09707</t>
  </si>
  <si>
    <t>KC EAST SCANNER, MO</t>
  </si>
  <si>
    <t>HA643</t>
  </si>
  <si>
    <t>KINGSLEY, PA</t>
  </si>
  <si>
    <t>EJ46</t>
  </si>
  <si>
    <t>KIRK YARD, IN</t>
  </si>
  <si>
    <t>01252</t>
  </si>
  <si>
    <t>LAFAYETTE SOUTH SCA, IN</t>
  </si>
  <si>
    <t>HA684</t>
  </si>
  <si>
    <t>LAFLIN, PA</t>
  </si>
  <si>
    <t>93305</t>
  </si>
  <si>
    <t>LANDERS EAST 95 SCA, IL</t>
  </si>
  <si>
    <t>1173</t>
  </si>
  <si>
    <t>LEWIS SCANNER, GA</t>
  </si>
  <si>
    <t>316</t>
  </si>
  <si>
    <t>LEXINGTON SCANNER, NC</t>
  </si>
  <si>
    <t>RZ6</t>
  </si>
  <si>
    <t>LORDSTOWN SEC.SCNR, OH</t>
  </si>
  <si>
    <t>EP42</t>
  </si>
  <si>
    <t>MARIETTA SCANNER, PA</t>
  </si>
  <si>
    <t>MP78</t>
  </si>
  <si>
    <t>MARION SCANNER, IN</t>
  </si>
  <si>
    <t>MAYBEURY SCANNER, WV</t>
  </si>
  <si>
    <t>G169</t>
  </si>
  <si>
    <t>MAYDAY SCANNER, GA</t>
  </si>
  <si>
    <t>29135</t>
  </si>
  <si>
    <t>MAYSVILLE SCANNER, IN</t>
  </si>
  <si>
    <t>107MB</t>
  </si>
  <si>
    <t>MCINTOSH SCANNER, AL</t>
  </si>
  <si>
    <t>KCSR8</t>
  </si>
  <si>
    <t>MEEHAN JCT SCANNER, MS</t>
  </si>
  <si>
    <t>CS22</t>
  </si>
  <si>
    <t>MITCHELL AVE CSX SC, OH</t>
  </si>
  <si>
    <t>NEWELL, AL</t>
  </si>
  <si>
    <t>A350</t>
  </si>
  <si>
    <t>NEW ENGLAND SCANNER, GA</t>
  </si>
  <si>
    <t>HA612</t>
  </si>
  <si>
    <t>NORTH BINGHAMTON SC, NY</t>
  </si>
  <si>
    <t>09714</t>
  </si>
  <si>
    <t>NORTH KANSAS CITY, MO</t>
  </si>
  <si>
    <t>HA557</t>
  </si>
  <si>
    <t>ONEONTA, NY</t>
  </si>
  <si>
    <t>99878</t>
  </si>
  <si>
    <t>PARDEE RD SCANNER, MI</t>
  </si>
  <si>
    <t>H113</t>
  </si>
  <si>
    <t>PEEDIN AVE SCANNER, NC</t>
  </si>
  <si>
    <t>90033</t>
  </si>
  <si>
    <t>PLEASANT HILL, IA</t>
  </si>
  <si>
    <t>0WJ</t>
  </si>
  <si>
    <t>PORT NEWARK SCANNER, NJ</t>
  </si>
  <si>
    <t>2009</t>
  </si>
  <si>
    <t>PORT W WYE SCANNER, GA</t>
  </si>
  <si>
    <t>15SC</t>
  </si>
  <si>
    <t>RAHWAY RIVER SCANNE, NJ</t>
  </si>
  <si>
    <t>3BY</t>
  </si>
  <si>
    <t>RED BRUSH SCANNER, IN</t>
  </si>
  <si>
    <t>DM60</t>
  </si>
  <si>
    <t>REEVES ROAD SCANNER, DE</t>
  </si>
  <si>
    <t>138SC</t>
  </si>
  <si>
    <t>REFUGEE RD SCANNER, OH</t>
  </si>
  <si>
    <t>2SE</t>
  </si>
  <si>
    <t>RINCON, GA</t>
  </si>
  <si>
    <t>ROCK ISLAND JCT, IL</t>
  </si>
  <si>
    <t>S162</t>
  </si>
  <si>
    <t>ROLLINS, NC</t>
  </si>
  <si>
    <t>SC71</t>
  </si>
  <si>
    <t>ROWESVILLE, SC</t>
  </si>
  <si>
    <t>10974</t>
  </si>
  <si>
    <t>RUTHERFORD STREET, VA</t>
  </si>
  <si>
    <t>UPRR5</t>
  </si>
  <si>
    <t>SALEM SCANNER, IL</t>
  </si>
  <si>
    <t>LC28</t>
  </si>
  <si>
    <t>SALTSBURG SCANNER, PA</t>
  </si>
  <si>
    <t>CPR17</t>
  </si>
  <si>
    <t>SARATOGA SPR SO SCA, NY</t>
  </si>
  <si>
    <t>HA485</t>
  </si>
  <si>
    <t>SCHENECTADY, NY</t>
  </si>
  <si>
    <t>HA484</t>
  </si>
  <si>
    <t>MH17</t>
  </si>
  <si>
    <t>SECOND ST SCANNER, MI</t>
  </si>
  <si>
    <t>HE5</t>
  </si>
  <si>
    <t>SHELLPOT BRIDGE SCA, DE</t>
  </si>
  <si>
    <t>71990</t>
  </si>
  <si>
    <t>SIDNEY, OH</t>
  </si>
  <si>
    <t>SINKING SPRING SCAN, PA</t>
  </si>
  <si>
    <t>SMOOT, IN</t>
  </si>
  <si>
    <t>HA619</t>
  </si>
  <si>
    <t>SOUTH BINGHAMTON SC, NY</t>
  </si>
  <si>
    <t>HA741</t>
  </si>
  <si>
    <t>SOUTH DANVILLE, PA</t>
  </si>
  <si>
    <t>14BY</t>
  </si>
  <si>
    <t>SQUAW CREEK, IN</t>
  </si>
  <si>
    <t>CNR13</t>
  </si>
  <si>
    <t>STOCKTON MAIN 2.SC, IL</t>
  </si>
  <si>
    <t>H107</t>
  </si>
  <si>
    <t>SUMNER ST SCANNER, NC</t>
  </si>
  <si>
    <t>10712</t>
  </si>
  <si>
    <t>SUPER SCANNER, OH</t>
  </si>
  <si>
    <t>HA671</t>
  </si>
  <si>
    <t>TAYLOR NORTH SCANNE, PA</t>
  </si>
  <si>
    <t>HA673</t>
  </si>
  <si>
    <t>HA680</t>
  </si>
  <si>
    <t>TAYLOR SOUTH SCANNE, PA</t>
  </si>
  <si>
    <t>475</t>
  </si>
  <si>
    <t>TAYLORS RD SCANNER, SC</t>
  </si>
  <si>
    <t>BNS10</t>
  </si>
  <si>
    <t>TOLAND SCANNER, IL</t>
  </si>
  <si>
    <t>TOME, MD</t>
  </si>
  <si>
    <t>DR19</t>
  </si>
  <si>
    <t>09643</t>
  </si>
  <si>
    <t>TRUESDALE, MO</t>
  </si>
  <si>
    <t>UPRR1</t>
  </si>
  <si>
    <t>UPRR1 SCANNER, IL</t>
  </si>
  <si>
    <t>697SC</t>
  </si>
  <si>
    <t>VALLEY XING SCANNER, OH</t>
  </si>
  <si>
    <t>00497</t>
  </si>
  <si>
    <t>VAN LOON SCANNER, IN</t>
  </si>
  <si>
    <t>WABIC SCANNER, IL</t>
  </si>
  <si>
    <t>SQ23</t>
  </si>
  <si>
    <t>WALDWICK, NJ</t>
  </si>
  <si>
    <t>10059</t>
  </si>
  <si>
    <t>WAVERLY 1&amp;2 SCANNER, VA</t>
  </si>
  <si>
    <t>CJ214</t>
  </si>
  <si>
    <t>WEST CARROLLTON SCA, OH</t>
  </si>
  <si>
    <t>10553</t>
  </si>
  <si>
    <t>WHEELERSBURG E SCAN, OH</t>
  </si>
  <si>
    <t>10552</t>
  </si>
  <si>
    <t>WHEELERSBURG W SCAN, OH</t>
  </si>
  <si>
    <t>233AS</t>
  </si>
  <si>
    <t>WILLIAMS SCANNER, TN</t>
  </si>
  <si>
    <t>UW4</t>
  </si>
  <si>
    <t>WILLOW SPRS CONN SC, IL</t>
  </si>
  <si>
    <t>BLAHA, MI</t>
  </si>
  <si>
    <t>G21</t>
  </si>
  <si>
    <t>BONAIRE, GA</t>
  </si>
  <si>
    <t>142MB</t>
  </si>
  <si>
    <t>CHICKASAW SCANNER, AL</t>
  </si>
  <si>
    <t>CHURCH ROAD, VA</t>
  </si>
  <si>
    <t>1282</t>
  </si>
  <si>
    <t>FOREST PARK SCANNER, GA</t>
  </si>
  <si>
    <t>CFE02</t>
  </si>
  <si>
    <t>FT WAYNE CFE SCANNE, IN</t>
  </si>
  <si>
    <t>HUNT, PA</t>
  </si>
  <si>
    <t>LEE, NC</t>
  </si>
  <si>
    <t>LOCUST GROVE, GA</t>
  </si>
  <si>
    <t>MORRISONVILLE, IL</t>
  </si>
  <si>
    <t>RBX2</t>
  </si>
  <si>
    <t>NAVY BASE TERMINAL, SC</t>
  </si>
  <si>
    <t>NORTH LUMBERTON, MS</t>
  </si>
  <si>
    <t>09042</t>
  </si>
  <si>
    <t>PIQUA YARD, IN</t>
  </si>
  <si>
    <t>A256</t>
  </si>
  <si>
    <t>SOUTH WATERS, TN</t>
  </si>
  <si>
    <t>THOMAS, VA</t>
  </si>
  <si>
    <t>A603</t>
  </si>
  <si>
    <t>YORK, AL</t>
  </si>
  <si>
    <t>Spec Facility Cost per Carload Orig</t>
  </si>
  <si>
    <t>GIG</t>
  </si>
  <si>
    <t>GIGSYSTEM</t>
  </si>
  <si>
    <t>MGSYSTEM</t>
  </si>
  <si>
    <t xml:space="preserve">8/19/2016:  Used 201605; also included "GIG" car type for Coal </t>
  </si>
  <si>
    <t>38W</t>
  </si>
  <si>
    <t>ALBERS, IL</t>
  </si>
  <si>
    <t>PT232</t>
  </si>
  <si>
    <t>ANTIS, PA</t>
  </si>
  <si>
    <t>BNS21</t>
  </si>
  <si>
    <t>ARGENTINE SCANNER, MO</t>
  </si>
  <si>
    <t>72433</t>
  </si>
  <si>
    <t>AVONMORE MINE, PA</t>
  </si>
  <si>
    <t>H85</t>
  </si>
  <si>
    <t>BAGWELL, NC</t>
  </si>
  <si>
    <t>BARNARD, NC</t>
  </si>
  <si>
    <t>BELTON, SC</t>
  </si>
  <si>
    <t>BELT, PA</t>
  </si>
  <si>
    <t>BRIDGE JUNCTION, IL</t>
  </si>
  <si>
    <t>BURKS GARDEN, VA</t>
  </si>
  <si>
    <t>CENTER, PA</t>
  </si>
  <si>
    <t>10733</t>
  </si>
  <si>
    <t>CHATFIELD, OH</t>
  </si>
  <si>
    <t>CP-33, IN</t>
  </si>
  <si>
    <t>MP135</t>
  </si>
  <si>
    <t>CP-79, IN</t>
  </si>
  <si>
    <t>CP-FALLS, PA</t>
  </si>
  <si>
    <t>CP-MORT, MI</t>
  </si>
  <si>
    <t>BR269</t>
  </si>
  <si>
    <t>CP-SOUTH BOYLES, PA</t>
  </si>
  <si>
    <t>DALTON, PA</t>
  </si>
  <si>
    <t>10393</t>
  </si>
  <si>
    <t>09155</t>
  </si>
  <si>
    <t>DAWSON, IL</t>
  </si>
  <si>
    <t>DECATUR L&amp;N JCT SCA, AL</t>
  </si>
  <si>
    <t>01398</t>
  </si>
  <si>
    <t>DEER CREEK SCANNER, IL</t>
  </si>
  <si>
    <t>RO51</t>
  </si>
  <si>
    <t>DILLE, OH</t>
  </si>
  <si>
    <t>DRESDEN, NY</t>
  </si>
  <si>
    <t>V129</t>
  </si>
  <si>
    <t>DREYFUS, SC</t>
  </si>
  <si>
    <t>DUFFS JCT, PA</t>
  </si>
  <si>
    <t>6ME</t>
  </si>
  <si>
    <t>EMCO, AL</t>
  </si>
  <si>
    <t>S34</t>
  </si>
  <si>
    <t>EUFOLA, NC</t>
  </si>
  <si>
    <t>SC111</t>
  </si>
  <si>
    <t>GADSDEN, SC</t>
  </si>
  <si>
    <t>GA42</t>
  </si>
  <si>
    <t>GENOA SCANNER, FL</t>
  </si>
  <si>
    <t>KZ94</t>
  </si>
  <si>
    <t>GREENVILLE, PA</t>
  </si>
  <si>
    <t>18099</t>
  </si>
  <si>
    <t>GUEST RIVER COAL, VA</t>
  </si>
  <si>
    <t>368</t>
  </si>
  <si>
    <t>HAHN, NC</t>
  </si>
  <si>
    <t>HARMAN, VA</t>
  </si>
  <si>
    <t>HOOPS, VA</t>
  </si>
  <si>
    <t>09149</t>
  </si>
  <si>
    <t>ILLIOPOLIS, IL</t>
  </si>
  <si>
    <t>18202</t>
  </si>
  <si>
    <t>INDIAN NO. 3, VA</t>
  </si>
  <si>
    <t>JUNIPER, VA</t>
  </si>
  <si>
    <t>09089</t>
  </si>
  <si>
    <t>LAFAYETTE JCT SCANN, IN</t>
  </si>
  <si>
    <t>LANCASTER, SC</t>
  </si>
  <si>
    <t>LE58</t>
  </si>
  <si>
    <t>LANDSDOWN WYE TRACK, NJ</t>
  </si>
  <si>
    <t>LEETSDALE RIVER TER, PA</t>
  </si>
  <si>
    <t>821</t>
  </si>
  <si>
    <t>LOCUST, AL</t>
  </si>
  <si>
    <t>F264</t>
  </si>
  <si>
    <t>MADISON, GA</t>
  </si>
  <si>
    <t>KCSR2</t>
  </si>
  <si>
    <t>MERIDIAN AMTRAK SCA, MS</t>
  </si>
  <si>
    <t>IR2</t>
  </si>
  <si>
    <t>MESSICKS RD SCANNER, DE</t>
  </si>
  <si>
    <t>MIDWAY, AL</t>
  </si>
  <si>
    <t>HA715</t>
  </si>
  <si>
    <t>NESCOPECK, PA</t>
  </si>
  <si>
    <t>O H HUTCHINGS STA, OH</t>
  </si>
  <si>
    <t>PATRIOT TERMINAL, WV</t>
  </si>
  <si>
    <t>75358</t>
  </si>
  <si>
    <t>PHILA HOLMESBURG, PA</t>
  </si>
  <si>
    <t>PINE OAKS, VA</t>
  </si>
  <si>
    <t>M233</t>
  </si>
  <si>
    <t>RICHMONDVILLE, NY</t>
  </si>
  <si>
    <t>RIPLEY, NY</t>
  </si>
  <si>
    <t>09857</t>
  </si>
  <si>
    <t>RUNNELLS, IA</t>
  </si>
  <si>
    <t>RUNNION AVENUE, IN</t>
  </si>
  <si>
    <t>5AB</t>
  </si>
  <si>
    <t>RUNYON, NJ</t>
  </si>
  <si>
    <t>A307</t>
  </si>
  <si>
    <t>SALE CREEK, TN</t>
  </si>
  <si>
    <t>16071</t>
  </si>
  <si>
    <t>SEVEN MILE FORD, VA</t>
  </si>
  <si>
    <t>SOUTH SALE CREEK, TN</t>
  </si>
  <si>
    <t>19923</t>
  </si>
  <si>
    <t>14PN</t>
  </si>
  <si>
    <t>STONY CREEK N SCANN, PA</t>
  </si>
  <si>
    <t>HA752</t>
  </si>
  <si>
    <t>SUNBURY KASE SCANNE, PA</t>
  </si>
  <si>
    <t>64CG</t>
  </si>
  <si>
    <t>02408</t>
  </si>
  <si>
    <t>TOLAND, IL</t>
  </si>
  <si>
    <t>AF8</t>
  </si>
  <si>
    <t>TULP, PA</t>
  </si>
  <si>
    <t>TURNER, AL</t>
  </si>
  <si>
    <t>13082</t>
  </si>
  <si>
    <t>VAUGHN, VA</t>
  </si>
  <si>
    <t>VIRSO, VA</t>
  </si>
  <si>
    <t>00102</t>
  </si>
  <si>
    <t>WALLACE JCT, PA</t>
  </si>
  <si>
    <t>A187</t>
  </si>
  <si>
    <t>WHITLEY, KY</t>
  </si>
  <si>
    <t>WILLARD, OH</t>
  </si>
  <si>
    <t>W LIMA SCANNER, OH</t>
  </si>
  <si>
    <t>WOODVILLE, AL</t>
  </si>
  <si>
    <t>BR306</t>
  </si>
  <si>
    <t>WYE, PA</t>
  </si>
  <si>
    <t>328</t>
  </si>
  <si>
    <t>YADKIN, NC</t>
  </si>
  <si>
    <t xml:space="preserve">These switch costs have not been multiplied by 2 (as they have in the single car model.) </t>
  </si>
  <si>
    <t>For unit train service, a single place and pull are used in the cost estimate.  The empty</t>
  </si>
  <si>
    <t>return of 1.0 also uses a single pull/place in the estimate.</t>
  </si>
  <si>
    <t>ANFOREIGN</t>
  </si>
  <si>
    <t>BHFOREIGN</t>
  </si>
  <si>
    <t>FBSYSTEM</t>
  </si>
  <si>
    <t>GGPRIVATE</t>
  </si>
  <si>
    <t>GEOMETRY TRAIN</t>
  </si>
  <si>
    <t>WORK TRAIN - SPERRY</t>
  </si>
  <si>
    <t>A477</t>
  </si>
  <si>
    <t>27TH STREET, AL</t>
  </si>
  <si>
    <t>V119</t>
  </si>
  <si>
    <t>ALSTON, SC</t>
  </si>
  <si>
    <t>90355</t>
  </si>
  <si>
    <t>ARCH, WV</t>
  </si>
  <si>
    <t>11726</t>
  </si>
  <si>
    <t>BAILEYSVILLE, WV</t>
  </si>
  <si>
    <t>09167</t>
  </si>
  <si>
    <t>BATES, IL</t>
  </si>
  <si>
    <t>53</t>
  </si>
  <si>
    <t>BEALETON, VA</t>
  </si>
  <si>
    <t>09511</t>
  </si>
  <si>
    <t>BELT JUNCTION, IL</t>
  </si>
  <si>
    <t>13072</t>
  </si>
  <si>
    <t>BENTONVILLE, VA</t>
  </si>
  <si>
    <t>10345</t>
  </si>
  <si>
    <t>BLAKE, WV</t>
  </si>
  <si>
    <t>37</t>
  </si>
  <si>
    <t>BRISTOW, VA</t>
  </si>
  <si>
    <t>72667</t>
  </si>
  <si>
    <t>BROWNSVILLE JCT, PA</t>
  </si>
  <si>
    <t>424A</t>
  </si>
  <si>
    <t>CHEROKEE SCANNER, AL</t>
  </si>
  <si>
    <t>719</t>
  </si>
  <si>
    <t>CLEBURNE, AL</t>
  </si>
  <si>
    <t>141A</t>
  </si>
  <si>
    <t>CONCORD, TN</t>
  </si>
  <si>
    <t>S68</t>
  </si>
  <si>
    <t>CONNELLY SPRINGS, NC</t>
  </si>
  <si>
    <t>PT237</t>
  </si>
  <si>
    <t>COVE JUNCTION, PA</t>
  </si>
  <si>
    <t>CJ188</t>
  </si>
  <si>
    <t>CP-188-OH, OH</t>
  </si>
  <si>
    <t>LC73</t>
  </si>
  <si>
    <t>CP-ETNA, PA</t>
  </si>
  <si>
    <t>PT223</t>
  </si>
  <si>
    <t>CP-GRAY, PA</t>
  </si>
  <si>
    <t>BR245</t>
  </si>
  <si>
    <t>CP-SOUTH FAIR, PA</t>
  </si>
  <si>
    <t>17478</t>
  </si>
  <si>
    <t>CRAFT SIDING, WV</t>
  </si>
  <si>
    <t>DALLAS, TX</t>
  </si>
  <si>
    <t>00358</t>
  </si>
  <si>
    <t>EAST DAWKINS, IN</t>
  </si>
  <si>
    <t>07041</t>
  </si>
  <si>
    <t>EAST GREEN CREEK, OH</t>
  </si>
  <si>
    <t>710</t>
  </si>
  <si>
    <t>EDWARDSVILLE, AL</t>
  </si>
  <si>
    <t>A76</t>
  </si>
  <si>
    <t>FAYETTE, KY</t>
  </si>
  <si>
    <t>NA80</t>
  </si>
  <si>
    <t>GAMBLE, AL</t>
  </si>
  <si>
    <t>17406</t>
  </si>
  <si>
    <t>GARLAND, WV</t>
  </si>
  <si>
    <t>102</t>
  </si>
  <si>
    <t>GILBERT, VA</t>
  </si>
  <si>
    <t>4CN</t>
  </si>
  <si>
    <t>GLOUCESTER, NJ</t>
  </si>
  <si>
    <t>13159</t>
  </si>
  <si>
    <t>GREENVILLE, VA</t>
  </si>
  <si>
    <t>1181</t>
  </si>
  <si>
    <t>GRISWOLD, GA</t>
  </si>
  <si>
    <t>09255</t>
  </si>
  <si>
    <t>HADLEY, IL</t>
  </si>
  <si>
    <t>F122</t>
  </si>
  <si>
    <t>HALLSBORO, VA</t>
  </si>
  <si>
    <t>18001</t>
  </si>
  <si>
    <t>HOCKMAN, VA</t>
  </si>
  <si>
    <t>15IR</t>
  </si>
  <si>
    <t>IRVINGTON, NJ</t>
  </si>
  <si>
    <t>17471</t>
  </si>
  <si>
    <t>JACOBS SIDING, WV</t>
  </si>
  <si>
    <t>13088</t>
  </si>
  <si>
    <t>LURAY, VA</t>
  </si>
  <si>
    <t>144MB</t>
  </si>
  <si>
    <t>MAGAZINE, AL</t>
  </si>
  <si>
    <t>17830</t>
  </si>
  <si>
    <t>MAGNOLIA LIZANNE, WV</t>
  </si>
  <si>
    <t>H227</t>
  </si>
  <si>
    <t>MARSHALLVILLE, GA</t>
  </si>
  <si>
    <t>LR23</t>
  </si>
  <si>
    <t>MASONTOWN SCANNER, PA</t>
  </si>
  <si>
    <t>7NU</t>
  </si>
  <si>
    <t>MILWAUKEE JCT, MI</t>
  </si>
  <si>
    <t>CD433</t>
  </si>
  <si>
    <t>MISHAWAKA, IN</t>
  </si>
  <si>
    <t>01087</t>
  </si>
  <si>
    <t>MORRIS, OH</t>
  </si>
  <si>
    <t>11377</t>
  </si>
  <si>
    <t>MULLENS, WV</t>
  </si>
  <si>
    <t>380</t>
  </si>
  <si>
    <t>N. ADVANCE TK., NC</t>
  </si>
  <si>
    <t>91A</t>
  </si>
  <si>
    <t>NEW LINE, TN</t>
  </si>
  <si>
    <t>25RA</t>
  </si>
  <si>
    <t>NIXON, NJ</t>
  </si>
  <si>
    <t>14119</t>
  </si>
  <si>
    <t>NORTH WINSTON, NC</t>
  </si>
  <si>
    <t>07026</t>
  </si>
  <si>
    <t>OAK HARBOR, OH</t>
  </si>
  <si>
    <t>OAKLAND CITY, IN</t>
  </si>
  <si>
    <t>10428</t>
  </si>
  <si>
    <t>OUGHT-ONE, WV</t>
  </si>
  <si>
    <t>10373</t>
  </si>
  <si>
    <t>POWHATAN, WV</t>
  </si>
  <si>
    <t>22RA</t>
  </si>
  <si>
    <t>RARITAN CENTER, NJ</t>
  </si>
  <si>
    <t>10314</t>
  </si>
  <si>
    <t>RIPPLEMEAD, VA</t>
  </si>
  <si>
    <t>13134</t>
  </si>
  <si>
    <t>SAMPSON, VA</t>
  </si>
  <si>
    <t>18304</t>
  </si>
  <si>
    <t>SEABOARD, VA</t>
  </si>
  <si>
    <t>05232</t>
  </si>
  <si>
    <t>SEVEN MILE, OH</t>
  </si>
  <si>
    <t>A283</t>
  </si>
  <si>
    <t>SOUTH SPRING CITY, TN</t>
  </si>
  <si>
    <t>203</t>
  </si>
  <si>
    <t>SYCAMORE, VA</t>
  </si>
  <si>
    <t>HP43</t>
  </si>
  <si>
    <t>TILLYS, PA</t>
  </si>
  <si>
    <t>10691</t>
  </si>
  <si>
    <t>TROYTON, OH</t>
  </si>
  <si>
    <t>10290</t>
  </si>
  <si>
    <t>VICKER, VA</t>
  </si>
  <si>
    <t>00067</t>
  </si>
  <si>
    <t>WEST RIPLEY, NY</t>
  </si>
  <si>
    <t>18029</t>
  </si>
  <si>
    <t>W. GILLESPIE PASSNG, VA</t>
  </si>
  <si>
    <t>BNS14</t>
  </si>
  <si>
    <t>WILLOW SPRINS SC, IL</t>
  </si>
  <si>
    <t>10402</t>
  </si>
  <si>
    <t>WILMORE, WV</t>
  </si>
  <si>
    <t>P421</t>
  </si>
  <si>
    <t>WINBURN, AL</t>
  </si>
  <si>
    <t>14021</t>
  </si>
  <si>
    <t>WIRTZ, VA</t>
  </si>
  <si>
    <t>HA683</t>
  </si>
  <si>
    <t>YATESVILLE, PA</t>
  </si>
  <si>
    <t>05072</t>
  </si>
  <si>
    <t>YORK POINT, IN</t>
  </si>
  <si>
    <t>Notes:</t>
  </si>
  <si>
    <t>1.  Cost values are based on variable economic costs.</t>
  </si>
  <si>
    <t>Event Link LINK RATING</t>
  </si>
  <si>
    <t>A</t>
  </si>
  <si>
    <t>S</t>
  </si>
  <si>
    <t>Strategic Planning's Link Ratings</t>
  </si>
  <si>
    <t>A = Supercore</t>
  </si>
  <si>
    <t>C = Core</t>
  </si>
  <si>
    <t>S = Strategic</t>
  </si>
  <si>
    <t>AMPRIVATE</t>
  </si>
  <si>
    <t>ANSYSTEM</t>
  </si>
  <si>
    <t>AT</t>
  </si>
  <si>
    <t>ATSYSTEM</t>
  </si>
  <si>
    <t>BEPRIVATE</t>
  </si>
  <si>
    <t>CHSYSTEM</t>
  </si>
  <si>
    <t>FDPRIVATE</t>
  </si>
  <si>
    <t>10417</t>
  </si>
  <si>
    <t>22115</t>
  </si>
  <si>
    <t>632</t>
  </si>
  <si>
    <t>17811</t>
  </si>
  <si>
    <t>325A</t>
  </si>
  <si>
    <t>SR393</t>
  </si>
  <si>
    <t>S171</t>
  </si>
  <si>
    <t>2132</t>
  </si>
  <si>
    <t>A203</t>
  </si>
  <si>
    <t>V27</t>
  </si>
  <si>
    <t>A576</t>
  </si>
  <si>
    <t>P305</t>
  </si>
  <si>
    <t>99310</t>
  </si>
  <si>
    <t>MH197</t>
  </si>
  <si>
    <t>18017</t>
  </si>
  <si>
    <t>05259</t>
  </si>
  <si>
    <t>18035</t>
  </si>
  <si>
    <t>SC11</t>
  </si>
  <si>
    <t>10095</t>
  </si>
  <si>
    <t>27H</t>
  </si>
  <si>
    <t>189A</t>
  </si>
  <si>
    <t>PD38</t>
  </si>
  <si>
    <t>00254</t>
  </si>
  <si>
    <t>A93</t>
  </si>
  <si>
    <t>MP33</t>
  </si>
  <si>
    <t>CD501</t>
  </si>
  <si>
    <t>LK30</t>
  </si>
  <si>
    <t>HP5</t>
  </si>
  <si>
    <t>MH9</t>
  </si>
  <si>
    <t>161A</t>
  </si>
  <si>
    <t>HA661</t>
  </si>
  <si>
    <t>361A</t>
  </si>
  <si>
    <t>10412</t>
  </si>
  <si>
    <t>GL28</t>
  </si>
  <si>
    <t>72128</t>
  </si>
  <si>
    <t>CD417</t>
  </si>
  <si>
    <t>18044</t>
  </si>
  <si>
    <t>HE3</t>
  </si>
  <si>
    <t>11270</t>
  </si>
  <si>
    <t>A182</t>
  </si>
  <si>
    <t>02207</t>
  </si>
  <si>
    <t>MI129</t>
  </si>
  <si>
    <t>CF121</t>
  </si>
  <si>
    <t>11234</t>
  </si>
  <si>
    <t>17630</t>
  </si>
  <si>
    <t>SE19</t>
  </si>
  <si>
    <t>39EB</t>
  </si>
  <si>
    <t>EC24</t>
  </si>
  <si>
    <t>98042</t>
  </si>
  <si>
    <t>09046</t>
  </si>
  <si>
    <t>W56</t>
  </si>
  <si>
    <t>359A</t>
  </si>
  <si>
    <t>IS307</t>
  </si>
  <si>
    <t>10016</t>
  </si>
  <si>
    <t>00240</t>
  </si>
  <si>
    <t>SB77</t>
  </si>
  <si>
    <t>322</t>
  </si>
  <si>
    <t>PC63</t>
  </si>
  <si>
    <t>PC16</t>
  </si>
  <si>
    <t>43A</t>
  </si>
  <si>
    <t>HP34</t>
  </si>
  <si>
    <t>188H</t>
  </si>
  <si>
    <t>10575</t>
  </si>
  <si>
    <t>W01</t>
  </si>
  <si>
    <t>NA62</t>
  </si>
  <si>
    <t>10464</t>
  </si>
  <si>
    <t>10444</t>
  </si>
  <si>
    <t>304A</t>
  </si>
  <si>
    <t>17404</t>
  </si>
  <si>
    <t>H414</t>
  </si>
  <si>
    <t>10236</t>
  </si>
  <si>
    <t>09281</t>
  </si>
  <si>
    <t>513A</t>
  </si>
  <si>
    <t>702</t>
  </si>
  <si>
    <t>NK8</t>
  </si>
  <si>
    <t>1NE</t>
  </si>
  <si>
    <t>09169</t>
  </si>
  <si>
    <t>05257</t>
  </si>
  <si>
    <t>MP62</t>
  </si>
  <si>
    <t>CJ221</t>
  </si>
  <si>
    <t>A657</t>
  </si>
  <si>
    <t>W134</t>
  </si>
  <si>
    <t>LR40</t>
  </si>
  <si>
    <t>10321</t>
  </si>
  <si>
    <t>17610</t>
  </si>
  <si>
    <t>23025</t>
  </si>
  <si>
    <t>8C</t>
  </si>
  <si>
    <t>106</t>
  </si>
  <si>
    <t>HA528</t>
  </si>
  <si>
    <t>00066</t>
  </si>
  <si>
    <t>00373</t>
  </si>
  <si>
    <t>412A</t>
  </si>
  <si>
    <t>1ES</t>
  </si>
  <si>
    <t>RO47</t>
  </si>
  <si>
    <t>SV2</t>
  </si>
  <si>
    <t>A309</t>
  </si>
  <si>
    <t>13095</t>
  </si>
  <si>
    <t>A556</t>
  </si>
  <si>
    <t>18019</t>
  </si>
  <si>
    <t>SC10</t>
  </si>
  <si>
    <t>14FC</t>
  </si>
  <si>
    <t>B251</t>
  </si>
  <si>
    <t>17504</t>
  </si>
  <si>
    <t>CD291</t>
  </si>
  <si>
    <t>87505</t>
  </si>
  <si>
    <t>290W</t>
  </si>
  <si>
    <t>20R</t>
  </si>
  <si>
    <t>A375</t>
  </si>
  <si>
    <t>00477</t>
  </si>
  <si>
    <t>10935</t>
  </si>
  <si>
    <t>CD320</t>
  </si>
  <si>
    <t>00169</t>
  </si>
  <si>
    <t>87833</t>
  </si>
  <si>
    <t>MH27</t>
  </si>
  <si>
    <t>CFE04</t>
  </si>
  <si>
    <t>313A</t>
  </si>
  <si>
    <t>18024</t>
  </si>
  <si>
    <t>ELRAMA, PA</t>
  </si>
  <si>
    <t>Daily Econ Cost</t>
  </si>
  <si>
    <t>Daily Maintenance Cost</t>
  </si>
  <si>
    <t>Daily Car Hire Cost</t>
  </si>
  <si>
    <t>Daily Equipment Cost</t>
  </si>
  <si>
    <t>GIGFOREIGN</t>
  </si>
  <si>
    <t>GIGPRIVATE</t>
  </si>
  <si>
    <t>Changed equipment costs to reflect maintenance on Foreign and Private equip</t>
  </si>
  <si>
    <t>4/12/17:</t>
  </si>
  <si>
    <t>Cost per Car by Cost Category</t>
  </si>
  <si>
    <t>n/a</t>
  </si>
  <si>
    <t>2.  Per unit differences have been rounded.</t>
  </si>
  <si>
    <t>201612 -201711</t>
  </si>
  <si>
    <t>Train Start per Train </t>
  </si>
  <si>
    <t>COAL SHUTTLE - ILLINOIS DIV.</t>
  </si>
  <si>
    <t>STONE SHUTTLE - HARRISBURG DIV</t>
  </si>
  <si>
    <t>MARKETING CAR TYPE</t>
  </si>
  <si>
    <t>CarTypeOwner</t>
  </si>
  <si>
    <t>MF</t>
  </si>
  <si>
    <t>MFFOREIGN</t>
  </si>
  <si>
    <t>201612 - 201711</t>
  </si>
  <si>
    <t>802</t>
  </si>
  <si>
    <t>2ND AVENUE, AL</t>
  </si>
  <si>
    <t>10086</t>
  </si>
  <si>
    <t>ADDISON, VA</t>
  </si>
  <si>
    <t>R66</t>
  </si>
  <si>
    <t>ADGER, SC</t>
  </si>
  <si>
    <t>N31</t>
  </si>
  <si>
    <t>ALBEMARLE, NC</t>
  </si>
  <si>
    <t>UG362</t>
  </si>
  <si>
    <t>ALEXANDER, NY</t>
  </si>
  <si>
    <t>98040</t>
  </si>
  <si>
    <t>ALLEY, VA</t>
  </si>
  <si>
    <t>B22</t>
  </si>
  <si>
    <t>ALLISON, VA</t>
  </si>
  <si>
    <t>743</t>
  </si>
  <si>
    <t>ANNISTON ARMY DEPOT, AL</t>
  </si>
  <si>
    <t>13013</t>
  </si>
  <si>
    <t>ANTIETAM, MD</t>
  </si>
  <si>
    <t>11163</t>
  </si>
  <si>
    <t>ASPEN, VA</t>
  </si>
  <si>
    <t>E1</t>
  </si>
  <si>
    <t>ATANDO SCANNER, NC</t>
  </si>
  <si>
    <t>650</t>
  </si>
  <si>
    <t>AUSTELL, GA</t>
  </si>
  <si>
    <t>A369</t>
  </si>
  <si>
    <t>BATTELLE, AL</t>
  </si>
  <si>
    <t>159W</t>
  </si>
  <si>
    <t>BECK, IN</t>
  </si>
  <si>
    <t>PC5</t>
  </si>
  <si>
    <t>BELL, PA</t>
  </si>
  <si>
    <t>00368</t>
  </si>
  <si>
    <t>BELT LINE JUNCTION, IN</t>
  </si>
  <si>
    <t>00229</t>
  </si>
  <si>
    <t>BERLIN HEIGHTS, OH</t>
  </si>
  <si>
    <t>6CG</t>
  </si>
  <si>
    <t>BEVERLY, TN</t>
  </si>
  <si>
    <t>17480</t>
  </si>
  <si>
    <t>BISHOP, VA</t>
  </si>
  <si>
    <t>19812</t>
  </si>
  <si>
    <t>BLACKWOOD, VA</t>
  </si>
  <si>
    <t>09267</t>
  </si>
  <si>
    <t>BOODY, IL</t>
  </si>
  <si>
    <t>VD167</t>
  </si>
  <si>
    <t>BOSSIER CITY, LA</t>
  </si>
  <si>
    <t>777</t>
  </si>
  <si>
    <t>BROMPTON, AL</t>
  </si>
  <si>
    <t>00339</t>
  </si>
  <si>
    <t>BROUGHTON, OH</t>
  </si>
  <si>
    <t>HP104</t>
  </si>
  <si>
    <t>BURKE, PA</t>
  </si>
  <si>
    <t>R23</t>
  </si>
  <si>
    <t>BURNHAM SIDING, SC</t>
  </si>
  <si>
    <t>SY31</t>
  </si>
  <si>
    <t>CAIRNBROOK CENTRAL, PA</t>
  </si>
  <si>
    <t>97422</t>
  </si>
  <si>
    <t>CARETTA JCT, WV</t>
  </si>
  <si>
    <t>413A</t>
  </si>
  <si>
    <t>CARLIN, AL</t>
  </si>
  <si>
    <t>307H</t>
  </si>
  <si>
    <t>CHAUNCEY, GA</t>
  </si>
  <si>
    <t>70543</t>
  </si>
  <si>
    <t>CHICAGO ENGLEWOOD, IL</t>
  </si>
  <si>
    <t>PL20</t>
  </si>
  <si>
    <t>CLAYMONT, DE</t>
  </si>
  <si>
    <t>H96</t>
  </si>
  <si>
    <t>CLAYTON, NC</t>
  </si>
  <si>
    <t>S13</t>
  </si>
  <si>
    <t>CLEVELAND, NC</t>
  </si>
  <si>
    <t>09677</t>
  </si>
  <si>
    <t>CLIFTON HILL, MO</t>
  </si>
  <si>
    <t>A519</t>
  </si>
  <si>
    <t>COALING, AL</t>
  </si>
  <si>
    <t>A401</t>
  </si>
  <si>
    <t>COLLINSVILLE, AL</t>
  </si>
  <si>
    <t>18CG</t>
  </si>
  <si>
    <t>CORRYTON, TN</t>
  </si>
  <si>
    <t>128</t>
  </si>
  <si>
    <t>COVESVILLE, VA</t>
  </si>
  <si>
    <t>CJ150</t>
  </si>
  <si>
    <t>CP-150-OH, OH</t>
  </si>
  <si>
    <t>CJ162</t>
  </si>
  <si>
    <t>CP-162-OH, OH</t>
  </si>
  <si>
    <t>CD293</t>
  </si>
  <si>
    <t>CP-292, OH</t>
  </si>
  <si>
    <t>CD497</t>
  </si>
  <si>
    <t>CP-497, IN</t>
  </si>
  <si>
    <t>JS65</t>
  </si>
  <si>
    <t>CP-HALL, PA</t>
  </si>
  <si>
    <t>SR216</t>
  </si>
  <si>
    <t>CP-JOHNSON, NY</t>
  </si>
  <si>
    <t>BR267</t>
  </si>
  <si>
    <t>CP-NORTH BOYLES, PA</t>
  </si>
  <si>
    <t>BR134</t>
  </si>
  <si>
    <t>CP-NORTH DRIFTWOOD, PA</t>
  </si>
  <si>
    <t>4NU</t>
  </si>
  <si>
    <t>CP-VINEWOOD, MI</t>
  </si>
  <si>
    <t>HP58</t>
  </si>
  <si>
    <t>CP-WALNUT, PA</t>
  </si>
  <si>
    <t>A415</t>
  </si>
  <si>
    <t>CRUDUP, AL</t>
  </si>
  <si>
    <t>A179</t>
  </si>
  <si>
    <t>CUMBERLAND FALLS, KY</t>
  </si>
  <si>
    <t>90438</t>
  </si>
  <si>
    <t>DELORME, WV</t>
  </si>
  <si>
    <t>PT32</t>
  </si>
  <si>
    <t>DOWNINGTOWN, PA</t>
  </si>
  <si>
    <t>BR165</t>
  </si>
  <si>
    <t>DRURY, PA</t>
  </si>
  <si>
    <t>18033</t>
  </si>
  <si>
    <t>DRY FORK JCT, VA</t>
  </si>
  <si>
    <t>262W</t>
  </si>
  <si>
    <t>DUNCAN, IN</t>
  </si>
  <si>
    <t>PT119</t>
  </si>
  <si>
    <t>DUNCANNON, PA</t>
  </si>
  <si>
    <t>GL41</t>
  </si>
  <si>
    <t>DUNDEE, NY</t>
  </si>
  <si>
    <t>10645</t>
  </si>
  <si>
    <t>DUVALLS, OH</t>
  </si>
  <si>
    <t>47SC</t>
  </si>
  <si>
    <t>EARLE, NJ</t>
  </si>
  <si>
    <t>PT341</t>
  </si>
  <si>
    <t>EAST PITTSBURGH, PA</t>
  </si>
  <si>
    <t>140A</t>
  </si>
  <si>
    <t>EBENEZER, TN</t>
  </si>
  <si>
    <t>LR58</t>
  </si>
  <si>
    <t>EDNA, WV</t>
  </si>
  <si>
    <t>18072</t>
  </si>
  <si>
    <t>E. DUMPS CREEK BRDG, VA</t>
  </si>
  <si>
    <t>10272</t>
  </si>
  <si>
    <t>ELLISTON, VA</t>
  </si>
  <si>
    <t>ML29</t>
  </si>
  <si>
    <t>SR221</t>
  </si>
  <si>
    <t>ENDICOTT, NY</t>
  </si>
  <si>
    <t>GA8</t>
  </si>
  <si>
    <t>ESKAY, GA</t>
  </si>
  <si>
    <t>18102</t>
  </si>
  <si>
    <t>ESSERVILLE, VA</t>
  </si>
  <si>
    <t>228N</t>
  </si>
  <si>
    <t>FAUNSDALE, AL</t>
  </si>
  <si>
    <t>77H</t>
  </si>
  <si>
    <t>FORRESTVILLE, GA</t>
  </si>
  <si>
    <t>18021</t>
  </si>
  <si>
    <t>GABE SIDING, VA</t>
  </si>
  <si>
    <t>235N</t>
  </si>
  <si>
    <t>GALLION, AL</t>
  </si>
  <si>
    <t>17403</t>
  </si>
  <si>
    <t>GARLAND SCANNER, WV</t>
  </si>
  <si>
    <t>38T</t>
  </si>
  <si>
    <t>GATE CITY, VA</t>
  </si>
  <si>
    <t>10422</t>
  </si>
  <si>
    <t>GILBERT BRANCH JCT, WV</t>
  </si>
  <si>
    <t>12022</t>
  </si>
  <si>
    <t>GLADYS, VA</t>
  </si>
  <si>
    <t>87343</t>
  </si>
  <si>
    <t>GLENWOOD, PA</t>
  </si>
  <si>
    <t>P330</t>
  </si>
  <si>
    <t>GOLD RIDGE, AL</t>
  </si>
  <si>
    <t>11228</t>
  </si>
  <si>
    <t>GOODVIEW, VA</t>
  </si>
  <si>
    <t>09326</t>
  </si>
  <si>
    <t>GOSS, MO</t>
  </si>
  <si>
    <t>F208</t>
  </si>
  <si>
    <t>GRAY, GA</t>
  </si>
  <si>
    <t>MH10</t>
  </si>
  <si>
    <t>GREENFIELD VILLAGE, MI</t>
  </si>
  <si>
    <t>17634</t>
  </si>
  <si>
    <t>GRUNDY SCANNER, VA</t>
  </si>
  <si>
    <t>05225</t>
  </si>
  <si>
    <t>HAMILTON, OH</t>
  </si>
  <si>
    <t>ZU46</t>
  </si>
  <si>
    <t>HARRIMAN, NY</t>
  </si>
  <si>
    <t>PC10</t>
  </si>
  <si>
    <t>HAYSVILLE, PA</t>
  </si>
  <si>
    <t>72271</t>
  </si>
  <si>
    <t>HAZLETON SHAFT BREA, PA</t>
  </si>
  <si>
    <t>G186</t>
  </si>
  <si>
    <t>HEADLIGHT, GA</t>
  </si>
  <si>
    <t>17743</t>
  </si>
  <si>
    <t>HELEN, VA</t>
  </si>
  <si>
    <t>09699</t>
  </si>
  <si>
    <t>HENRIETTA, MO</t>
  </si>
  <si>
    <t>S62</t>
  </si>
  <si>
    <t>HILDEBRAN, NC</t>
  </si>
  <si>
    <t>125H</t>
  </si>
  <si>
    <t>HIRAM, GA</t>
  </si>
  <si>
    <t>18054</t>
  </si>
  <si>
    <t>HONAKER, VA</t>
  </si>
  <si>
    <t>HA650</t>
  </si>
  <si>
    <t>HOP BOTTOM, PA</t>
  </si>
  <si>
    <t>11212</t>
  </si>
  <si>
    <t>HUDDLESTON, VA</t>
  </si>
  <si>
    <t>09317</t>
  </si>
  <si>
    <t>HUNTINGTON, MO</t>
  </si>
  <si>
    <t>185A</t>
  </si>
  <si>
    <t>HUTSELL, TN</t>
  </si>
  <si>
    <t>17417</t>
  </si>
  <si>
    <t>HYPES, WV</t>
  </si>
  <si>
    <t>22006</t>
  </si>
  <si>
    <t>IT JCT, IL</t>
  </si>
  <si>
    <t>199H</t>
  </si>
  <si>
    <t>JACKSON, GA</t>
  </si>
  <si>
    <t>287W</t>
  </si>
  <si>
    <t>JEFFERSONTOWN, KY</t>
  </si>
  <si>
    <t>193H</t>
  </si>
  <si>
    <t>JENKINSBURG, GA</t>
  </si>
  <si>
    <t>11739</t>
  </si>
  <si>
    <t>JUSTICE, WV</t>
  </si>
  <si>
    <t>11327</t>
  </si>
  <si>
    <t>KELLYSVILLE XOVER, WV</t>
  </si>
  <si>
    <t>70586</t>
  </si>
  <si>
    <t>KENSINGTON, IL</t>
  </si>
  <si>
    <t>09681</t>
  </si>
  <si>
    <t>KEYTESVILLE, MO</t>
  </si>
  <si>
    <t>MV33</t>
  </si>
  <si>
    <t>KING OF PRUSSIA, PA</t>
  </si>
  <si>
    <t>19651</t>
  </si>
  <si>
    <t>KRT LEAD SCANNER, WV</t>
  </si>
  <si>
    <t>11261</t>
  </si>
  <si>
    <t>KUMIS, VA</t>
  </si>
  <si>
    <t>09086</t>
  </si>
  <si>
    <t>LAFAYETTE JCT, IN</t>
  </si>
  <si>
    <t>J287</t>
  </si>
  <si>
    <t>LEESBURG, GA</t>
  </si>
  <si>
    <t>10439</t>
  </si>
  <si>
    <t>LICK FORK SPUR JCT, WV</t>
  </si>
  <si>
    <t>MP159</t>
  </si>
  <si>
    <t>LINWOOD, IN</t>
  </si>
  <si>
    <t>10115</t>
  </si>
  <si>
    <t>LIPCO, VA</t>
  </si>
  <si>
    <t>J332</t>
  </si>
  <si>
    <t>LONG SIDING, GA</t>
  </si>
  <si>
    <t>97624</t>
  </si>
  <si>
    <t>LYNN CAMP, VA</t>
  </si>
  <si>
    <t>17855</t>
  </si>
  <si>
    <t>MABLEY, WV</t>
  </si>
  <si>
    <t>1TE</t>
  </si>
  <si>
    <t>MACK YD FEN TRK SCA, MI</t>
  </si>
  <si>
    <t>14090</t>
  </si>
  <si>
    <t>MADISON, NC</t>
  </si>
  <si>
    <t>00144</t>
  </si>
  <si>
    <t>MADISON, OH</t>
  </si>
  <si>
    <t>10385</t>
  </si>
  <si>
    <t>MAITLAND, WV</t>
  </si>
  <si>
    <t>09053</t>
  </si>
  <si>
    <t>MARDENIS, IN</t>
  </si>
  <si>
    <t>14062</t>
  </si>
  <si>
    <t>MARTINSVILLE, VA</t>
  </si>
  <si>
    <t>9R</t>
  </si>
  <si>
    <t>MAYLENE, AL</t>
  </si>
  <si>
    <t>NS232</t>
  </si>
  <si>
    <t>MCCULLERS, NC</t>
  </si>
  <si>
    <t>10810</t>
  </si>
  <si>
    <t>MCDERMOTT, OH</t>
  </si>
  <si>
    <t>A601</t>
  </si>
  <si>
    <t>MCGREGOR, AL</t>
  </si>
  <si>
    <t>A129</t>
  </si>
  <si>
    <t>MCKINNEY, KY</t>
  </si>
  <si>
    <t>IS214</t>
  </si>
  <si>
    <t>MEHOOPANY, PA</t>
  </si>
  <si>
    <t>A514</t>
  </si>
  <si>
    <t>MERCEDES, AL</t>
  </si>
  <si>
    <t>13174</t>
  </si>
  <si>
    <t>MIDVALE, VA</t>
  </si>
  <si>
    <t>HP93</t>
  </si>
  <si>
    <t>MILLARDS, PA</t>
  </si>
  <si>
    <t>CA187</t>
  </si>
  <si>
    <t>MILLEDGEVILLE, GA</t>
  </si>
  <si>
    <t>CD492</t>
  </si>
  <si>
    <t>MILLER, IN</t>
  </si>
  <si>
    <t>BR285</t>
  </si>
  <si>
    <t>MILLERSBURG, PA</t>
  </si>
  <si>
    <t>112W</t>
  </si>
  <si>
    <t>MOON, IL</t>
  </si>
  <si>
    <t>85TC</t>
  </si>
  <si>
    <t>MOORE, TN</t>
  </si>
  <si>
    <t>22036</t>
  </si>
  <si>
    <t>NATIONAL CITY, IL</t>
  </si>
  <si>
    <t>33W</t>
  </si>
  <si>
    <t>NEW BADEN, IL</t>
  </si>
  <si>
    <t>17474</t>
  </si>
  <si>
    <t>NEWHALL, WV</t>
  </si>
  <si>
    <t>25R</t>
  </si>
  <si>
    <t>NOMEN, AL</t>
  </si>
  <si>
    <t>HP18</t>
  </si>
  <si>
    <t>NORRIS, PA</t>
  </si>
  <si>
    <t>87599</t>
  </si>
  <si>
    <t>NORTH READING, PA</t>
  </si>
  <si>
    <t>HA750</t>
  </si>
  <si>
    <t>NORTH SHORE, PA</t>
  </si>
  <si>
    <t>P422</t>
  </si>
  <si>
    <t>OAK, AL</t>
  </si>
  <si>
    <t>2DN</t>
  </si>
  <si>
    <t>OAK ISLAND GREEN SC, NJ</t>
  </si>
  <si>
    <t>846</t>
  </si>
  <si>
    <t>OAKMAN, AL</t>
  </si>
  <si>
    <t>17648</t>
  </si>
  <si>
    <t>OAKWOOD, VA</t>
  </si>
  <si>
    <t>7AB</t>
  </si>
  <si>
    <t>OLD BRIDGE, NJ</t>
  </si>
  <si>
    <t>1046</t>
  </si>
  <si>
    <t>OLIVER, GA</t>
  </si>
  <si>
    <t>09703</t>
  </si>
  <si>
    <t>ORRICK, MO</t>
  </si>
  <si>
    <t>10413</t>
  </si>
  <si>
    <t>PANTHER, WV</t>
  </si>
  <si>
    <t>17816</t>
  </si>
  <si>
    <t>PHELPS, KY</t>
  </si>
  <si>
    <t>19203</t>
  </si>
  <si>
    <t>PILGRIM, KY</t>
  </si>
  <si>
    <t>13165</t>
  </si>
  <si>
    <t>PKIN, VA</t>
  </si>
  <si>
    <t>PT258</t>
  </si>
  <si>
    <t>PORTAGE, PA</t>
  </si>
  <si>
    <t>90010</t>
  </si>
  <si>
    <t>PORT ARTHUR, TX</t>
  </si>
  <si>
    <t>PW0</t>
  </si>
  <si>
    <t>PORT JCT BRANCH SCA, GA</t>
  </si>
  <si>
    <t>FD0</t>
  </si>
  <si>
    <t>PORTSMOUTH APMT, VA</t>
  </si>
  <si>
    <t>87618</t>
  </si>
  <si>
    <t>POTTSVILLE, PA</t>
  </si>
  <si>
    <t>HP85</t>
  </si>
  <si>
    <t>PRESCOTT, PA</t>
  </si>
  <si>
    <t>10604</t>
  </si>
  <si>
    <t>PRIDE, OH</t>
  </si>
  <si>
    <t>93302</t>
  </si>
  <si>
    <t>PULLMAN ROCK ISL SC, IL</t>
  </si>
  <si>
    <t>153N</t>
  </si>
  <si>
    <t>RANDOLPH, AL</t>
  </si>
  <si>
    <t>13058</t>
  </si>
  <si>
    <t>RIVCO, VA</t>
  </si>
  <si>
    <t>382A</t>
  </si>
  <si>
    <t>ROBERTSON, AL</t>
  </si>
  <si>
    <t>R74</t>
  </si>
  <si>
    <t>ROCKTON, SC</t>
  </si>
  <si>
    <t>A273</t>
  </si>
  <si>
    <t>RODDY, TN</t>
  </si>
  <si>
    <t>18081</t>
  </si>
  <si>
    <t>RUSSELL CREEK, VA</t>
  </si>
  <si>
    <t>A624</t>
  </si>
  <si>
    <t>RUSSELL, MS</t>
  </si>
  <si>
    <t>A54</t>
  </si>
  <si>
    <t>SADIEVILLE, KY</t>
  </si>
  <si>
    <t>2142</t>
  </si>
  <si>
    <t>S A JCT, GA</t>
  </si>
  <si>
    <t>LC22</t>
  </si>
  <si>
    <t>SALTS, PA</t>
  </si>
  <si>
    <t>SY15</t>
  </si>
  <si>
    <t>SHADE CREEK MINE, PA</t>
  </si>
  <si>
    <t>11727</t>
  </si>
  <si>
    <t>SHANNON, WV</t>
  </si>
  <si>
    <t>05057</t>
  </si>
  <si>
    <t>SHIDELERS, IN</t>
  </si>
  <si>
    <t>00032</t>
  </si>
  <si>
    <t>SILVER CREEK, NY</t>
  </si>
  <si>
    <t>MP92</t>
  </si>
  <si>
    <t>SILVER LAKE, IN</t>
  </si>
  <si>
    <t>EQ2</t>
  </si>
  <si>
    <t>SONMAN SLOPE MINE, PA</t>
  </si>
  <si>
    <t>09992</t>
  </si>
  <si>
    <t>SOUTH BEND, IN</t>
  </si>
  <si>
    <t>NA30</t>
  </si>
  <si>
    <t>SPRUCE PINE, AL</t>
  </si>
  <si>
    <t>18NU</t>
  </si>
  <si>
    <t>STERLING HEIGHTS, MI</t>
  </si>
  <si>
    <t>14083</t>
  </si>
  <si>
    <t>STONEVILLE, NC</t>
  </si>
  <si>
    <t>09271</t>
  </si>
  <si>
    <t>STONINGTON, IL</t>
  </si>
  <si>
    <t>YG64</t>
  </si>
  <si>
    <t>STRUTHERS, OH</t>
  </si>
  <si>
    <t>CD335</t>
  </si>
  <si>
    <t>STRYKER, OH</t>
  </si>
  <si>
    <t>PT345</t>
  </si>
  <si>
    <t>SWISSVALE, PA</t>
  </si>
  <si>
    <t>G87</t>
  </si>
  <si>
    <t>SYCAMORE, GA</t>
  </si>
  <si>
    <t>345W</t>
  </si>
  <si>
    <t>TALMAGE, KY</t>
  </si>
  <si>
    <t>09877</t>
  </si>
  <si>
    <t>TAYLOR, MI</t>
  </si>
  <si>
    <t>10229</t>
  </si>
  <si>
    <t>THAXTON, VA</t>
  </si>
  <si>
    <t>18512</t>
  </si>
  <si>
    <t>TILLER SPUR, VA</t>
  </si>
  <si>
    <t>389A</t>
  </si>
  <si>
    <t>TOWN CREEK, AL</t>
  </si>
  <si>
    <t>PT336</t>
  </si>
  <si>
    <t>TRAFFORD, PA</t>
  </si>
  <si>
    <t>10479</t>
  </si>
  <si>
    <t>TUNNEL 4, WV</t>
  </si>
  <si>
    <t>406A</t>
  </si>
  <si>
    <t>TUSCUMBIA, AL</t>
  </si>
  <si>
    <t>17742</t>
  </si>
  <si>
    <t>VAPO, VA</t>
  </si>
  <si>
    <t>318W</t>
  </si>
  <si>
    <t>WADDY, KY</t>
  </si>
  <si>
    <t>EP52</t>
  </si>
  <si>
    <t>WAGO, PA</t>
  </si>
  <si>
    <t>09003</t>
  </si>
  <si>
    <t>WALBRIDGE JUNCTION, OH</t>
  </si>
  <si>
    <t>DK5</t>
  </si>
  <si>
    <t>WALBRIDGE, OH</t>
  </si>
  <si>
    <t>81MB</t>
  </si>
  <si>
    <t>WALKER SPRINGS, AL</t>
  </si>
  <si>
    <t>14104</t>
  </si>
  <si>
    <t>WALNUT COVE, NC</t>
  </si>
  <si>
    <t>36H</t>
  </si>
  <si>
    <t>WARING, GA</t>
  </si>
  <si>
    <t>03359</t>
  </si>
  <si>
    <t>WARSAW, IN</t>
  </si>
  <si>
    <t>0</t>
  </si>
  <si>
    <t>WASHINGTON, DC</t>
  </si>
  <si>
    <t>GL50</t>
  </si>
  <si>
    <t>WATKINS GLEN, NY</t>
  </si>
  <si>
    <t>00432</t>
  </si>
  <si>
    <t>WEST ARGOS, IN</t>
  </si>
  <si>
    <t>17430</t>
  </si>
  <si>
    <t>WEST HIX, WV</t>
  </si>
  <si>
    <t>11288</t>
  </si>
  <si>
    <t>WHITETHORNE, VA</t>
  </si>
  <si>
    <t>PT339</t>
  </si>
  <si>
    <t>WILMERDING, PA</t>
  </si>
  <si>
    <t>A799</t>
  </si>
  <si>
    <t>WOODS, LA</t>
  </si>
  <si>
    <t>17757</t>
  </si>
  <si>
    <t>WYATT, VA</t>
  </si>
  <si>
    <t>29CG</t>
  </si>
  <si>
    <t>ZINC, TN</t>
  </si>
  <si>
    <t>Division 2018</t>
  </si>
  <si>
    <t>Added data for Central Division to Lake; will need to change the variable in BOBJ mid 2018.</t>
  </si>
  <si>
    <t>201612 -2010711</t>
  </si>
  <si>
    <t xml:space="preserve">3.  Estimates based on EyeProfit Cost Pool Weightings by Commodity Group for 4Q 16 - 3Q 17, Global Insight Averages of RCAF Factors </t>
  </si>
  <si>
    <t>from data released for 4Q 17, and NS fuel price projections.</t>
  </si>
  <si>
    <t>Q3 2017</t>
  </si>
  <si>
    <t>updated 1/3/2018</t>
  </si>
  <si>
    <t>2018 Rate Index</t>
  </si>
  <si>
    <t>$A$1:$E$24</t>
  </si>
  <si>
    <t>UNIT TRAIN MODEL - Ensley, AL (BHRR) to Mobile, AL (TASD)</t>
  </si>
  <si>
    <t>TASD Per Car</t>
  </si>
  <si>
    <t>BHRR Fac Per Car</t>
  </si>
  <si>
    <t>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</si>
</sst>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164" formatCode="&quot;$&quot;#,##0_);\(&quot;$&quot;#,##0\)"/>
    <numFmt numFmtId="165" formatCode="&quot;$&quot;#,##0_);[Red]\(&quot;$&quot;#,##0\)"/>
    <numFmt numFmtId="166" formatCode="&quot;$&quot;#,##0.00_);[Red]\(&quot;$&quot;#,##0.00\)"/>
    <numFmt numFmtId="167" formatCode="_(&quot;$&quot;* #,##0.00_);_(&quot;$&quot;* \(#,##0.00\);_(&quot;$&quot;* &quot;-&quot;??_);_(@_)"/>
    <numFmt numFmtId="168" formatCode="_(* #,##0.00_);_(* \(#,##0.00\);_(* &quot;-&quot;??_);_(@_)"/>
    <numFmt numFmtId="169" formatCode="_(&quot;$&quot;* #,##0_);_(&quot;$&quot;* \(#,##0\);_(&quot;$&quot;* &quot;-&quot;??_);_(@_)"/>
    <numFmt numFmtId="170" formatCode="_(* #,##0_);_(* \(#,##0\);_(* &quot;-&quot;??_);_(@_)"/>
    <numFmt numFmtId="171" formatCode="0.0"/>
    <numFmt numFmtId="172" formatCode="0.0%"/>
    <numFmt numFmtId="173" formatCode="0.000"/>
    <numFmt numFmtId="174" formatCode="#,##0.0"/>
    <numFmt numFmtId="175" formatCode="\$#,##0;[Red]&quot;($&quot;#,##0\)"/>
    <numFmt numFmtId="176" formatCode="0.0000"/>
    <numFmt numFmtId="177" formatCode="\$#,##0.00;[Red]&quot;($&quot;#,##0.00\)"/>
    <numFmt numFmtId="178" formatCode="\$#,##0;&quot;($&quot;#,##0\)"/>
    <numFmt numFmtId="179" formatCode=".0000;\-.0000"/>
    <numFmt numFmtId="180" formatCode="0.00000000;[Red]0.00000000"/>
    <numFmt numFmtId="181" formatCode="0.00000000"/>
  </numFmts>
  <fonts count="47" x14ac:knownFonts="1">
    <font>
      <sz val="10"/>
      <name val="Arial"/>
    </font>
    <font>
      <sz val="10"/>
      <name val="Arial"/>
      <family val="2"/>
    </font>
    <font>
      <sz val="8"/>
      <name val="Arial"/>
      <family val="2"/>
    </font>
    <font>
      <b/>
      <sz val="10"/>
      <name val="Arial"/>
      <family val="2"/>
    </font>
    <font>
      <b/>
      <sz val="8"/>
      <name val="Arial"/>
      <family val="2"/>
    </font>
    <font>
      <b/>
      <sz val="9"/>
      <color indexed="9"/>
      <name val="Arial"/>
      <family val="2"/>
    </font>
    <font>
      <sz val="9"/>
      <color indexed="8"/>
      <name val="Arial"/>
      <family val="2"/>
    </font>
    <font>
      <b/>
      <sz val="18"/>
      <name val="Arial"/>
      <family val="2"/>
    </font>
    <font>
      <sz val="10"/>
      <color indexed="8"/>
      <name val="Arial"/>
      <family val="2"/>
    </font>
    <font>
      <sz val="10"/>
      <name val="Arial"/>
      <family val="2"/>
    </font>
    <font>
      <b/>
      <sz val="12"/>
      <name val="Arial"/>
      <family val="2"/>
    </font>
    <font>
      <b/>
      <u/>
      <sz val="12"/>
      <name val="Arial"/>
      <family val="2"/>
    </font>
    <font>
      <sz val="8"/>
      <color indexed="81"/>
      <name val="Tahoma"/>
      <family val="2"/>
    </font>
    <font>
      <b/>
      <sz val="8"/>
      <color indexed="81"/>
      <name val="Tahoma"/>
      <family val="2"/>
    </font>
    <font>
      <b/>
      <sz val="10"/>
      <name val="Tahoma"/>
      <family val="2"/>
    </font>
    <font>
      <sz val="10"/>
      <name val="Tahoma"/>
      <family val="2"/>
    </font>
    <font>
      <i/>
      <sz val="10"/>
      <name val="Arial"/>
      <family val="2"/>
    </font>
    <font>
      <b/>
      <u/>
      <sz val="10"/>
      <name val="Tahoma"/>
      <family val="2"/>
    </font>
    <font>
      <sz val="10"/>
      <name val="Arial"/>
      <family val="2"/>
    </font>
    <font>
      <sz val="11"/>
      <name val="Arial"/>
      <family val="2"/>
    </font>
    <font>
      <b/>
      <sz val="11"/>
      <name val="Arial"/>
      <family val="2"/>
    </font>
    <font>
      <sz val="10"/>
      <name val="Arial"/>
      <family val="2"/>
    </font>
    <font>
      <sz val="9"/>
      <color indexed="8"/>
      <name val="Arial"/>
      <family val="2"/>
    </font>
    <font>
      <sz val="6"/>
      <color indexed="8"/>
      <name val="Arial"/>
      <family val="2"/>
    </font>
    <font>
      <b/>
      <i/>
      <sz val="10"/>
      <name val="Arial"/>
      <family val="2"/>
    </font>
    <font>
      <strike/>
      <sz val="10"/>
      <name val="Arial"/>
      <family val="2"/>
    </font>
    <font>
      <b/>
      <i/>
      <sz val="10"/>
      <name val="Arial"/>
      <family val="2"/>
    </font>
    <font>
      <sz val="9"/>
      <color indexed="81"/>
      <name val="Tahoma"/>
      <family val="2"/>
    </font>
    <font>
      <b/>
      <sz val="9"/>
      <color indexed="81"/>
      <name val="Tahoma"/>
      <family val="2"/>
    </font>
    <font>
      <sz val="9"/>
      <color rgb="FF000000"/>
      <name val="Arial"/>
      <family val="2"/>
    </font>
    <font>
      <b/>
      <sz val="9"/>
      <color rgb="FFFFFFFF"/>
      <name val="Arial"/>
      <family val="2"/>
    </font>
    <font>
      <b/>
      <sz val="9"/>
      <name val="Arial"/>
      <family val="2"/>
    </font>
    <font>
      <sz val="9"/>
      <color rgb="FF333333"/>
      <name val="Arial"/>
      <family val="2"/>
    </font>
    <font>
      <b/>
      <u/>
      <sz val="10"/>
      <name val="Arial"/>
      <family val="2"/>
    </font>
    <font>
      <b/>
      <sz val="9"/>
      <color rgb="FF333333"/>
      <name val="Arial"/>
      <family val="2"/>
    </font>
    <font>
      <sz val="10"/>
      <color rgb="FF000000"/>
      <name val="Arial"/>
      <family val="2"/>
    </font>
    <font>
      <sz val="9"/>
      <color rgb="FFFF0000"/>
      <name val="Arial"/>
      <family val="2"/>
    </font>
    <font>
      <sz val="10"/>
      <color rgb="FF000000"/>
      <name val="Arial"/>
      <family val="2"/>
    </font>
    <font>
      <sz val="6"/>
      <color rgb="FF000000"/>
      <name val="Arial"/>
      <family val="2"/>
    </font>
    <font>
      <sz val="11"/>
      <name val="Calibri"/>
      <family val="2"/>
    </font>
    <font>
      <sz val="11"/>
      <color rgb="FF000000"/>
      <name val="Times New Roman"/>
      <family val="1"/>
    </font>
    <font>
      <sz val="11"/>
      <color rgb="FF000000"/>
      <name val="Symbol"/>
      <family val="1"/>
      <charset val="2"/>
    </font>
    <font>
      <sz val="11"/>
      <color rgb="FF000000"/>
      <name val="Courier New"/>
      <family val="3"/>
    </font>
    <font>
      <b/>
      <sz val="10"/>
      <color rgb="FFFF0000"/>
      <name val="Arial"/>
      <family val="2"/>
    </font>
    <font>
      <sz val="9"/>
      <name val="Arial"/>
      <family val="2"/>
    </font>
    <font>
      <sz val="10"/>
      <color indexed="81"/>
      <name val="Tahoma"/>
      <family val="2"/>
    </font>
    <font>
      <sz val="11"/>
      <color rgb="FF1F497D"/>
      <name val="Calibri"/>
      <family val="2"/>
    </font>
  </fonts>
  <fills count="24">
    <fill>
      <patternFill patternType="none"/>
    </fill>
    <fill>
      <patternFill patternType="gray125"/>
    </fill>
    <fill>
      <patternFill patternType="solid">
        <fgColor indexed="9"/>
        <bgColor indexed="9"/>
      </patternFill>
    </fill>
    <fill>
      <patternFill patternType="solid">
        <fgColor theme="0" tint="-0.249977111117893"/>
        <bgColor indexed="64"/>
      </patternFill>
    </fill>
    <fill>
      <patternFill patternType="solid">
        <fgColor theme="4" tint="0.39997558519241921"/>
        <bgColor indexed="64"/>
      </patternFill>
    </fill>
    <fill>
      <patternFill patternType="solid">
        <fgColor theme="0" tint="-0.49998474074526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2" tint="-9.9978637043366805E-2"/>
        <bgColor indexed="9"/>
      </patternFill>
    </fill>
    <fill>
      <patternFill patternType="solid">
        <fgColor theme="2" tint="-9.9978637043366805E-2"/>
        <bgColor indexed="64"/>
      </patternFill>
    </fill>
    <fill>
      <patternFill patternType="solid">
        <fgColor rgb="FFF0F0F4"/>
        <bgColor indexed="64"/>
      </patternFill>
    </fill>
    <fill>
      <patternFill patternType="solid">
        <fgColor rgb="FFFFFFFF"/>
        <bgColor indexed="64"/>
      </patternFill>
    </fill>
    <fill>
      <patternFill patternType="solid">
        <fgColor rgb="FF5175B9"/>
        <bgColor rgb="FFFFFFFF"/>
      </patternFill>
    </fill>
    <fill>
      <patternFill patternType="solid">
        <fgColor rgb="FFF0F0F4"/>
        <bgColor rgb="FFFFFFFF"/>
      </patternFill>
    </fill>
    <fill>
      <patternFill patternType="solid">
        <fgColor rgb="FFFFFFFF"/>
        <bgColor rgb="FFFFFFFF"/>
      </patternFill>
    </fill>
    <fill>
      <patternFill patternType="solid">
        <fgColor rgb="FF0B64A0"/>
        <bgColor indexed="64"/>
      </patternFill>
    </fill>
    <fill>
      <patternFill patternType="solid">
        <fgColor rgb="FFF8FBFC"/>
        <bgColor indexed="64"/>
      </patternFill>
    </fill>
    <fill>
      <patternFill patternType="solid">
        <fgColor theme="0" tint="-0.14999847407452621"/>
        <bgColor indexed="64"/>
      </patternFill>
    </fill>
    <fill>
      <patternFill patternType="solid">
        <fgColor rgb="FFF8FBFC"/>
        <bgColor rgb="FFFFFFFF"/>
      </patternFill>
    </fill>
    <fill>
      <patternFill patternType="solid">
        <fgColor rgb="FF0B64A0"/>
        <bgColor rgb="FFFFFFFF"/>
      </patternFill>
    </fill>
    <fill>
      <patternFill patternType="solid">
        <fgColor rgb="FF800000"/>
        <bgColor rgb="FFFFFFFF"/>
      </patternFill>
    </fill>
    <fill>
      <patternFill patternType="solid">
        <fgColor rgb="FF5175B9"/>
        <bgColor indexed="64"/>
      </patternFill>
    </fill>
    <fill>
      <patternFill patternType="solid">
        <fgColor theme="0" tint="-0.34998626667073579"/>
        <bgColor indexed="64"/>
      </patternFill>
    </fill>
  </fills>
  <borders count="42">
    <border>
      <left/>
      <right/>
      <top/>
      <bottom/>
      <diagonal/>
    </border>
    <border>
      <left style="thin">
        <color indexed="31"/>
      </left>
      <right style="thin">
        <color indexed="31"/>
      </right>
      <top style="thin">
        <color indexed="31"/>
      </top>
      <bottom style="thin">
        <color indexed="31"/>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hair">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bottom style="thick">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thick">
        <color indexed="64"/>
      </top>
      <bottom style="medium">
        <color indexed="64"/>
      </bottom>
      <diagonal/>
    </border>
    <border>
      <left/>
      <right/>
      <top style="thick">
        <color indexed="64"/>
      </top>
      <bottom style="medium">
        <color indexed="64"/>
      </bottom>
      <diagonal/>
    </border>
    <border>
      <left/>
      <right style="medium">
        <color indexed="64"/>
      </right>
      <top style="thick">
        <color indexed="64"/>
      </top>
      <bottom style="medium">
        <color indexed="64"/>
      </bottom>
      <diagonal/>
    </border>
    <border>
      <left style="thin">
        <color indexed="31"/>
      </left>
      <right style="thin">
        <color indexed="31"/>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rgb="FFCACAD9"/>
      </left>
      <right style="thin">
        <color rgb="FFCACAD9"/>
      </right>
      <top style="thin">
        <color rgb="FFCACAD9"/>
      </top>
      <bottom style="thin">
        <color rgb="FFCACAD9"/>
      </bottom>
      <diagonal/>
    </border>
    <border>
      <left style="thin">
        <color rgb="FFCAC9D9"/>
      </left>
      <right style="thin">
        <color rgb="FFCAC9D9"/>
      </right>
      <top style="thin">
        <color rgb="FFCAC9D9"/>
      </top>
      <bottom style="thin">
        <color rgb="FFCAC9D9"/>
      </bottom>
      <diagonal/>
    </border>
    <border>
      <left style="medium">
        <color rgb="FF3877A6"/>
      </left>
      <right style="medium">
        <color rgb="FF3877A6"/>
      </right>
      <top style="medium">
        <color rgb="FF3877A6"/>
      </top>
      <bottom style="medium">
        <color rgb="FFA5A5B1"/>
      </bottom>
      <diagonal/>
    </border>
    <border>
      <left style="medium">
        <color rgb="FFEBEBEB"/>
      </left>
      <right style="medium">
        <color rgb="FFEBEBEB"/>
      </right>
      <top style="medium">
        <color rgb="FFEBEBEB"/>
      </top>
      <bottom style="medium">
        <color rgb="FFEBEBEB"/>
      </bottom>
      <diagonal/>
    </border>
    <border>
      <left style="thin">
        <color rgb="FFEBEBEB"/>
      </left>
      <right style="thin">
        <color rgb="FFEBEBEB"/>
      </right>
      <top style="thin">
        <color rgb="FFEBEBEB"/>
      </top>
      <bottom style="thin">
        <color rgb="FFEBEBEB"/>
      </bottom>
      <diagonal/>
    </border>
    <border>
      <left style="thin">
        <color rgb="FFEBEBEB"/>
      </left>
      <right style="thin">
        <color rgb="FFEBEBEB"/>
      </right>
      <top style="thin">
        <color rgb="FFCAC9D9"/>
      </top>
      <bottom style="thin">
        <color rgb="FFEBEBEB"/>
      </bottom>
      <diagonal/>
    </border>
    <border>
      <left style="thin">
        <color rgb="FF3877A6"/>
      </left>
      <right style="thin">
        <color rgb="FF3877A6"/>
      </right>
      <top style="thin">
        <color rgb="FF3877A6"/>
      </top>
      <bottom style="thin">
        <color rgb="FFA5A5B1"/>
      </bottom>
      <diagonal/>
    </border>
    <border>
      <left style="medium">
        <color indexed="64"/>
      </left>
      <right style="medium">
        <color indexed="64"/>
      </right>
      <top style="medium">
        <color rgb="FFCAC9D9"/>
      </top>
      <bottom style="medium">
        <color rgb="FFCAC9D9"/>
      </bottom>
      <diagonal/>
    </border>
    <border>
      <left style="medium">
        <color indexed="64"/>
      </left>
      <right style="medium">
        <color indexed="64"/>
      </right>
      <top style="medium">
        <color rgb="FFCAC9D9"/>
      </top>
      <bottom style="medium">
        <color indexed="64"/>
      </bottom>
      <diagonal/>
    </border>
    <border>
      <left style="medium">
        <color indexed="64"/>
      </left>
      <right/>
      <top style="thin">
        <color indexed="31"/>
      </top>
      <bottom style="thin">
        <color indexed="31"/>
      </bottom>
      <diagonal/>
    </border>
    <border>
      <left style="medium">
        <color indexed="64"/>
      </left>
      <right/>
      <top style="thin">
        <color indexed="31"/>
      </top>
      <bottom style="medium">
        <color indexed="64"/>
      </bottom>
      <diagonal/>
    </border>
    <border>
      <left style="medium">
        <color indexed="64"/>
      </left>
      <right style="medium">
        <color indexed="64"/>
      </right>
      <top style="thin">
        <color rgb="FFCAC9D9"/>
      </top>
      <bottom style="thin">
        <color rgb="FFCAC9D9"/>
      </bottom>
      <diagonal/>
    </border>
    <border>
      <left style="medium">
        <color indexed="64"/>
      </left>
      <right style="medium">
        <color indexed="64"/>
      </right>
      <top style="thin">
        <color rgb="FFCAC9D9"/>
      </top>
      <bottom style="medium">
        <color indexed="64"/>
      </bottom>
      <diagonal/>
    </border>
    <border>
      <left style="medium">
        <color rgb="FFCACAD9"/>
      </left>
      <right style="medium">
        <color rgb="FFCACAD9"/>
      </right>
      <top style="medium">
        <color rgb="FFCACAD9"/>
      </top>
      <bottom style="medium">
        <color rgb="FFCACAD9"/>
      </bottom>
      <diagonal/>
    </border>
    <border>
      <left style="medium">
        <color rgb="FFCAC9D9"/>
      </left>
      <right style="medium">
        <color rgb="FFCAC9D9"/>
      </right>
      <top style="medium">
        <color rgb="FFCAC9D9"/>
      </top>
      <bottom style="medium">
        <color rgb="FFCAC9D9"/>
      </bottom>
      <diagonal/>
    </border>
    <border>
      <left style="medium">
        <color indexed="64"/>
      </left>
      <right/>
      <top style="medium">
        <color indexed="64"/>
      </top>
      <bottom style="medium">
        <color rgb="FFCAC9D9"/>
      </bottom>
      <diagonal/>
    </border>
    <border>
      <left style="medium">
        <color indexed="64"/>
      </left>
      <right/>
      <top style="medium">
        <color rgb="FFCAC9D9"/>
      </top>
      <bottom style="medium">
        <color rgb="FFCAC9D9"/>
      </bottom>
      <diagonal/>
    </border>
    <border>
      <left/>
      <right/>
      <top style="thin">
        <color indexed="31"/>
      </top>
      <bottom style="thin">
        <color indexed="31"/>
      </bottom>
      <diagonal/>
    </border>
  </borders>
  <cellStyleXfs count="14">
    <xf numFmtId="0" fontId="0" fillId="0" borderId="0"/>
    <xf numFmtId="168" fontId="1" fillId="0" borderId="0" applyFont="0" applyFill="0" applyBorder="0" applyAlignment="0" applyProtection="0"/>
    <xf numFmtId="168" fontId="21" fillId="0" borderId="0" applyFont="0" applyFill="0" applyBorder="0" applyAlignment="0" applyProtection="0"/>
    <xf numFmtId="167" fontId="1" fillId="0" borderId="0" applyFont="0" applyFill="0" applyBorder="0" applyAlignment="0" applyProtection="0"/>
    <xf numFmtId="9" fontId="18" fillId="0" borderId="0" applyFont="0" applyFill="0" applyBorder="0" applyAlignment="0" applyProtection="0"/>
    <xf numFmtId="168" fontId="24" fillId="0" borderId="0" applyFont="0" applyFill="0" applyBorder="0" applyAlignment="0" applyProtection="0"/>
    <xf numFmtId="167" fontId="26" fillId="0" borderId="0" applyFont="0" applyFill="0" applyBorder="0" applyAlignment="0" applyProtection="0"/>
    <xf numFmtId="0" fontId="35" fillId="0" borderId="0"/>
    <xf numFmtId="0" fontId="1" fillId="0" borderId="0"/>
    <xf numFmtId="168" fontId="1" fillId="0" borderId="0" applyFont="0" applyFill="0" applyBorder="0" applyAlignment="0" applyProtection="0"/>
    <xf numFmtId="9" fontId="1" fillId="0" borderId="0" applyFont="0" applyFill="0" applyBorder="0" applyAlignment="0" applyProtection="0"/>
    <xf numFmtId="167" fontId="24" fillId="0" borderId="0" applyFont="0" applyFill="0" applyBorder="0" applyAlignment="0" applyProtection="0"/>
    <xf numFmtId="0" fontId="35" fillId="0" borderId="0"/>
    <xf numFmtId="0" fontId="37" fillId="0" borderId="0"/>
  </cellStyleXfs>
  <cellXfs count="283">
    <xf numFmtId="0" fontId="0" fillId="0" borderId="0" xfId="0"/>
    <xf numFmtId="0" fontId="6" fillId="2" borderId="1" xfId="0" applyFont="1" applyFill="1" applyBorder="1" applyAlignment="1">
      <alignment horizontal="left"/>
    </xf>
    <xf numFmtId="0" fontId="3" fillId="0" borderId="0" xfId="0" applyFont="1"/>
    <xf numFmtId="0" fontId="3" fillId="0" borderId="0" xfId="0" applyFont="1" applyAlignment="1">
      <alignment horizontal="left"/>
    </xf>
    <xf numFmtId="167" fontId="0" fillId="0" borderId="2" xfId="3" applyFont="1" applyBorder="1" applyAlignment="1">
      <alignment horizontal="center"/>
    </xf>
    <xf numFmtId="0" fontId="0" fillId="0" borderId="3" xfId="0" applyBorder="1"/>
    <xf numFmtId="0" fontId="0" fillId="0" borderId="4" xfId="0" applyBorder="1"/>
    <xf numFmtId="0" fontId="3" fillId="0" borderId="0" xfId="0" applyFont="1" applyAlignment="1">
      <alignment horizontal="center" vertical="center" wrapText="1"/>
    </xf>
    <xf numFmtId="0" fontId="3" fillId="0" borderId="5" xfId="0" applyFont="1" applyBorder="1" applyAlignment="1">
      <alignment horizontal="center" vertical="center" wrapText="1"/>
    </xf>
    <xf numFmtId="0" fontId="0" fillId="0" borderId="6" xfId="0" applyBorder="1"/>
    <xf numFmtId="0" fontId="0" fillId="0" borderId="7" xfId="0" applyBorder="1"/>
    <xf numFmtId="167" fontId="0" fillId="0" borderId="4" xfId="3" applyFont="1" applyBorder="1"/>
    <xf numFmtId="168" fontId="0" fillId="0" borderId="0" xfId="1" applyFont="1"/>
    <xf numFmtId="170" fontId="0" fillId="0" borderId="0" xfId="1" applyNumberFormat="1" applyFont="1"/>
    <xf numFmtId="0" fontId="0" fillId="0" borderId="8" xfId="0" applyBorder="1"/>
    <xf numFmtId="0" fontId="0" fillId="0" borderId="9" xfId="0" applyBorder="1"/>
    <xf numFmtId="0" fontId="0" fillId="0" borderId="2" xfId="0" applyBorder="1"/>
    <xf numFmtId="0" fontId="0" fillId="0" borderId="10" xfId="0" applyBorder="1"/>
    <xf numFmtId="0" fontId="2" fillId="0" borderId="0" xfId="0" applyFont="1"/>
    <xf numFmtId="0" fontId="8" fillId="2" borderId="9" xfId="0" applyFont="1" applyFill="1" applyBorder="1" applyAlignment="1">
      <alignment vertical="center"/>
    </xf>
    <xf numFmtId="0" fontId="8" fillId="2" borderId="2" xfId="0" applyFont="1" applyFill="1" applyBorder="1" applyAlignment="1">
      <alignment vertical="center"/>
    </xf>
    <xf numFmtId="0" fontId="8" fillId="2" borderId="10" xfId="0" applyFont="1" applyFill="1" applyBorder="1" applyAlignment="1">
      <alignment vertical="center"/>
    </xf>
    <xf numFmtId="167" fontId="0" fillId="0" borderId="0" xfId="0" applyNumberFormat="1"/>
    <xf numFmtId="0" fontId="0" fillId="0" borderId="9" xfId="0" applyBorder="1" applyAlignment="1">
      <alignment horizontal="left"/>
    </xf>
    <xf numFmtId="0" fontId="0" fillId="0" borderId="2" xfId="0" applyBorder="1" applyAlignment="1">
      <alignment horizontal="left"/>
    </xf>
    <xf numFmtId="0" fontId="0" fillId="0" borderId="10" xfId="0" applyBorder="1" applyAlignment="1">
      <alignment horizontal="left"/>
    </xf>
    <xf numFmtId="0" fontId="0" fillId="0" borderId="9" xfId="0" applyBorder="1" applyAlignment="1">
      <alignment horizontal="center"/>
    </xf>
    <xf numFmtId="0" fontId="0" fillId="0" borderId="2" xfId="0" applyBorder="1" applyAlignment="1">
      <alignment horizontal="center"/>
    </xf>
    <xf numFmtId="0" fontId="0" fillId="0" borderId="10" xfId="0" applyBorder="1" applyAlignment="1">
      <alignment horizontal="center"/>
    </xf>
    <xf numFmtId="167" fontId="0" fillId="0" borderId="0" xfId="3" applyFont="1" applyAlignment="1">
      <alignment horizontal="center"/>
    </xf>
    <xf numFmtId="4" fontId="0" fillId="0" borderId="0" xfId="0" applyNumberFormat="1"/>
    <xf numFmtId="0" fontId="3" fillId="0" borderId="4" xfId="0" applyFont="1" applyBorder="1"/>
    <xf numFmtId="2" fontId="6" fillId="0" borderId="0" xfId="0" applyNumberFormat="1" applyFont="1" applyAlignment="1">
      <alignment horizontal="left" vertical="center"/>
    </xf>
    <xf numFmtId="0" fontId="0" fillId="0" borderId="11" xfId="0" applyBorder="1"/>
    <xf numFmtId="0" fontId="9" fillId="0" borderId="0" xfId="0" applyFont="1" applyAlignment="1">
      <alignment vertical="center" wrapText="1"/>
    </xf>
    <xf numFmtId="0" fontId="11" fillId="0" borderId="0" xfId="0" applyFont="1"/>
    <xf numFmtId="0" fontId="7" fillId="0" borderId="0" xfId="0" applyFont="1"/>
    <xf numFmtId="0" fontId="1" fillId="0" borderId="0" xfId="0" applyFont="1"/>
    <xf numFmtId="0" fontId="0" fillId="0" borderId="12" xfId="0" applyBorder="1"/>
    <xf numFmtId="0" fontId="2" fillId="0" borderId="12" xfId="0" applyFont="1" applyBorder="1"/>
    <xf numFmtId="0" fontId="3" fillId="0" borderId="4" xfId="0" applyFont="1" applyBorder="1" applyAlignment="1">
      <alignment horizontal="left"/>
    </xf>
    <xf numFmtId="167" fontId="9" fillId="0" borderId="0" xfId="3" applyFont="1" applyAlignment="1">
      <alignment horizontal="center"/>
    </xf>
    <xf numFmtId="0" fontId="4" fillId="0" borderId="9" xfId="0" applyFont="1" applyBorder="1" applyAlignment="1">
      <alignment horizontal="center"/>
    </xf>
    <xf numFmtId="0" fontId="3" fillId="0" borderId="10" xfId="0" applyFont="1" applyBorder="1" applyAlignment="1">
      <alignment horizontal="center"/>
    </xf>
    <xf numFmtId="1" fontId="3" fillId="0" borderId="10" xfId="0" applyNumberFormat="1" applyFont="1" applyBorder="1" applyAlignment="1">
      <alignment horizontal="center"/>
    </xf>
    <xf numFmtId="3" fontId="3" fillId="0" borderId="10" xfId="1" applyNumberFormat="1" applyFont="1" applyBorder="1" applyAlignment="1">
      <alignment horizontal="center" vertical="center"/>
    </xf>
    <xf numFmtId="0" fontId="4" fillId="0" borderId="9" xfId="0" applyFont="1" applyBorder="1" applyAlignment="1">
      <alignment horizontal="center" wrapText="1"/>
    </xf>
    <xf numFmtId="167" fontId="0" fillId="0" borderId="10" xfId="3" applyFont="1" applyBorder="1" applyAlignment="1">
      <alignment horizontal="center"/>
    </xf>
    <xf numFmtId="167" fontId="0" fillId="0" borderId="0" xfId="3" applyFont="1"/>
    <xf numFmtId="1" fontId="0" fillId="0" borderId="0" xfId="0" applyNumberFormat="1"/>
    <xf numFmtId="0" fontId="5" fillId="0" borderId="1" xfId="0" applyFont="1" applyBorder="1" applyAlignment="1">
      <alignment horizontal="left" wrapText="1"/>
    </xf>
    <xf numFmtId="0" fontId="14" fillId="0" borderId="0" xfId="0" applyFont="1"/>
    <xf numFmtId="0" fontId="15" fillId="0" borderId="0" xfId="0" applyFont="1"/>
    <xf numFmtId="0" fontId="16" fillId="0" borderId="0" xfId="0" applyFont="1"/>
    <xf numFmtId="167" fontId="3" fillId="0" borderId="0" xfId="3" applyFont="1" applyAlignment="1">
      <alignment horizontal="center"/>
    </xf>
    <xf numFmtId="0" fontId="0" fillId="0" borderId="5" xfId="0" applyBorder="1"/>
    <xf numFmtId="0" fontId="3" fillId="0" borderId="2" xfId="0" applyFont="1" applyBorder="1" applyAlignment="1">
      <alignment horizontal="right"/>
    </xf>
    <xf numFmtId="0" fontId="3" fillId="0" borderId="2" xfId="3" applyNumberFormat="1" applyFont="1" applyBorder="1" applyAlignment="1">
      <alignment horizontal="right"/>
    </xf>
    <xf numFmtId="0" fontId="1" fillId="0" borderId="3" xfId="0" applyFont="1" applyBorder="1"/>
    <xf numFmtId="0" fontId="1" fillId="0" borderId="6" xfId="0" applyFont="1" applyBorder="1"/>
    <xf numFmtId="49" fontId="0" fillId="0" borderId="9" xfId="0" applyNumberFormat="1" applyBorder="1" applyAlignment="1">
      <alignment horizontal="center"/>
    </xf>
    <xf numFmtId="3" fontId="0" fillId="0" borderId="0" xfId="0" applyNumberFormat="1"/>
    <xf numFmtId="0" fontId="11" fillId="0" borderId="5" xfId="0" applyFont="1" applyBorder="1" applyAlignment="1">
      <alignment wrapText="1"/>
    </xf>
    <xf numFmtId="0" fontId="3" fillId="0" borderId="13" xfId="0" applyFont="1" applyBorder="1" applyAlignment="1">
      <alignment horizontal="center"/>
    </xf>
    <xf numFmtId="1" fontId="0" fillId="0" borderId="0" xfId="0" applyNumberFormat="1" applyAlignment="1">
      <alignment horizontal="center"/>
    </xf>
    <xf numFmtId="0" fontId="1" fillId="3" borderId="7" xfId="0" applyFont="1" applyFill="1" applyBorder="1" applyAlignment="1">
      <alignment horizontal="center"/>
    </xf>
    <xf numFmtId="0" fontId="1" fillId="3" borderId="10" xfId="0" applyFont="1" applyFill="1" applyBorder="1" applyAlignment="1">
      <alignment horizontal="center"/>
    </xf>
    <xf numFmtId="0" fontId="1" fillId="3" borderId="14" xfId="0" applyFont="1" applyFill="1" applyBorder="1" applyAlignment="1">
      <alignment horizontal="center"/>
    </xf>
    <xf numFmtId="0" fontId="1" fillId="3" borderId="13" xfId="0" applyFont="1" applyFill="1" applyBorder="1" applyAlignment="1">
      <alignment horizontal="center"/>
    </xf>
    <xf numFmtId="0" fontId="0" fillId="3" borderId="14" xfId="0" applyFill="1" applyBorder="1" applyAlignment="1">
      <alignment horizontal="center"/>
    </xf>
    <xf numFmtId="0" fontId="0" fillId="3" borderId="13" xfId="0" applyFill="1" applyBorder="1" applyAlignment="1">
      <alignment horizontal="center"/>
    </xf>
    <xf numFmtId="171" fontId="0" fillId="3" borderId="14" xfId="0" applyNumberFormat="1" applyFill="1" applyBorder="1" applyAlignment="1">
      <alignment horizontal="center"/>
    </xf>
    <xf numFmtId="171" fontId="0" fillId="3" borderId="13" xfId="0" applyNumberFormat="1" applyFill="1" applyBorder="1" applyAlignment="1">
      <alignment horizontal="center"/>
    </xf>
    <xf numFmtId="1" fontId="0" fillId="3" borderId="14" xfId="0" applyNumberFormat="1" applyFill="1" applyBorder="1" applyAlignment="1">
      <alignment horizontal="center"/>
    </xf>
    <xf numFmtId="1" fontId="0" fillId="3" borderId="13" xfId="0" applyNumberFormat="1" applyFill="1" applyBorder="1" applyAlignment="1">
      <alignment horizontal="center"/>
    </xf>
    <xf numFmtId="1" fontId="1" fillId="3" borderId="13" xfId="0" applyNumberFormat="1" applyFont="1" applyFill="1" applyBorder="1" applyAlignment="1">
      <alignment horizontal="center"/>
    </xf>
    <xf numFmtId="2" fontId="0" fillId="3" borderId="13" xfId="0" applyNumberFormat="1" applyFill="1" applyBorder="1" applyAlignment="1">
      <alignment horizontal="center"/>
    </xf>
    <xf numFmtId="2" fontId="0" fillId="3" borderId="14" xfId="0" applyNumberFormat="1" applyFill="1" applyBorder="1" applyAlignment="1">
      <alignment horizontal="center"/>
    </xf>
    <xf numFmtId="167" fontId="1" fillId="3" borderId="13" xfId="3" applyFill="1" applyBorder="1"/>
    <xf numFmtId="2" fontId="8" fillId="3" borderId="13" xfId="0" applyNumberFormat="1" applyFont="1" applyFill="1" applyBorder="1" applyAlignment="1">
      <alignment horizontal="left" vertical="center"/>
    </xf>
    <xf numFmtId="167" fontId="3" fillId="4" borderId="13" xfId="3" applyFont="1" applyFill="1" applyBorder="1"/>
    <xf numFmtId="167" fontId="0" fillId="4" borderId="13" xfId="0" applyNumberFormat="1" applyFill="1" applyBorder="1" applyAlignment="1">
      <alignment horizontal="center"/>
    </xf>
    <xf numFmtId="167" fontId="1" fillId="4" borderId="13" xfId="3" applyFill="1" applyBorder="1" applyAlignment="1">
      <alignment horizontal="center"/>
    </xf>
    <xf numFmtId="167" fontId="0" fillId="4" borderId="14" xfId="0" applyNumberFormat="1" applyFill="1" applyBorder="1"/>
    <xf numFmtId="167" fontId="3" fillId="5" borderId="15" xfId="3" applyFont="1" applyFill="1" applyBorder="1" applyAlignment="1">
      <alignment horizontal="center"/>
    </xf>
    <xf numFmtId="164" fontId="3" fillId="4" borderId="13" xfId="3" applyNumberFormat="1" applyFont="1" applyFill="1" applyBorder="1" applyAlignment="1">
      <alignment horizontal="center"/>
    </xf>
    <xf numFmtId="3" fontId="3" fillId="0" borderId="10" xfId="0" applyNumberFormat="1" applyFont="1" applyBorder="1" applyAlignment="1">
      <alignment horizontal="center"/>
    </xf>
    <xf numFmtId="170" fontId="0" fillId="0" borderId="10" xfId="1" applyNumberFormat="1" applyFont="1" applyBorder="1" applyAlignment="1">
      <alignment horizontal="center"/>
    </xf>
    <xf numFmtId="0" fontId="3" fillId="5" borderId="13" xfId="0" applyFont="1" applyFill="1" applyBorder="1" applyAlignment="1">
      <alignment horizontal="center"/>
    </xf>
    <xf numFmtId="167" fontId="0" fillId="4" borderId="13" xfId="0" applyNumberFormat="1" applyFill="1" applyBorder="1"/>
    <xf numFmtId="167" fontId="0" fillId="4" borderId="7" xfId="0" applyNumberFormat="1" applyFill="1" applyBorder="1"/>
    <xf numFmtId="0" fontId="10" fillId="0" borderId="0" xfId="0" applyFont="1"/>
    <xf numFmtId="0" fontId="0" fillId="0" borderId="16" xfId="0" applyBorder="1"/>
    <xf numFmtId="0" fontId="0" fillId="0" borderId="17" xfId="0" applyBorder="1"/>
    <xf numFmtId="0" fontId="3" fillId="0" borderId="3" xfId="0" applyFont="1" applyBorder="1"/>
    <xf numFmtId="0" fontId="3" fillId="0" borderId="2" xfId="0" applyFont="1" applyBorder="1"/>
    <xf numFmtId="0" fontId="3" fillId="5" borderId="18" xfId="0" applyFont="1" applyFill="1" applyBorder="1" applyAlignment="1">
      <alignment horizontal="left"/>
    </xf>
    <xf numFmtId="0" fontId="3" fillId="5" borderId="19" xfId="0" applyFont="1" applyFill="1" applyBorder="1" applyAlignment="1">
      <alignment horizontal="left"/>
    </xf>
    <xf numFmtId="0" fontId="3" fillId="5" borderId="20" xfId="0" applyFont="1" applyFill="1" applyBorder="1" applyAlignment="1">
      <alignment horizontal="left"/>
    </xf>
    <xf numFmtId="0" fontId="0" fillId="0" borderId="0" xfId="0" applyAlignment="1">
      <alignment wrapText="1"/>
    </xf>
    <xf numFmtId="0" fontId="17" fillId="0" borderId="0" xfId="0" applyFont="1"/>
    <xf numFmtId="169" fontId="3" fillId="4" borderId="14" xfId="3" applyNumberFormat="1" applyFont="1" applyFill="1" applyBorder="1" applyAlignment="1">
      <alignment horizontal="center"/>
    </xf>
    <xf numFmtId="167" fontId="1" fillId="3" borderId="13" xfId="3" applyFill="1" applyBorder="1" applyAlignment="1">
      <alignment horizontal="center"/>
    </xf>
    <xf numFmtId="167" fontId="1" fillId="0" borderId="0" xfId="0" applyNumberFormat="1" applyFont="1"/>
    <xf numFmtId="168" fontId="1" fillId="0" borderId="0" xfId="1"/>
    <xf numFmtId="168" fontId="6" fillId="2" borderId="21" xfId="1" applyFont="1" applyFill="1" applyBorder="1" applyAlignment="1">
      <alignment horizontal="right"/>
    </xf>
    <xf numFmtId="0" fontId="19" fillId="0" borderId="0" xfId="0" applyFont="1"/>
    <xf numFmtId="0" fontId="19" fillId="0" borderId="0" xfId="0" applyFont="1" applyAlignment="1">
      <alignment horizontal="center"/>
    </xf>
    <xf numFmtId="0" fontId="11" fillId="0" borderId="0" xfId="0" applyFont="1" applyAlignment="1">
      <alignment horizontal="center"/>
    </xf>
    <xf numFmtId="0" fontId="10" fillId="6" borderId="0" xfId="0" applyFont="1" applyFill="1" applyAlignment="1">
      <alignment horizontal="center"/>
    </xf>
    <xf numFmtId="172" fontId="20" fillId="6" borderId="0" xfId="4" applyNumberFormat="1" applyFont="1" applyFill="1" applyAlignment="1">
      <alignment horizontal="center"/>
    </xf>
    <xf numFmtId="0" fontId="10" fillId="7" borderId="0" xfId="0" applyFont="1" applyFill="1" applyAlignment="1">
      <alignment horizontal="center"/>
    </xf>
    <xf numFmtId="172" fontId="20" fillId="7" borderId="0" xfId="4" applyNumberFormat="1" applyFont="1" applyFill="1" applyAlignment="1">
      <alignment horizontal="center"/>
    </xf>
    <xf numFmtId="167" fontId="3" fillId="0" borderId="14" xfId="0" applyNumberFormat="1" applyFont="1" applyBorder="1" applyAlignment="1">
      <alignment horizontal="center"/>
    </xf>
    <xf numFmtId="10" fontId="3" fillId="4" borderId="14" xfId="4" applyNumberFormat="1" applyFont="1" applyFill="1" applyBorder="1" applyAlignment="1">
      <alignment horizontal="center"/>
    </xf>
    <xf numFmtId="0" fontId="3" fillId="8" borderId="3" xfId="0" applyFont="1" applyFill="1" applyBorder="1"/>
    <xf numFmtId="49" fontId="23" fillId="2" borderId="0" xfId="0" applyNumberFormat="1" applyFont="1" applyFill="1" applyAlignment="1">
      <alignment vertical="center"/>
    </xf>
    <xf numFmtId="173" fontId="22" fillId="2" borderId="1" xfId="0" applyNumberFormat="1" applyFont="1" applyFill="1" applyBorder="1" applyAlignment="1">
      <alignment horizontal="right"/>
    </xf>
    <xf numFmtId="0" fontId="25" fillId="0" borderId="0" xfId="0" applyFont="1"/>
    <xf numFmtId="0" fontId="25" fillId="0" borderId="4" xfId="0" applyFont="1" applyBorder="1"/>
    <xf numFmtId="37" fontId="0" fillId="0" borderId="2" xfId="3" applyNumberFormat="1" applyFont="1" applyBorder="1" applyAlignment="1">
      <alignment horizontal="center"/>
    </xf>
    <xf numFmtId="168" fontId="0" fillId="3" borderId="14" xfId="1" applyFont="1" applyFill="1" applyBorder="1" applyAlignment="1">
      <alignment horizontal="center"/>
    </xf>
    <xf numFmtId="1" fontId="0" fillId="3" borderId="10" xfId="0" applyNumberFormat="1" applyFill="1" applyBorder="1" applyAlignment="1">
      <alignment horizontal="center"/>
    </xf>
    <xf numFmtId="1" fontId="0" fillId="3" borderId="7" xfId="0" applyNumberFormat="1" applyFill="1" applyBorder="1" applyAlignment="1">
      <alignment horizontal="center"/>
    </xf>
    <xf numFmtId="0" fontId="11" fillId="0" borderId="13" xfId="0" applyFont="1" applyBorder="1"/>
    <xf numFmtId="168" fontId="23" fillId="2" borderId="0" xfId="1" applyFont="1" applyFill="1" applyAlignment="1">
      <alignment vertical="center"/>
    </xf>
    <xf numFmtId="49" fontId="22" fillId="2" borderId="1" xfId="0" applyNumberFormat="1" applyFont="1" applyFill="1" applyBorder="1" applyAlignment="1">
      <alignment horizontal="left"/>
    </xf>
    <xf numFmtId="0" fontId="22" fillId="2" borderId="1" xfId="0" applyFont="1" applyFill="1" applyBorder="1" applyAlignment="1">
      <alignment horizontal="right"/>
    </xf>
    <xf numFmtId="49" fontId="23" fillId="2" borderId="0" xfId="0" applyNumberFormat="1" applyFont="1" applyFill="1" applyAlignment="1">
      <alignment vertical="center" wrapText="1"/>
    </xf>
    <xf numFmtId="167" fontId="9" fillId="0" borderId="9" xfId="3" applyFont="1" applyBorder="1" applyAlignment="1">
      <alignment horizontal="left"/>
    </xf>
    <xf numFmtId="167" fontId="9" fillId="0" borderId="2" xfId="3" applyFont="1" applyBorder="1" applyAlignment="1">
      <alignment horizontal="left"/>
    </xf>
    <xf numFmtId="167" fontId="3" fillId="5" borderId="15" xfId="3" applyFont="1" applyFill="1" applyBorder="1" applyAlignment="1">
      <alignment horizontal="left"/>
    </xf>
    <xf numFmtId="171" fontId="3" fillId="0" borderId="2" xfId="0" applyNumberFormat="1" applyFont="1" applyBorder="1" applyAlignment="1">
      <alignment horizontal="center"/>
    </xf>
    <xf numFmtId="167" fontId="1" fillId="3" borderId="2" xfId="3" applyFill="1" applyBorder="1"/>
    <xf numFmtId="167" fontId="2" fillId="0" borderId="0" xfId="0" applyNumberFormat="1" applyFont="1"/>
    <xf numFmtId="167" fontId="3" fillId="0" borderId="0" xfId="0" applyNumberFormat="1" applyFont="1"/>
    <xf numFmtId="0" fontId="6" fillId="9" borderId="0" xfId="0" applyFont="1" applyFill="1" applyAlignment="1">
      <alignment horizontal="center"/>
    </xf>
    <xf numFmtId="0" fontId="0" fillId="10" borderId="0" xfId="0" applyFill="1" applyAlignment="1">
      <alignment horizontal="center" wrapText="1"/>
    </xf>
    <xf numFmtId="14" fontId="0" fillId="10" borderId="0" xfId="0" applyNumberFormat="1" applyFill="1" applyAlignment="1">
      <alignment horizontal="center"/>
    </xf>
    <xf numFmtId="0" fontId="1" fillId="10" borderId="0" xfId="0" applyFont="1" applyFill="1" applyAlignment="1">
      <alignment horizontal="center"/>
    </xf>
    <xf numFmtId="0" fontId="0" fillId="4" borderId="10" xfId="0" applyFill="1" applyBorder="1"/>
    <xf numFmtId="168" fontId="0" fillId="0" borderId="0" xfId="0" applyNumberFormat="1"/>
    <xf numFmtId="0" fontId="3" fillId="0" borderId="0" xfId="0" applyFont="1" applyAlignment="1">
      <alignment horizontal="right"/>
    </xf>
    <xf numFmtId="49" fontId="29" fillId="14" borderId="25" xfId="0" applyNumberFormat="1" applyFont="1" applyFill="1" applyBorder="1" applyAlignment="1">
      <alignment horizontal="left"/>
    </xf>
    <xf numFmtId="49" fontId="29" fillId="15" borderId="25" xfId="0" applyNumberFormat="1" applyFont="1" applyFill="1" applyBorder="1" applyAlignment="1">
      <alignment horizontal="left"/>
    </xf>
    <xf numFmtId="49" fontId="31" fillId="0" borderId="0" xfId="0" applyNumberFormat="1" applyFont="1" applyAlignment="1">
      <alignment horizontal="center" wrapText="1"/>
    </xf>
    <xf numFmtId="49" fontId="8" fillId="2" borderId="0" xfId="0" applyNumberFormat="1" applyFont="1" applyFill="1" applyAlignment="1">
      <alignment vertical="center"/>
    </xf>
    <xf numFmtId="0" fontId="30" fillId="16" borderId="26" xfId="0" applyFont="1" applyFill="1" applyBorder="1" applyAlignment="1">
      <alignment horizontal="left" vertical="center" wrapText="1"/>
    </xf>
    <xf numFmtId="0" fontId="1" fillId="10" borderId="0" xfId="0" applyFont="1" applyFill="1"/>
    <xf numFmtId="4" fontId="1" fillId="0" borderId="0" xfId="0" applyNumberFormat="1" applyFont="1"/>
    <xf numFmtId="0" fontId="32" fillId="17" borderId="27" xfId="0" applyFont="1" applyFill="1" applyBorder="1" applyAlignment="1">
      <alignment horizontal="left" vertical="center" wrapText="1"/>
    </xf>
    <xf numFmtId="0" fontId="32" fillId="12" borderId="27" xfId="0" applyFont="1" applyFill="1" applyBorder="1" applyAlignment="1">
      <alignment horizontal="left" vertical="center" wrapText="1"/>
    </xf>
    <xf numFmtId="0" fontId="0" fillId="0" borderId="3" xfId="0" applyBorder="1" applyAlignment="1">
      <alignment horizontal="center"/>
    </xf>
    <xf numFmtId="0" fontId="33" fillId="0" borderId="3" xfId="0" applyFont="1" applyBorder="1" applyAlignment="1">
      <alignment horizontal="center"/>
    </xf>
    <xf numFmtId="0" fontId="4" fillId="18" borderId="9" xfId="0" applyFont="1" applyFill="1" applyBorder="1" applyAlignment="1">
      <alignment horizontal="center"/>
    </xf>
    <xf numFmtId="0" fontId="3" fillId="18" borderId="10" xfId="0" applyFont="1" applyFill="1" applyBorder="1" applyAlignment="1">
      <alignment horizontal="center"/>
    </xf>
    <xf numFmtId="174" fontId="3" fillId="18" borderId="10" xfId="1" applyNumberFormat="1" applyFont="1" applyFill="1" applyBorder="1" applyAlignment="1">
      <alignment horizontal="center" vertical="center"/>
    </xf>
    <xf numFmtId="3" fontId="29" fillId="15" borderId="25" xfId="0" applyNumberFormat="1" applyFont="1" applyFill="1" applyBorder="1" applyAlignment="1">
      <alignment horizontal="right"/>
    </xf>
    <xf numFmtId="175" fontId="29" fillId="15" borderId="25" xfId="0" applyNumberFormat="1" applyFont="1" applyFill="1" applyBorder="1" applyAlignment="1">
      <alignment horizontal="right"/>
    </xf>
    <xf numFmtId="176" fontId="29" fillId="15" borderId="25" xfId="0" applyNumberFormat="1" applyFont="1" applyFill="1" applyBorder="1" applyAlignment="1">
      <alignment horizontal="right"/>
    </xf>
    <xf numFmtId="49" fontId="34" fillId="15" borderId="29" xfId="0" applyNumberFormat="1" applyFont="1" applyFill="1" applyBorder="1" applyAlignment="1">
      <alignment horizontal="left"/>
    </xf>
    <xf numFmtId="175" fontId="34" fillId="15" borderId="29" xfId="0" applyNumberFormat="1" applyFont="1" applyFill="1" applyBorder="1" applyAlignment="1">
      <alignment horizontal="right"/>
    </xf>
    <xf numFmtId="177" fontId="34" fillId="15" borderId="29" xfId="0" applyNumberFormat="1" applyFont="1" applyFill="1" applyBorder="1" applyAlignment="1">
      <alignment horizontal="right"/>
    </xf>
    <xf numFmtId="3" fontId="34" fillId="15" borderId="29" xfId="0" applyNumberFormat="1" applyFont="1" applyFill="1" applyBorder="1" applyAlignment="1">
      <alignment horizontal="right"/>
    </xf>
    <xf numFmtId="178" fontId="34" fillId="15" borderId="29" xfId="0" applyNumberFormat="1" applyFont="1" applyFill="1" applyBorder="1" applyAlignment="1">
      <alignment horizontal="right"/>
    </xf>
    <xf numFmtId="176" fontId="34" fillId="15" borderId="29" xfId="0" applyNumberFormat="1" applyFont="1" applyFill="1" applyBorder="1" applyAlignment="1">
      <alignment horizontal="right"/>
    </xf>
    <xf numFmtId="0" fontId="1" fillId="0" borderId="4" xfId="0" applyFont="1" applyBorder="1"/>
    <xf numFmtId="0" fontId="1" fillId="0" borderId="0" xfId="8"/>
    <xf numFmtId="3" fontId="29" fillId="14" borderId="25" xfId="0" applyNumberFormat="1" applyFont="1" applyFill="1" applyBorder="1" applyAlignment="1">
      <alignment horizontal="right"/>
    </xf>
    <xf numFmtId="175" fontId="29" fillId="14" borderId="25" xfId="0" applyNumberFormat="1" applyFont="1" applyFill="1" applyBorder="1" applyAlignment="1">
      <alignment horizontal="right"/>
    </xf>
    <xf numFmtId="49" fontId="30" fillId="20" borderId="30" xfId="0" applyNumberFormat="1" applyFont="1" applyFill="1" applyBorder="1" applyAlignment="1">
      <alignment horizontal="left"/>
    </xf>
    <xf numFmtId="0" fontId="29" fillId="12" borderId="31" xfId="0" applyFont="1" applyFill="1" applyBorder="1" applyAlignment="1">
      <alignment horizontal="left" vertical="center" wrapText="1"/>
    </xf>
    <xf numFmtId="0" fontId="29" fillId="11" borderId="31" xfId="0" applyFont="1" applyFill="1" applyBorder="1" applyAlignment="1">
      <alignment horizontal="left" vertical="center" wrapText="1"/>
    </xf>
    <xf numFmtId="167" fontId="1" fillId="3" borderId="14" xfId="3" applyFill="1" applyBorder="1"/>
    <xf numFmtId="0" fontId="6" fillId="2" borderId="33" xfId="0" applyFont="1" applyFill="1" applyBorder="1" applyAlignment="1">
      <alignment horizontal="left"/>
    </xf>
    <xf numFmtId="0" fontId="6" fillId="2" borderId="34" xfId="0" applyFont="1" applyFill="1" applyBorder="1" applyAlignment="1">
      <alignment horizontal="left"/>
    </xf>
    <xf numFmtId="49" fontId="29" fillId="14" borderId="35" xfId="7" applyNumberFormat="1" applyFont="1" applyFill="1" applyBorder="1" applyAlignment="1">
      <alignment horizontal="left"/>
    </xf>
    <xf numFmtId="49" fontId="29" fillId="15" borderId="35" xfId="7" applyNumberFormat="1" applyFont="1" applyFill="1" applyBorder="1" applyAlignment="1">
      <alignment horizontal="left"/>
    </xf>
    <xf numFmtId="49" fontId="29" fillId="14" borderId="36" xfId="7" applyNumberFormat="1" applyFont="1" applyFill="1" applyBorder="1" applyAlignment="1">
      <alignment horizontal="left"/>
    </xf>
    <xf numFmtId="177" fontId="29" fillId="14" borderId="25" xfId="0" applyNumberFormat="1" applyFont="1" applyFill="1" applyBorder="1" applyAlignment="1">
      <alignment horizontal="right"/>
    </xf>
    <xf numFmtId="177" fontId="29" fillId="15" borderId="25" xfId="0" applyNumberFormat="1" applyFont="1" applyFill="1" applyBorder="1" applyAlignment="1">
      <alignment horizontal="right"/>
    </xf>
    <xf numFmtId="179" fontId="29" fillId="14" borderId="25" xfId="0" applyNumberFormat="1" applyFont="1" applyFill="1" applyBorder="1" applyAlignment="1">
      <alignment horizontal="right"/>
    </xf>
    <xf numFmtId="179" fontId="29" fillId="15" borderId="25" xfId="0" applyNumberFormat="1" applyFont="1" applyFill="1" applyBorder="1" applyAlignment="1">
      <alignment horizontal="right"/>
    </xf>
    <xf numFmtId="175" fontId="36" fillId="15" borderId="25" xfId="0" applyNumberFormat="1" applyFont="1" applyFill="1" applyBorder="1" applyAlignment="1">
      <alignment horizontal="right"/>
    </xf>
    <xf numFmtId="175" fontId="36" fillId="14" borderId="25" xfId="0" applyNumberFormat="1" applyFont="1" applyFill="1" applyBorder="1" applyAlignment="1">
      <alignment horizontal="right"/>
    </xf>
    <xf numFmtId="175" fontId="36" fillId="15" borderId="28" xfId="0" applyNumberFormat="1" applyFont="1" applyFill="1" applyBorder="1" applyAlignment="1">
      <alignment horizontal="right"/>
    </xf>
    <xf numFmtId="177" fontId="36" fillId="15" borderId="28" xfId="0" applyNumberFormat="1" applyFont="1" applyFill="1" applyBorder="1" applyAlignment="1">
      <alignment horizontal="right"/>
    </xf>
    <xf numFmtId="175" fontId="36" fillId="19" borderId="28" xfId="0" applyNumberFormat="1" applyFont="1" applyFill="1" applyBorder="1" applyAlignment="1">
      <alignment horizontal="right"/>
    </xf>
    <xf numFmtId="177" fontId="36" fillId="19" borderId="28" xfId="0" applyNumberFormat="1" applyFont="1" applyFill="1" applyBorder="1" applyAlignment="1">
      <alignment horizontal="right"/>
    </xf>
    <xf numFmtId="0" fontId="38" fillId="15" borderId="0" xfId="0" applyFont="1" applyFill="1" applyAlignment="1">
      <alignment horizontal="left"/>
    </xf>
    <xf numFmtId="0" fontId="39" fillId="0" borderId="0" xfId="0" applyFont="1" applyAlignment="1">
      <alignment vertical="center"/>
    </xf>
    <xf numFmtId="0" fontId="40" fillId="0" borderId="0" xfId="0" applyFont="1" applyAlignment="1">
      <alignment vertical="center"/>
    </xf>
    <xf numFmtId="0" fontId="41" fillId="0" borderId="0" xfId="0" applyFont="1" applyAlignment="1">
      <alignment horizontal="left" vertical="center" indent="4"/>
    </xf>
    <xf numFmtId="0" fontId="42" fillId="0" borderId="0" xfId="0" applyFont="1" applyAlignment="1">
      <alignment horizontal="left" vertical="center" indent="8"/>
    </xf>
    <xf numFmtId="49" fontId="30" fillId="13" borderId="24" xfId="0" applyNumberFormat="1" applyFont="1" applyFill="1" applyBorder="1" applyAlignment="1">
      <alignment horizontal="center" wrapText="1"/>
    </xf>
    <xf numFmtId="49" fontId="30" fillId="13" borderId="24" xfId="0" applyNumberFormat="1" applyFont="1" applyFill="1" applyBorder="1" applyAlignment="1">
      <alignment horizontal="left" wrapText="1"/>
    </xf>
    <xf numFmtId="2" fontId="2" fillId="0" borderId="0" xfId="0" applyNumberFormat="1" applyFont="1"/>
    <xf numFmtId="0" fontId="3" fillId="0" borderId="0" xfId="0" applyFont="1" applyAlignment="1">
      <alignment horizontal="center"/>
    </xf>
    <xf numFmtId="2" fontId="2" fillId="0" borderId="11" xfId="0" applyNumberFormat="1" applyFont="1" applyBorder="1"/>
    <xf numFmtId="2" fontId="2" fillId="0" borderId="16" xfId="0" applyNumberFormat="1" applyFont="1" applyBorder="1"/>
    <xf numFmtId="171" fontId="3" fillId="0" borderId="16" xfId="0" applyNumberFormat="1" applyFont="1" applyBorder="1"/>
    <xf numFmtId="0" fontId="3" fillId="0" borderId="17" xfId="0" applyFont="1" applyBorder="1"/>
    <xf numFmtId="167" fontId="2" fillId="0" borderId="3" xfId="0" applyNumberFormat="1" applyFont="1" applyBorder="1"/>
    <xf numFmtId="167" fontId="2" fillId="0" borderId="6" xfId="0" applyNumberFormat="1" applyFont="1" applyBorder="1"/>
    <xf numFmtId="167" fontId="2" fillId="0" borderId="5" xfId="0" applyNumberFormat="1" applyFont="1" applyBorder="1"/>
    <xf numFmtId="167" fontId="3" fillId="0" borderId="5" xfId="0" applyNumberFormat="1" applyFont="1" applyBorder="1"/>
    <xf numFmtId="0" fontId="3" fillId="0" borderId="7" xfId="0" applyFont="1" applyBorder="1"/>
    <xf numFmtId="165" fontId="32" fillId="17" borderId="27" xfId="0" applyNumberFormat="1" applyFont="1" applyFill="1" applyBorder="1" applyAlignment="1">
      <alignment horizontal="right" vertical="center" wrapText="1"/>
    </xf>
    <xf numFmtId="3" fontId="32" fillId="17" borderId="27" xfId="0" applyNumberFormat="1" applyFont="1" applyFill="1" applyBorder="1" applyAlignment="1">
      <alignment horizontal="right" vertical="center" wrapText="1"/>
    </xf>
    <xf numFmtId="165" fontId="32" fillId="12" borderId="27" xfId="0" applyNumberFormat="1" applyFont="1" applyFill="1" applyBorder="1" applyAlignment="1">
      <alignment horizontal="right" vertical="center" wrapText="1"/>
    </xf>
    <xf numFmtId="3" fontId="32" fillId="12" borderId="27" xfId="0" applyNumberFormat="1" applyFont="1" applyFill="1" applyBorder="1" applyAlignment="1">
      <alignment horizontal="right" vertical="center" wrapText="1"/>
    </xf>
    <xf numFmtId="0" fontId="30" fillId="22" borderId="37" xfId="0" applyFont="1" applyFill="1" applyBorder="1" applyAlignment="1">
      <alignment horizontal="left" vertical="center" wrapText="1"/>
    </xf>
    <xf numFmtId="0" fontId="29" fillId="11" borderId="38" xfId="0" applyFont="1" applyFill="1" applyBorder="1" applyAlignment="1">
      <alignment horizontal="left" vertical="center" wrapText="1"/>
    </xf>
    <xf numFmtId="165" fontId="29" fillId="11" borderId="38" xfId="0" applyNumberFormat="1" applyFont="1" applyFill="1" applyBorder="1" applyAlignment="1">
      <alignment horizontal="right" vertical="center" wrapText="1"/>
    </xf>
    <xf numFmtId="3" fontId="29" fillId="11" borderId="38" xfId="0" applyNumberFormat="1" applyFont="1" applyFill="1" applyBorder="1" applyAlignment="1">
      <alignment horizontal="right" vertical="center" wrapText="1"/>
    </xf>
    <xf numFmtId="0" fontId="29" fillId="12" borderId="38" xfId="0" applyFont="1" applyFill="1" applyBorder="1" applyAlignment="1">
      <alignment horizontal="left" vertical="center" wrapText="1"/>
    </xf>
    <xf numFmtId="165" fontId="29" fillId="12" borderId="38" xfId="0" applyNumberFormat="1" applyFont="1" applyFill="1" applyBorder="1" applyAlignment="1">
      <alignment horizontal="right" vertical="center" wrapText="1"/>
    </xf>
    <xf numFmtId="3" fontId="29" fillId="12" borderId="38" xfId="0" applyNumberFormat="1" applyFont="1" applyFill="1" applyBorder="1" applyAlignment="1">
      <alignment horizontal="right" vertical="center" wrapText="1"/>
    </xf>
    <xf numFmtId="0" fontId="29" fillId="11" borderId="38" xfId="0" applyFont="1" applyFill="1" applyBorder="1" applyAlignment="1">
      <alignment horizontal="right" vertical="center" wrapText="1"/>
    </xf>
    <xf numFmtId="0" fontId="29" fillId="12" borderId="38" xfId="0" applyFont="1" applyFill="1" applyBorder="1" applyAlignment="1">
      <alignment horizontal="right" vertical="center" wrapText="1"/>
    </xf>
    <xf numFmtId="166" fontId="29" fillId="11" borderId="38" xfId="0" applyNumberFormat="1" applyFont="1" applyFill="1" applyBorder="1" applyAlignment="1">
      <alignment horizontal="right" vertical="center" wrapText="1"/>
    </xf>
    <xf numFmtId="166" fontId="29" fillId="12" borderId="38" xfId="0" applyNumberFormat="1" applyFont="1" applyFill="1" applyBorder="1" applyAlignment="1">
      <alignment horizontal="right" vertical="center" wrapText="1"/>
    </xf>
    <xf numFmtId="49" fontId="30" fillId="21" borderId="24" xfId="0" applyNumberFormat="1" applyFont="1" applyFill="1" applyBorder="1" applyAlignment="1">
      <alignment horizontal="left" wrapText="1"/>
    </xf>
    <xf numFmtId="49" fontId="32" fillId="19" borderId="28" xfId="0" applyNumberFormat="1" applyFont="1" applyFill="1" applyBorder="1" applyAlignment="1">
      <alignment horizontal="left"/>
    </xf>
    <xf numFmtId="0" fontId="32" fillId="19" borderId="28" xfId="0" applyFont="1" applyFill="1" applyBorder="1" applyAlignment="1">
      <alignment horizontal="right"/>
    </xf>
    <xf numFmtId="177" fontId="32" fillId="19" borderId="28" xfId="0" applyNumberFormat="1" applyFont="1" applyFill="1" applyBorder="1" applyAlignment="1">
      <alignment horizontal="right"/>
    </xf>
    <xf numFmtId="49" fontId="32" fillId="15" borderId="28" xfId="0" applyNumberFormat="1" applyFont="1" applyFill="1" applyBorder="1" applyAlignment="1">
      <alignment horizontal="left"/>
    </xf>
    <xf numFmtId="0" fontId="32" fillId="15" borderId="28" xfId="0" applyFont="1" applyFill="1" applyBorder="1" applyAlignment="1">
      <alignment horizontal="right"/>
    </xf>
    <xf numFmtId="177" fontId="32" fillId="15" borderId="28" xfId="0" applyNumberFormat="1" applyFont="1" applyFill="1" applyBorder="1" applyAlignment="1">
      <alignment horizontal="right"/>
    </xf>
    <xf numFmtId="176" fontId="29" fillId="14" borderId="25" xfId="0" applyNumberFormat="1" applyFont="1" applyFill="1" applyBorder="1" applyAlignment="1">
      <alignment horizontal="right"/>
    </xf>
    <xf numFmtId="14" fontId="0" fillId="0" borderId="0" xfId="0" applyNumberFormat="1"/>
    <xf numFmtId="0" fontId="43" fillId="0" borderId="0" xfId="0" applyFont="1"/>
    <xf numFmtId="175" fontId="32" fillId="19" borderId="28" xfId="0" applyNumberFormat="1" applyFont="1" applyFill="1" applyBorder="1" applyAlignment="1">
      <alignment horizontal="right"/>
    </xf>
    <xf numFmtId="175" fontId="32" fillId="15" borderId="28" xfId="0" applyNumberFormat="1" applyFont="1" applyFill="1" applyBorder="1" applyAlignment="1">
      <alignment horizontal="right"/>
    </xf>
    <xf numFmtId="3" fontId="32" fillId="19" borderId="28" xfId="0" applyNumberFormat="1" applyFont="1" applyFill="1" applyBorder="1" applyAlignment="1">
      <alignment horizontal="right"/>
    </xf>
    <xf numFmtId="3" fontId="32" fillId="15" borderId="28" xfId="0" applyNumberFormat="1" applyFont="1" applyFill="1" applyBorder="1" applyAlignment="1">
      <alignment horizontal="right"/>
    </xf>
    <xf numFmtId="178" fontId="32" fillId="19" borderId="28" xfId="0" applyNumberFormat="1" applyFont="1" applyFill="1" applyBorder="1" applyAlignment="1">
      <alignment horizontal="right"/>
    </xf>
    <xf numFmtId="176" fontId="32" fillId="19" borderId="28" xfId="0" applyNumberFormat="1" applyFont="1" applyFill="1" applyBorder="1" applyAlignment="1">
      <alignment horizontal="right"/>
    </xf>
    <xf numFmtId="178" fontId="32" fillId="15" borderId="28" xfId="0" applyNumberFormat="1" applyFont="1" applyFill="1" applyBorder="1" applyAlignment="1">
      <alignment horizontal="right"/>
    </xf>
    <xf numFmtId="176" fontId="32" fillId="15" borderId="28" xfId="0" applyNumberFormat="1" applyFont="1" applyFill="1" applyBorder="1" applyAlignment="1">
      <alignment horizontal="right"/>
    </xf>
    <xf numFmtId="0" fontId="44" fillId="0" borderId="0" xfId="0" applyFont="1"/>
    <xf numFmtId="0" fontId="44" fillId="0" borderId="0" xfId="0" applyFont="1" applyAlignment="1">
      <alignment horizontal="left"/>
    </xf>
    <xf numFmtId="0" fontId="29" fillId="12" borderId="32" xfId="0" applyFont="1" applyFill="1" applyBorder="1" applyAlignment="1">
      <alignment horizontal="left" vertical="center" wrapText="1"/>
    </xf>
    <xf numFmtId="0" fontId="29" fillId="11" borderId="39" xfId="0" applyFont="1" applyFill="1" applyBorder="1" applyAlignment="1">
      <alignment horizontal="left" vertical="center" wrapText="1"/>
    </xf>
    <xf numFmtId="0" fontId="3" fillId="0" borderId="16" xfId="0" applyFont="1" applyBorder="1" applyAlignment="1">
      <alignment horizontal="center" vertical="center" wrapText="1"/>
    </xf>
    <xf numFmtId="0" fontId="29" fillId="12" borderId="40" xfId="0" applyFont="1" applyFill="1" applyBorder="1" applyAlignment="1">
      <alignment horizontal="left" vertical="center" wrapText="1"/>
    </xf>
    <xf numFmtId="0" fontId="29" fillId="11" borderId="40" xfId="0" applyFont="1" applyFill="1" applyBorder="1" applyAlignment="1">
      <alignment horizontal="left" vertical="center" wrapText="1"/>
    </xf>
    <xf numFmtId="0" fontId="6" fillId="2" borderId="41" xfId="0" applyFont="1" applyFill="1" applyBorder="1" applyAlignment="1">
      <alignment horizontal="left"/>
    </xf>
    <xf numFmtId="171" fontId="1" fillId="3" borderId="14" xfId="0" applyNumberFormat="1" applyFont="1" applyFill="1" applyBorder="1" applyAlignment="1">
      <alignment horizontal="center"/>
    </xf>
    <xf numFmtId="2" fontId="1" fillId="3" borderId="14" xfId="0" applyNumberFormat="1" applyFont="1" applyFill="1" applyBorder="1" applyAlignment="1">
      <alignment horizontal="center"/>
    </xf>
    <xf numFmtId="0" fontId="46" fillId="0" borderId="0" xfId="0" applyFont="1"/>
    <xf numFmtId="180" fontId="29" fillId="11" borderId="38" xfId="0" applyNumberFormat="1" applyFont="1" applyFill="1" applyBorder="1" applyAlignment="1">
      <alignment horizontal="right" vertical="center" wrapText="1"/>
    </xf>
    <xf numFmtId="180" fontId="29" fillId="12" borderId="38" xfId="0" applyNumberFormat="1" applyFont="1" applyFill="1" applyBorder="1" applyAlignment="1">
      <alignment horizontal="right" vertical="center" wrapText="1"/>
    </xf>
    <xf numFmtId="181" fontId="29" fillId="11" borderId="38" xfId="0" applyNumberFormat="1" applyFont="1" applyFill="1" applyBorder="1" applyAlignment="1">
      <alignment horizontal="right" vertical="center" wrapText="1"/>
    </xf>
    <xf numFmtId="181" fontId="29" fillId="12" borderId="38" xfId="0" applyNumberFormat="1" applyFont="1" applyFill="1" applyBorder="1" applyAlignment="1">
      <alignment horizontal="right" vertical="center" wrapText="1"/>
    </xf>
    <xf numFmtId="180" fontId="29" fillId="14" borderId="25" xfId="0" applyNumberFormat="1" applyFont="1" applyFill="1" applyBorder="1" applyAlignment="1">
      <alignment horizontal="right"/>
    </xf>
    <xf numFmtId="180" fontId="29" fillId="15" borderId="25" xfId="0" applyNumberFormat="1" applyFont="1" applyFill="1" applyBorder="1" applyAlignment="1">
      <alignment horizontal="right"/>
    </xf>
    <xf numFmtId="0" fontId="1" fillId="0" borderId="7" xfId="0" applyFont="1" applyBorder="1"/>
    <xf numFmtId="0" fontId="3" fillId="3" borderId="0" xfId="0" applyFont="1" applyFill="1"/>
    <xf numFmtId="0" fontId="3" fillId="23" borderId="0" xfId="0" applyFont="1" applyFill="1"/>
    <xf numFmtId="0" fontId="3" fillId="5" borderId="0" xfId="0" applyFont="1" applyFill="1"/>
    <xf numFmtId="0" fontId="0" fillId="8" borderId="13" xfId="0" applyFill="1" applyBorder="1" applyAlignment="1">
      <alignment horizontal="center"/>
    </xf>
    <xf numFmtId="0" fontId="0" fillId="8" borderId="14" xfId="0" applyFill="1" applyBorder="1" applyAlignment="1">
      <alignment horizontal="center"/>
    </xf>
    <xf numFmtId="0" fontId="3" fillId="0" borderId="22" xfId="0" applyFont="1" applyBorder="1" applyAlignment="1">
      <alignment horizontal="center"/>
    </xf>
    <xf numFmtId="0" fontId="2" fillId="0" borderId="23" xfId="0" applyFont="1" applyBorder="1" applyAlignment="1">
      <alignment horizontal="center"/>
    </xf>
    <xf numFmtId="0" fontId="2" fillId="0" borderId="14" xfId="0" applyFont="1" applyBorder="1" applyAlignment="1">
      <alignment horizontal="center"/>
    </xf>
    <xf numFmtId="0" fontId="3" fillId="4" borderId="22" xfId="0" applyFont="1" applyFill="1" applyBorder="1" applyAlignment="1">
      <alignment horizontal="left"/>
    </xf>
    <xf numFmtId="0" fontId="3" fillId="4" borderId="23" xfId="0" applyFont="1" applyFill="1" applyBorder="1" applyAlignment="1">
      <alignment horizontal="left"/>
    </xf>
    <xf numFmtId="0" fontId="3" fillId="4" borderId="14" xfId="0" applyFont="1" applyFill="1" applyBorder="1" applyAlignment="1">
      <alignment horizontal="left"/>
    </xf>
    <xf numFmtId="0" fontId="10" fillId="0" borderId="0" xfId="0" applyFont="1" applyAlignment="1">
      <alignment horizontal="center"/>
    </xf>
    <xf numFmtId="0" fontId="3" fillId="4" borderId="22" xfId="0" applyFont="1" applyFill="1" applyBorder="1" applyAlignment="1">
      <alignment horizontal="center" vertical="center" wrapText="1"/>
    </xf>
    <xf numFmtId="0" fontId="3" fillId="4" borderId="14" xfId="0" applyFont="1" applyFill="1" applyBorder="1" applyAlignment="1">
      <alignment horizontal="center" vertical="center" wrapText="1"/>
    </xf>
    <xf numFmtId="169" fontId="3" fillId="4" borderId="22" xfId="3" applyNumberFormat="1" applyFont="1" applyFill="1" applyBorder="1" applyAlignment="1">
      <alignment horizontal="center"/>
    </xf>
    <xf numFmtId="169" fontId="3" fillId="4" borderId="14" xfId="3" applyNumberFormat="1" applyFont="1" applyFill="1" applyBorder="1" applyAlignment="1">
      <alignment horizontal="center"/>
    </xf>
    <xf numFmtId="164" fontId="3" fillId="4" borderId="22" xfId="3" applyNumberFormat="1" applyFont="1" applyFill="1" applyBorder="1" applyAlignment="1">
      <alignment horizontal="center"/>
    </xf>
    <xf numFmtId="164" fontId="3" fillId="4" borderId="14" xfId="3" applyNumberFormat="1" applyFont="1" applyFill="1" applyBorder="1" applyAlignment="1">
      <alignment horizontal="center"/>
    </xf>
    <xf numFmtId="0" fontId="3" fillId="4" borderId="22" xfId="0" applyFont="1" applyFill="1" applyBorder="1" applyAlignment="1">
      <alignment horizontal="center" vertical="center"/>
    </xf>
    <xf numFmtId="0" fontId="3" fillId="4" borderId="23" xfId="0" applyFont="1" applyFill="1" applyBorder="1" applyAlignment="1">
      <alignment horizontal="center" vertical="center"/>
    </xf>
    <xf numFmtId="0" fontId="3" fillId="4" borderId="14" xfId="0" applyFont="1" applyFill="1" applyBorder="1" applyAlignment="1">
      <alignment horizontal="center" vertical="center"/>
    </xf>
    <xf numFmtId="169" fontId="3" fillId="4" borderId="23" xfId="3" applyNumberFormat="1" applyFont="1" applyFill="1" applyBorder="1" applyAlignment="1">
      <alignment horizontal="center"/>
    </xf>
    <xf numFmtId="0" fontId="3" fillId="4" borderId="22" xfId="0" applyFont="1" applyFill="1" applyBorder="1" applyAlignment="1">
      <alignment horizontal="center"/>
    </xf>
    <xf numFmtId="0" fontId="3" fillId="4" borderId="14" xfId="0" applyFont="1" applyFill="1" applyBorder="1" applyAlignment="1">
      <alignment horizontal="center"/>
    </xf>
    <xf numFmtId="0" fontId="43" fillId="0" borderId="0" xfId="0" applyFont="1" applyAlignment="1">
      <alignment horizontal="left" vertical="center" wrapText="1"/>
    </xf>
  </cellXfs>
  <cellStyles count="14">
    <cellStyle name="Comma" xfId="1" builtinId="3"/>
    <cellStyle name="Comma 2" xfId="2" xr:uid="{00000000-0005-0000-0000-000001000000}"/>
    <cellStyle name="Comma 2 2" xfId="9" xr:uid="{00000000-0005-0000-0000-000002000000}"/>
    <cellStyle name="Comma 3" xfId="5" xr:uid="{00000000-0005-0000-0000-000003000000}"/>
    <cellStyle name="Currency" xfId="3" builtinId="4"/>
    <cellStyle name="Currency 2" xfId="6" xr:uid="{00000000-0005-0000-0000-000005000000}"/>
    <cellStyle name="Currency 2 2" xfId="11" xr:uid="{00000000-0005-0000-0000-000006000000}"/>
    <cellStyle name="Normal" xfId="0" builtinId="0"/>
    <cellStyle name="Normal 2" xfId="7" xr:uid="{00000000-0005-0000-0000-000008000000}"/>
    <cellStyle name="Normal 3" xfId="8" xr:uid="{00000000-0005-0000-0000-000009000000}"/>
    <cellStyle name="Normal 4" xfId="13" xr:uid="{00000000-0005-0000-0000-00000A000000}"/>
    <cellStyle name="Normal 5" xfId="12" xr:uid="{00000000-0005-0000-0000-00000B000000}"/>
    <cellStyle name="Percent" xfId="4" builtinId="5"/>
    <cellStyle name="Percent 2" xfId="10" xr:uid="{00000000-0005-0000-0000-00000D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54"/>
  <sheetViews>
    <sheetView showGridLines="0" zoomScale="95" zoomScaleNormal="95" workbookViewId="0">
      <selection activeCell="C4" sqref="C4:E4"/>
    </sheetView>
  </sheetViews>
  <sheetFormatPr defaultRowHeight="12.75" x14ac:dyDescent="0.2"/>
  <sheetData>
    <row r="1" spans="1:1" x14ac:dyDescent="0.2">
      <c r="A1" s="51" t="s">
        <v>6</v>
      </c>
    </row>
    <row r="2" spans="1:1" x14ac:dyDescent="0.2">
      <c r="A2" s="52"/>
    </row>
    <row r="3" spans="1:1" x14ac:dyDescent="0.2">
      <c r="A3" s="51" t="s">
        <v>14</v>
      </c>
    </row>
    <row r="4" spans="1:1" x14ac:dyDescent="0.2">
      <c r="A4" s="51" t="s">
        <v>15</v>
      </c>
    </row>
    <row r="5" spans="1:1" x14ac:dyDescent="0.2">
      <c r="A5" s="51" t="s">
        <v>1807</v>
      </c>
    </row>
    <row r="6" spans="1:1" x14ac:dyDescent="0.2">
      <c r="A6" s="52"/>
    </row>
    <row r="7" spans="1:1" x14ac:dyDescent="0.2">
      <c r="A7" s="52" t="s">
        <v>1602</v>
      </c>
    </row>
    <row r="8" spans="1:1" x14ac:dyDescent="0.2">
      <c r="A8" s="52" t="s">
        <v>270</v>
      </c>
    </row>
    <row r="9" spans="1:1" x14ac:dyDescent="0.2">
      <c r="A9" s="52"/>
    </row>
    <row r="10" spans="1:1" x14ac:dyDescent="0.2">
      <c r="A10" s="52" t="s">
        <v>1808</v>
      </c>
    </row>
    <row r="11" spans="1:1" x14ac:dyDescent="0.2">
      <c r="A11" s="52"/>
    </row>
    <row r="12" spans="1:1" x14ac:dyDescent="0.2">
      <c r="A12" s="52" t="s">
        <v>9</v>
      </c>
    </row>
    <row r="13" spans="1:1" x14ac:dyDescent="0.2">
      <c r="A13" s="52"/>
    </row>
    <row r="14" spans="1:1" x14ac:dyDescent="0.2">
      <c r="A14" s="52" t="s">
        <v>8</v>
      </c>
    </row>
    <row r="15" spans="1:1" x14ac:dyDescent="0.2">
      <c r="A15" s="52"/>
    </row>
    <row r="16" spans="1:1" x14ac:dyDescent="0.2">
      <c r="A16" s="52" t="s">
        <v>10</v>
      </c>
    </row>
    <row r="17" spans="1:1" x14ac:dyDescent="0.2">
      <c r="A17" s="52"/>
    </row>
    <row r="18" spans="1:1" x14ac:dyDescent="0.2">
      <c r="A18" s="52" t="s">
        <v>272</v>
      </c>
    </row>
    <row r="19" spans="1:1" x14ac:dyDescent="0.2">
      <c r="A19" s="52" t="s">
        <v>1603</v>
      </c>
    </row>
    <row r="20" spans="1:1" x14ac:dyDescent="0.2">
      <c r="A20" s="52" t="s">
        <v>273</v>
      </c>
    </row>
    <row r="21" spans="1:1" x14ac:dyDescent="0.2">
      <c r="A21" s="52"/>
    </row>
    <row r="22" spans="1:1" x14ac:dyDescent="0.2">
      <c r="A22" s="52" t="s">
        <v>1554</v>
      </c>
    </row>
    <row r="23" spans="1:1" x14ac:dyDescent="0.2">
      <c r="A23" s="52" t="s">
        <v>1555</v>
      </c>
    </row>
    <row r="24" spans="1:1" x14ac:dyDescent="0.2">
      <c r="A24" s="52"/>
    </row>
    <row r="25" spans="1:1" x14ac:dyDescent="0.2">
      <c r="A25" s="52" t="s">
        <v>16</v>
      </c>
    </row>
    <row r="26" spans="1:1" x14ac:dyDescent="0.2">
      <c r="A26" s="52"/>
    </row>
    <row r="27" spans="1:1" x14ac:dyDescent="0.2">
      <c r="A27" s="52" t="s">
        <v>11</v>
      </c>
    </row>
    <row r="28" spans="1:1" x14ac:dyDescent="0.2">
      <c r="A28" s="52"/>
    </row>
    <row r="29" spans="1:1" x14ac:dyDescent="0.2">
      <c r="A29" s="52" t="s">
        <v>12</v>
      </c>
    </row>
    <row r="30" spans="1:1" x14ac:dyDescent="0.2">
      <c r="A30" s="52" t="s">
        <v>13</v>
      </c>
    </row>
    <row r="31" spans="1:1" x14ac:dyDescent="0.2">
      <c r="A31" s="52"/>
    </row>
    <row r="32" spans="1:1" x14ac:dyDescent="0.2">
      <c r="A32" s="52" t="s">
        <v>17</v>
      </c>
    </row>
    <row r="33" spans="1:1" x14ac:dyDescent="0.2">
      <c r="A33" s="52"/>
    </row>
    <row r="34" spans="1:1" x14ac:dyDescent="0.2">
      <c r="A34" s="52" t="s">
        <v>0</v>
      </c>
    </row>
    <row r="35" spans="1:1" x14ac:dyDescent="0.2">
      <c r="A35" s="52" t="s">
        <v>271</v>
      </c>
    </row>
    <row r="36" spans="1:1" x14ac:dyDescent="0.2">
      <c r="A36" s="52"/>
    </row>
    <row r="37" spans="1:1" x14ac:dyDescent="0.2">
      <c r="A37" s="52" t="s">
        <v>1</v>
      </c>
    </row>
    <row r="38" spans="1:1" x14ac:dyDescent="0.2">
      <c r="A38" s="52"/>
    </row>
    <row r="39" spans="1:1" x14ac:dyDescent="0.2">
      <c r="A39" s="52" t="s">
        <v>1556</v>
      </c>
    </row>
    <row r="40" spans="1:1" x14ac:dyDescent="0.2">
      <c r="A40" s="52" t="s">
        <v>2</v>
      </c>
    </row>
    <row r="41" spans="1:1" x14ac:dyDescent="0.2">
      <c r="A41" s="52"/>
    </row>
    <row r="42" spans="1:1" x14ac:dyDescent="0.2">
      <c r="A42" s="52" t="s">
        <v>1558</v>
      </c>
    </row>
    <row r="43" spans="1:1" x14ac:dyDescent="0.2">
      <c r="A43" s="52" t="s">
        <v>1557</v>
      </c>
    </row>
    <row r="44" spans="1:1" x14ac:dyDescent="0.2">
      <c r="A44" s="52"/>
    </row>
    <row r="45" spans="1:1" x14ac:dyDescent="0.2">
      <c r="A45" s="52" t="s">
        <v>1563</v>
      </c>
    </row>
    <row r="46" spans="1:1" x14ac:dyDescent="0.2">
      <c r="A46" s="52" t="s">
        <v>1560</v>
      </c>
    </row>
    <row r="47" spans="1:1" x14ac:dyDescent="0.2">
      <c r="A47" s="52"/>
    </row>
    <row r="48" spans="1:1" x14ac:dyDescent="0.2">
      <c r="A48" s="100" t="s">
        <v>1561</v>
      </c>
    </row>
    <row r="49" spans="1:1" x14ac:dyDescent="0.2">
      <c r="A49" s="100"/>
    </row>
    <row r="50" spans="1:1" x14ac:dyDescent="0.2">
      <c r="A50" s="52" t="s">
        <v>1604</v>
      </c>
    </row>
    <row r="51" spans="1:1" x14ac:dyDescent="0.2">
      <c r="A51" s="52" t="s">
        <v>1605</v>
      </c>
    </row>
    <row r="52" spans="1:1" x14ac:dyDescent="0.2">
      <c r="A52" s="52"/>
    </row>
    <row r="53" spans="1:1" x14ac:dyDescent="0.2">
      <c r="A53" s="53" t="s">
        <v>1559</v>
      </c>
    </row>
    <row r="54" spans="1:1" x14ac:dyDescent="0.2">
      <c r="A54" s="53" t="s">
        <v>1572</v>
      </c>
    </row>
  </sheetData>
  <phoneticPr fontId="2" type="noConversion"/>
  <pageMargins left="0.75" right="0.75" top="1" bottom="1" header="0.5" footer="0.5"/>
  <pageSetup scale="70" orientation="landscape"/>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79998168889431442"/>
  </sheetPr>
  <dimension ref="A1:O17"/>
  <sheetViews>
    <sheetView workbookViewId="0">
      <selection activeCell="E17" sqref="E17"/>
    </sheetView>
  </sheetViews>
  <sheetFormatPr defaultRowHeight="12.75" x14ac:dyDescent="0.2"/>
  <cols>
    <col min="1" max="1" width="1.7109375" customWidth="1"/>
    <col min="2" max="4" width="14.7109375" customWidth="1"/>
    <col min="5" max="5" width="23.28515625" style="12" bestFit="1" customWidth="1"/>
    <col min="6" max="6" width="4.7109375" customWidth="1"/>
    <col min="8" max="8" width="13.7109375" bestFit="1" customWidth="1"/>
    <col min="9" max="9" width="49.140625" bestFit="1" customWidth="1"/>
  </cols>
  <sheetData>
    <row r="1" spans="1:15" x14ac:dyDescent="0.2">
      <c r="A1" s="116"/>
      <c r="B1" s="116"/>
      <c r="C1" s="116"/>
      <c r="D1" s="116"/>
      <c r="E1" s="125"/>
    </row>
    <row r="2" spans="1:15" x14ac:dyDescent="0.2">
      <c r="A2" s="116"/>
      <c r="B2" s="170" t="s">
        <v>6378</v>
      </c>
      <c r="C2" s="170" t="s">
        <v>114</v>
      </c>
      <c r="D2" s="170" t="s">
        <v>4253</v>
      </c>
      <c r="E2" s="170" t="s">
        <v>115</v>
      </c>
      <c r="H2" s="136" t="s">
        <v>1857</v>
      </c>
      <c r="I2" s="137" t="s">
        <v>1858</v>
      </c>
    </row>
    <row r="3" spans="1:15" x14ac:dyDescent="0.2">
      <c r="A3" s="116"/>
      <c r="B3" s="223" t="s">
        <v>251</v>
      </c>
      <c r="C3" s="232">
        <v>30647004.767749801</v>
      </c>
      <c r="D3" s="232">
        <v>4300789.69279858</v>
      </c>
      <c r="E3" s="225">
        <v>0.14033311657667599</v>
      </c>
      <c r="H3" s="136" t="s">
        <v>5940</v>
      </c>
      <c r="I3" s="138">
        <v>43103</v>
      </c>
    </row>
    <row r="4" spans="1:15" x14ac:dyDescent="0.2">
      <c r="A4" s="116"/>
      <c r="B4" s="226" t="s">
        <v>52</v>
      </c>
      <c r="C4" s="233">
        <v>52821464.549915902</v>
      </c>
      <c r="D4" s="233">
        <v>6808203.5289821597</v>
      </c>
      <c r="E4" s="228">
        <v>0.128890851228641</v>
      </c>
    </row>
    <row r="5" spans="1:15" x14ac:dyDescent="0.2">
      <c r="A5" s="116"/>
      <c r="B5" s="223" t="s">
        <v>53</v>
      </c>
      <c r="C5" s="232">
        <v>1325239.44887643</v>
      </c>
      <c r="D5" s="232">
        <v>112345.891296259</v>
      </c>
      <c r="E5" s="225">
        <v>8.4774031886470494E-2</v>
      </c>
      <c r="H5" s="37" t="s">
        <v>4251</v>
      </c>
      <c r="I5" s="37" t="s">
        <v>4292</v>
      </c>
    </row>
    <row r="6" spans="1:15" x14ac:dyDescent="0.2">
      <c r="A6" s="116"/>
      <c r="B6" s="226" t="s">
        <v>54</v>
      </c>
      <c r="C6" s="233">
        <v>32469564.584778499</v>
      </c>
      <c r="D6" s="233">
        <v>4459826.7133845799</v>
      </c>
      <c r="E6" s="228">
        <v>0.13735406588960899</v>
      </c>
    </row>
    <row r="7" spans="1:15" x14ac:dyDescent="0.2">
      <c r="A7" s="116"/>
      <c r="B7" s="223" t="s">
        <v>55</v>
      </c>
      <c r="C7" s="232">
        <v>32192230.733315099</v>
      </c>
      <c r="D7" s="232">
        <v>4136456.0439096699</v>
      </c>
      <c r="E7" s="225">
        <v>0.12849237066473099</v>
      </c>
    </row>
    <row r="8" spans="1:15" x14ac:dyDescent="0.2">
      <c r="A8" s="116"/>
      <c r="B8" s="226" t="s">
        <v>57</v>
      </c>
      <c r="C8" s="233">
        <v>29233111.936524201</v>
      </c>
      <c r="D8" s="233">
        <v>3939161.4191117599</v>
      </c>
      <c r="E8" s="228">
        <v>0.13474998582652201</v>
      </c>
      <c r="H8" s="230">
        <v>43103</v>
      </c>
      <c r="I8" s="282" t="s">
        <v>6379</v>
      </c>
      <c r="J8" s="282"/>
      <c r="K8" s="282"/>
      <c r="L8" s="282"/>
      <c r="M8" s="282"/>
      <c r="N8" s="282"/>
      <c r="O8" s="282"/>
    </row>
    <row r="9" spans="1:15" x14ac:dyDescent="0.2">
      <c r="A9" s="116"/>
      <c r="B9" s="223" t="s">
        <v>58</v>
      </c>
      <c r="C9" s="232">
        <v>84343355.613673002</v>
      </c>
      <c r="D9" s="232">
        <v>10337971.2473549</v>
      </c>
      <c r="E9" s="225">
        <v>0.12257007291371</v>
      </c>
      <c r="I9" s="282"/>
      <c r="J9" s="282"/>
      <c r="K9" s="282"/>
      <c r="L9" s="282"/>
      <c r="M9" s="282"/>
      <c r="N9" s="282"/>
      <c r="O9" s="282"/>
    </row>
    <row r="10" spans="1:15" x14ac:dyDescent="0.2">
      <c r="A10" s="116"/>
      <c r="B10" s="226" t="s">
        <v>59</v>
      </c>
      <c r="C10" s="233">
        <v>1355971.0461686801</v>
      </c>
      <c r="D10" s="233">
        <v>95919.258585868898</v>
      </c>
      <c r="E10" s="228">
        <v>7.0738426795240394E-2</v>
      </c>
    </row>
    <row r="11" spans="1:15" x14ac:dyDescent="0.2">
      <c r="A11" s="116"/>
      <c r="B11" s="223" t="s">
        <v>60</v>
      </c>
      <c r="C11" s="232">
        <v>23830406.325734202</v>
      </c>
      <c r="D11" s="232">
        <v>3412001.4686152702</v>
      </c>
      <c r="E11" s="225">
        <v>0.143178484746636</v>
      </c>
    </row>
    <row r="12" spans="1:15" x14ac:dyDescent="0.2">
      <c r="A12" s="116"/>
      <c r="B12" s="226" t="s">
        <v>61</v>
      </c>
      <c r="C12" s="233">
        <v>47378936.231901698</v>
      </c>
      <c r="D12" s="233">
        <v>6196442.7069417601</v>
      </c>
      <c r="E12" s="228">
        <v>0.130784757948396</v>
      </c>
    </row>
    <row r="13" spans="1:15" x14ac:dyDescent="0.2">
      <c r="A13" s="116"/>
      <c r="B13" s="223" t="s">
        <v>62</v>
      </c>
      <c r="C13" s="232">
        <v>37961626.900602199</v>
      </c>
      <c r="D13" s="232">
        <v>5379102.7739349799</v>
      </c>
      <c r="E13" s="225">
        <v>0.14169842583458001</v>
      </c>
    </row>
    <row r="14" spans="1:15" x14ac:dyDescent="0.2">
      <c r="A14" s="116"/>
      <c r="B14" s="226" t="s">
        <v>63</v>
      </c>
      <c r="C14" s="233">
        <v>449479.71226580202</v>
      </c>
      <c r="D14" s="233">
        <v>28749.359515355402</v>
      </c>
      <c r="E14" s="228">
        <v>6.3961417458491196E-2</v>
      </c>
    </row>
    <row r="15" spans="1:15" x14ac:dyDescent="0.2">
      <c r="A15" s="116"/>
      <c r="B15" s="160" t="s">
        <v>255</v>
      </c>
      <c r="C15" s="161">
        <v>374008391.85150498</v>
      </c>
      <c r="D15" s="161">
        <v>49206970.1044311</v>
      </c>
      <c r="E15" s="162">
        <v>0.131566486679176</v>
      </c>
    </row>
    <row r="17" spans="5:5" x14ac:dyDescent="0.2">
      <c r="E17" s="12">
        <f>D3/C3</f>
        <v>0.14033311657667608</v>
      </c>
    </row>
  </sheetData>
  <mergeCells count="1">
    <mergeCell ref="I8:O9"/>
  </mergeCells>
  <pageMargins left="0.78431372549019618" right="0.78431372549019618" top="0.98039215686274517" bottom="0.98039215686274517" header="0.50980392156862753" footer="0.50980392156862753"/>
  <pageSetup paperSize="9" orientation="portrait"/>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tint="0.79998168889431442"/>
  </sheetPr>
  <dimension ref="A1:K16"/>
  <sheetViews>
    <sheetView workbookViewId="0">
      <selection activeCell="C19" sqref="C19"/>
    </sheetView>
  </sheetViews>
  <sheetFormatPr defaultRowHeight="12.75" x14ac:dyDescent="0.2"/>
  <cols>
    <col min="1" max="1" width="14.5703125" bestFit="1" customWidth="1"/>
    <col min="2" max="2" width="13.5703125" bestFit="1" customWidth="1"/>
    <col min="3" max="3" width="23.5703125" bestFit="1" customWidth="1"/>
    <col min="4" max="4" width="10.140625" bestFit="1" customWidth="1"/>
    <col min="5" max="5" width="32" customWidth="1"/>
    <col min="6" max="6" width="20.140625" customWidth="1"/>
    <col min="7" max="7" width="30.42578125" customWidth="1"/>
    <col min="8" max="8" width="11.5703125" bestFit="1" customWidth="1"/>
    <col min="10" max="10" width="13.7109375" bestFit="1" customWidth="1"/>
    <col min="11" max="11" width="9.140625" bestFit="1" customWidth="1"/>
  </cols>
  <sheetData>
    <row r="1" spans="1:11" s="116" customFormat="1" x14ac:dyDescent="0.2">
      <c r="A1" s="170" t="s">
        <v>6378</v>
      </c>
      <c r="B1" s="170" t="s">
        <v>4221</v>
      </c>
      <c r="C1" s="170" t="s">
        <v>84</v>
      </c>
      <c r="D1" s="170" t="s">
        <v>97</v>
      </c>
      <c r="E1" s="170" t="s">
        <v>4222</v>
      </c>
      <c r="F1" s="170" t="s">
        <v>1838</v>
      </c>
      <c r="G1" s="170" t="s">
        <v>4223</v>
      </c>
      <c r="H1" s="170" t="s">
        <v>4224</v>
      </c>
      <c r="J1" s="136" t="s">
        <v>1857</v>
      </c>
      <c r="K1" s="137" t="s">
        <v>1858</v>
      </c>
    </row>
    <row r="2" spans="1:11" s="116" customFormat="1" x14ac:dyDescent="0.2">
      <c r="A2" s="223" t="s">
        <v>251</v>
      </c>
      <c r="B2" s="234">
        <v>446827265.26999998</v>
      </c>
      <c r="C2" s="232">
        <v>6046753.1916829199</v>
      </c>
      <c r="D2" s="225">
        <v>1.3532641496326599E-2</v>
      </c>
      <c r="E2" s="232">
        <v>32889905.364628501</v>
      </c>
      <c r="F2" s="225">
        <v>7.3607650922453097E-2</v>
      </c>
      <c r="G2" s="232">
        <v>19505485.291406401</v>
      </c>
      <c r="H2" s="225">
        <v>4.3653301415302E-2</v>
      </c>
      <c r="J2" s="136" t="s">
        <v>5948</v>
      </c>
      <c r="K2" s="138">
        <v>43103</v>
      </c>
    </row>
    <row r="3" spans="1:11" s="116" customFormat="1" ht="12" x14ac:dyDescent="0.2">
      <c r="A3" s="226" t="s">
        <v>52</v>
      </c>
      <c r="B3" s="235">
        <v>592702087.30999994</v>
      </c>
      <c r="C3" s="233">
        <v>7087209.8441561796</v>
      </c>
      <c r="D3" s="228">
        <v>1.1957457204717701E-2</v>
      </c>
      <c r="E3" s="233">
        <v>23460383.362131201</v>
      </c>
      <c r="F3" s="228">
        <v>3.9582083249625401E-2</v>
      </c>
      <c r="G3" s="233">
        <v>10757289.2183662</v>
      </c>
      <c r="H3" s="228">
        <v>1.8149572017180801E-2</v>
      </c>
    </row>
    <row r="4" spans="1:11" s="116" customFormat="1" x14ac:dyDescent="0.2">
      <c r="A4" s="223" t="s">
        <v>53</v>
      </c>
      <c r="B4" s="234">
        <v>7864651.4299999997</v>
      </c>
      <c r="C4" s="232">
        <v>0.16780329719600001</v>
      </c>
      <c r="D4" s="225">
        <v>2.1336393442169399E-8</v>
      </c>
      <c r="E4" s="232">
        <v>469692.12768549699</v>
      </c>
      <c r="F4" s="225">
        <v>5.9721925614381201E-2</v>
      </c>
      <c r="G4" s="187">
        <v>-30278.690637734901</v>
      </c>
      <c r="H4" s="188">
        <v>-3.8499723614241498E-3</v>
      </c>
      <c r="J4" s="146" t="s">
        <v>4251</v>
      </c>
      <c r="K4" s="146" t="s">
        <v>4294</v>
      </c>
    </row>
    <row r="5" spans="1:11" s="116" customFormat="1" ht="12" x14ac:dyDescent="0.2">
      <c r="A5" s="226" t="s">
        <v>54</v>
      </c>
      <c r="B5" s="235">
        <v>358038434.18000001</v>
      </c>
      <c r="C5" s="233">
        <v>5451651.78489374</v>
      </c>
      <c r="D5" s="228">
        <v>1.52264429302944E-2</v>
      </c>
      <c r="E5" s="233">
        <v>33750836.813509502</v>
      </c>
      <c r="F5" s="228">
        <v>9.4265960275487296E-2</v>
      </c>
      <c r="G5" s="233">
        <v>1768387.6298247201</v>
      </c>
      <c r="H5" s="228">
        <v>4.9390999987886201E-3</v>
      </c>
    </row>
    <row r="6" spans="1:11" s="116" customFormat="1" ht="12" x14ac:dyDescent="0.2">
      <c r="A6" s="223" t="s">
        <v>55</v>
      </c>
      <c r="B6" s="234">
        <v>341626838.48000002</v>
      </c>
      <c r="C6" s="232">
        <v>7621287.2924528196</v>
      </c>
      <c r="D6" s="225">
        <v>2.2308807254026699E-2</v>
      </c>
      <c r="E6" s="232">
        <v>19620837.803587999</v>
      </c>
      <c r="F6" s="225">
        <v>5.7433537396789497E-2</v>
      </c>
      <c r="G6" s="232">
        <v>36218029.8695032</v>
      </c>
      <c r="H6" s="225">
        <v>0.106016348219736</v>
      </c>
    </row>
    <row r="7" spans="1:11" s="116" customFormat="1" x14ac:dyDescent="0.2">
      <c r="A7" s="226" t="s">
        <v>57</v>
      </c>
      <c r="B7" s="235">
        <v>375724852.06999999</v>
      </c>
      <c r="C7" s="233">
        <v>4740304.6976425601</v>
      </c>
      <c r="D7" s="228">
        <v>1.2616425747529201E-2</v>
      </c>
      <c r="E7" s="233">
        <v>19832004.993698999</v>
      </c>
      <c r="F7" s="228">
        <v>5.2783319720368697E-2</v>
      </c>
      <c r="G7" s="233">
        <v>14206100.767654501</v>
      </c>
      <c r="H7" s="228">
        <v>3.7809851249892203E-2</v>
      </c>
      <c r="J7" s="230">
        <v>43103</v>
      </c>
      <c r="K7" s="231" t="s">
        <v>6379</v>
      </c>
    </row>
    <row r="8" spans="1:11" s="116" customFormat="1" ht="12" x14ac:dyDescent="0.2">
      <c r="A8" s="223" t="s">
        <v>58</v>
      </c>
      <c r="B8" s="234">
        <v>984510554.38</v>
      </c>
      <c r="C8" s="232">
        <v>12500840.7218353</v>
      </c>
      <c r="D8" s="225">
        <v>1.2697518240124699E-2</v>
      </c>
      <c r="E8" s="232">
        <v>69452967.345672995</v>
      </c>
      <c r="F8" s="225">
        <v>7.0545680832656305E-2</v>
      </c>
      <c r="G8" s="232">
        <v>21598706.0543961</v>
      </c>
      <c r="H8" s="225">
        <v>2.1938521591571902E-2</v>
      </c>
    </row>
    <row r="9" spans="1:11" s="116" customFormat="1" ht="12" x14ac:dyDescent="0.2">
      <c r="A9" s="226" t="s">
        <v>59</v>
      </c>
      <c r="B9" s="235">
        <v>9701101.7200000007</v>
      </c>
      <c r="C9" s="233">
        <v>49.174948307972002</v>
      </c>
      <c r="D9" s="228">
        <v>5.0690065651607203E-6</v>
      </c>
      <c r="E9" s="233">
        <v>724809.50291934295</v>
      </c>
      <c r="F9" s="228">
        <v>7.4714143180775003E-2</v>
      </c>
      <c r="G9" s="233">
        <v>325914.61949285702</v>
      </c>
      <c r="H9" s="228">
        <v>3.3595629537719898E-2</v>
      </c>
    </row>
    <row r="10" spans="1:11" s="116" customFormat="1" ht="12" x14ac:dyDescent="0.2">
      <c r="A10" s="223" t="s">
        <v>60</v>
      </c>
      <c r="B10" s="234">
        <v>274279848.32999998</v>
      </c>
      <c r="C10" s="232">
        <v>5208304.5726251602</v>
      </c>
      <c r="D10" s="225">
        <v>1.8989016525774002E-2</v>
      </c>
      <c r="E10" s="232">
        <v>18127438.8176031</v>
      </c>
      <c r="F10" s="225">
        <v>6.6091034131654805E-2</v>
      </c>
      <c r="G10" s="232">
        <v>17134800.502048701</v>
      </c>
      <c r="H10" s="225">
        <v>6.2471962874330399E-2</v>
      </c>
    </row>
    <row r="11" spans="1:11" s="116" customFormat="1" ht="12" x14ac:dyDescent="0.2">
      <c r="A11" s="226" t="s">
        <v>61</v>
      </c>
      <c r="B11" s="235">
        <v>563773657.74000001</v>
      </c>
      <c r="C11" s="233">
        <v>7375682.6780987503</v>
      </c>
      <c r="D11" s="228">
        <v>1.30827018553255E-2</v>
      </c>
      <c r="E11" s="233">
        <v>29190499.8431927</v>
      </c>
      <c r="F11" s="228">
        <v>5.1776984331280501E-2</v>
      </c>
      <c r="G11" s="185">
        <v>-71557.620113348807</v>
      </c>
      <c r="H11" s="186">
        <v>-1.26926150470034E-4</v>
      </c>
    </row>
    <row r="12" spans="1:11" s="116" customFormat="1" ht="12" x14ac:dyDescent="0.2">
      <c r="A12" s="223" t="s">
        <v>62</v>
      </c>
      <c r="B12" s="234">
        <v>466386765.01999998</v>
      </c>
      <c r="C12" s="232">
        <v>7759869.76725196</v>
      </c>
      <c r="D12" s="225">
        <v>1.6638271814851301E-2</v>
      </c>
      <c r="E12" s="232">
        <v>28533409.548372399</v>
      </c>
      <c r="F12" s="225">
        <v>6.1179715395973597E-2</v>
      </c>
      <c r="G12" s="232">
        <v>423063.86343872</v>
      </c>
      <c r="H12" s="225">
        <v>9.0710949617229695E-4</v>
      </c>
    </row>
    <row r="13" spans="1:11" s="116" customFormat="1" ht="12" x14ac:dyDescent="0.2">
      <c r="A13" s="226" t="s">
        <v>63</v>
      </c>
      <c r="B13" s="235">
        <v>4495801.28</v>
      </c>
      <c r="C13" s="233">
        <v>0</v>
      </c>
      <c r="D13" s="228">
        <v>0</v>
      </c>
      <c r="E13" s="233">
        <v>413855.10015342198</v>
      </c>
      <c r="F13" s="228">
        <v>9.2053690627852097E-2</v>
      </c>
      <c r="G13" s="233">
        <v>183000.248868817</v>
      </c>
      <c r="H13" s="228">
        <v>4.0704701447306098E-2</v>
      </c>
    </row>
    <row r="14" spans="1:11" s="116" customFormat="1" ht="12" x14ac:dyDescent="0.2">
      <c r="A14" s="160" t="s">
        <v>255</v>
      </c>
      <c r="B14" s="163">
        <v>4425931857.21</v>
      </c>
      <c r="C14" s="161">
        <v>63791953.893390998</v>
      </c>
      <c r="D14" s="162">
        <v>1.4413225497241101E-2</v>
      </c>
      <c r="E14" s="161">
        <v>276466640.62315601</v>
      </c>
      <c r="F14" s="162">
        <v>6.2465182371206601E-2</v>
      </c>
      <c r="G14" s="161">
        <v>122018941.75424901</v>
      </c>
      <c r="H14" s="162">
        <v>2.75690963374133E-2</v>
      </c>
    </row>
    <row r="16" spans="1:11" x14ac:dyDescent="0.2">
      <c r="A16" s="160"/>
      <c r="B16" s="163"/>
      <c r="C16" s="161"/>
      <c r="D16" s="162"/>
      <c r="E16" s="161"/>
      <c r="F16" s="162"/>
      <c r="G16" s="161"/>
      <c r="H16" s="162"/>
    </row>
  </sheetData>
  <pageMargins left="0.78431372549019618" right="0.78431372549019618" top="0.98039215686274517" bottom="0.98039215686274517" header="0.50980392156862753" footer="0.50980392156862753"/>
  <pageSetup paperSize="9" orientation="portrait"/>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79998168889431442"/>
  </sheetPr>
  <dimension ref="A1:M8"/>
  <sheetViews>
    <sheetView workbookViewId="0">
      <selection activeCell="G17" sqref="G17"/>
    </sheetView>
  </sheetViews>
  <sheetFormatPr defaultColWidth="16.28515625" defaultRowHeight="12.75" x14ac:dyDescent="0.2"/>
  <cols>
    <col min="1" max="1" width="14.28515625" bestFit="1" customWidth="1"/>
    <col min="2" max="2" width="12.140625" bestFit="1" customWidth="1"/>
    <col min="3" max="5" width="15.85546875" bestFit="1" customWidth="1"/>
    <col min="6" max="6" width="12.5703125" bestFit="1" customWidth="1"/>
    <col min="7" max="7" width="12.85546875" bestFit="1" customWidth="1"/>
    <col min="8" max="8" width="12.140625" bestFit="1" customWidth="1"/>
  </cols>
  <sheetData>
    <row r="1" spans="1:13" s="99" customFormat="1" ht="24.75" thickBot="1" x14ac:dyDescent="0.25">
      <c r="A1" s="211" t="s">
        <v>4225</v>
      </c>
      <c r="B1" s="211" t="s">
        <v>1861</v>
      </c>
      <c r="C1" s="211" t="s">
        <v>4226</v>
      </c>
      <c r="D1" s="211" t="s">
        <v>4227</v>
      </c>
      <c r="E1" s="211" t="s">
        <v>4228</v>
      </c>
      <c r="F1" s="211" t="s">
        <v>98</v>
      </c>
      <c r="G1" s="211" t="s">
        <v>99</v>
      </c>
      <c r="H1" s="211" t="s">
        <v>100</v>
      </c>
      <c r="I1" s="211" t="s">
        <v>94</v>
      </c>
      <c r="J1" s="211" t="s">
        <v>4304</v>
      </c>
      <c r="L1" s="136" t="s">
        <v>1857</v>
      </c>
      <c r="M1" s="137" t="s">
        <v>1858</v>
      </c>
    </row>
    <row r="2" spans="1:13" ht="13.5" thickBot="1" x14ac:dyDescent="0.25">
      <c r="A2" s="212" t="s">
        <v>252</v>
      </c>
      <c r="B2" s="214">
        <v>1279831</v>
      </c>
      <c r="C2" s="213">
        <v>9653432</v>
      </c>
      <c r="D2" s="213">
        <v>977168</v>
      </c>
      <c r="E2" s="213">
        <v>251174</v>
      </c>
      <c r="F2" s="220">
        <v>7.54</v>
      </c>
      <c r="G2" s="220">
        <v>0.76</v>
      </c>
      <c r="H2" s="220">
        <v>0.2</v>
      </c>
      <c r="I2" s="213">
        <v>5696300</v>
      </c>
      <c r="J2" s="220">
        <v>4.45</v>
      </c>
      <c r="L2" s="136" t="s">
        <v>5940</v>
      </c>
      <c r="M2" s="138">
        <v>43103</v>
      </c>
    </row>
    <row r="3" spans="1:13" ht="13.5" thickBot="1" x14ac:dyDescent="0.25">
      <c r="A3" s="215" t="s">
        <v>119</v>
      </c>
      <c r="B3" s="217">
        <v>642669</v>
      </c>
      <c r="C3" s="216">
        <v>7135997</v>
      </c>
      <c r="D3" s="216">
        <v>1366541</v>
      </c>
      <c r="E3" s="216">
        <v>223300</v>
      </c>
      <c r="F3" s="221">
        <v>11.1</v>
      </c>
      <c r="G3" s="221">
        <v>2.13</v>
      </c>
      <c r="H3" s="221">
        <v>0.35</v>
      </c>
      <c r="I3" s="216">
        <v>1791399</v>
      </c>
      <c r="J3" s="221">
        <v>2.79</v>
      </c>
    </row>
    <row r="4" spans="1:13" ht="13.5" thickBot="1" x14ac:dyDescent="0.25">
      <c r="A4" s="212" t="s">
        <v>118</v>
      </c>
      <c r="B4" s="214">
        <v>963248</v>
      </c>
      <c r="C4" s="213">
        <v>12401124</v>
      </c>
      <c r="D4" s="213">
        <v>790559</v>
      </c>
      <c r="E4" s="213">
        <v>1003136</v>
      </c>
      <c r="F4" s="220">
        <v>12.87</v>
      </c>
      <c r="G4" s="220">
        <v>0.82</v>
      </c>
      <c r="H4" s="220">
        <v>1.04</v>
      </c>
      <c r="I4" s="213">
        <v>3998156</v>
      </c>
      <c r="J4" s="220">
        <v>4.1500000000000004</v>
      </c>
      <c r="L4" s="37" t="s">
        <v>4251</v>
      </c>
    </row>
    <row r="5" spans="1:13" ht="13.5" thickBot="1" x14ac:dyDescent="0.25">
      <c r="A5" s="215" t="s">
        <v>48</v>
      </c>
      <c r="B5" s="217">
        <v>1995311</v>
      </c>
      <c r="C5" s="216">
        <v>16126786</v>
      </c>
      <c r="D5" s="216">
        <v>0</v>
      </c>
      <c r="E5" s="216">
        <v>1084865</v>
      </c>
      <c r="F5" s="221">
        <v>8.08</v>
      </c>
      <c r="G5" s="221">
        <v>0</v>
      </c>
      <c r="H5" s="221">
        <v>0.54</v>
      </c>
      <c r="I5" s="216">
        <v>6092203</v>
      </c>
      <c r="J5" s="221">
        <v>3.05</v>
      </c>
      <c r="L5" s="37" t="s">
        <v>4252</v>
      </c>
    </row>
    <row r="6" spans="1:13" ht="13.5" thickBot="1" x14ac:dyDescent="0.25">
      <c r="A6" s="212" t="s">
        <v>261</v>
      </c>
      <c r="B6" s="214">
        <v>1432324</v>
      </c>
      <c r="C6" s="213">
        <v>11963448</v>
      </c>
      <c r="D6" s="213">
        <v>1230645</v>
      </c>
      <c r="E6" s="213">
        <v>1205769</v>
      </c>
      <c r="F6" s="220">
        <v>8.35</v>
      </c>
      <c r="G6" s="220">
        <v>0.86</v>
      </c>
      <c r="H6" s="220">
        <v>0.84</v>
      </c>
      <c r="I6" s="213">
        <v>4649116</v>
      </c>
      <c r="J6" s="220">
        <v>3.25</v>
      </c>
    </row>
    <row r="7" spans="1:13" ht="13.5" thickBot="1" x14ac:dyDescent="0.25">
      <c r="A7" s="215" t="s">
        <v>117</v>
      </c>
      <c r="B7" s="217">
        <v>573503</v>
      </c>
      <c r="C7" s="216">
        <v>4823304</v>
      </c>
      <c r="D7" s="216">
        <v>488450</v>
      </c>
      <c r="E7" s="216">
        <v>584884</v>
      </c>
      <c r="F7" s="221">
        <v>8.41</v>
      </c>
      <c r="G7" s="221">
        <v>0.85</v>
      </c>
      <c r="H7" s="221">
        <v>1.02</v>
      </c>
      <c r="I7" s="216">
        <v>2643196</v>
      </c>
      <c r="J7" s="221">
        <v>4.6100000000000003</v>
      </c>
    </row>
    <row r="8" spans="1:13" ht="13.5" thickBot="1" x14ac:dyDescent="0.25">
      <c r="A8" s="215" t="s">
        <v>255</v>
      </c>
      <c r="B8" s="217">
        <v>6886886</v>
      </c>
      <c r="C8" s="216">
        <v>62104090</v>
      </c>
      <c r="D8" s="216">
        <v>4853364</v>
      </c>
      <c r="E8" s="216">
        <v>4353129</v>
      </c>
      <c r="F8" s="221">
        <v>9.02</v>
      </c>
      <c r="G8" s="221">
        <v>0.7</v>
      </c>
      <c r="H8" s="221">
        <v>0.63</v>
      </c>
      <c r="I8" s="216">
        <v>24870371</v>
      </c>
      <c r="J8" s="221">
        <v>3.61</v>
      </c>
    </row>
  </sheetData>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tabColor theme="9" tint="0.79998168889431442"/>
  </sheetPr>
  <dimension ref="A1:H24"/>
  <sheetViews>
    <sheetView workbookViewId="0">
      <selection sqref="A1:E24"/>
    </sheetView>
  </sheetViews>
  <sheetFormatPr defaultRowHeight="12.75" x14ac:dyDescent="0.2"/>
  <cols>
    <col min="1" max="1" width="31.7109375" bestFit="1" customWidth="1"/>
    <col min="2" max="2" width="13.42578125" style="12" bestFit="1" customWidth="1"/>
    <col min="3" max="3" width="14.5703125" style="12" bestFit="1" customWidth="1"/>
    <col min="4" max="4" width="14.85546875" style="12" bestFit="1" customWidth="1"/>
    <col min="5" max="6" width="10.28515625" customWidth="1"/>
    <col min="7" max="7" width="13.7109375" bestFit="1" customWidth="1"/>
  </cols>
  <sheetData>
    <row r="1" spans="1:8" s="99" customFormat="1" ht="36.75" thickBot="1" x14ac:dyDescent="0.25">
      <c r="A1" s="211" t="s">
        <v>4247</v>
      </c>
      <c r="B1" s="211" t="s">
        <v>96</v>
      </c>
      <c r="C1" s="211" t="s">
        <v>4248</v>
      </c>
      <c r="D1" s="211" t="s">
        <v>4249</v>
      </c>
      <c r="E1" s="211" t="s">
        <v>5941</v>
      </c>
      <c r="F1"/>
      <c r="G1" s="136" t="s">
        <v>1857</v>
      </c>
      <c r="H1" s="137" t="s">
        <v>1858</v>
      </c>
    </row>
    <row r="2" spans="1:8" ht="13.5" thickBot="1" x14ac:dyDescent="0.25">
      <c r="A2" s="212" t="s">
        <v>27</v>
      </c>
      <c r="B2" s="213">
        <v>30402913</v>
      </c>
      <c r="C2" s="213">
        <v>4108728</v>
      </c>
      <c r="D2" s="214">
        <v>24576</v>
      </c>
      <c r="E2" s="213">
        <v>1404</v>
      </c>
      <c r="F2">
        <f>(B2+C2)/D2</f>
        <v>1404.2822672526042</v>
      </c>
      <c r="G2" s="136" t="s">
        <v>5940</v>
      </c>
      <c r="H2" s="138">
        <v>43103</v>
      </c>
    </row>
    <row r="3" spans="1:8" ht="13.5" thickBot="1" x14ac:dyDescent="0.25">
      <c r="A3" s="215" t="s">
        <v>28</v>
      </c>
      <c r="B3" s="216">
        <v>34374537</v>
      </c>
      <c r="C3" s="216">
        <v>3561558</v>
      </c>
      <c r="D3" s="217">
        <v>24643</v>
      </c>
      <c r="E3" s="216">
        <v>1539</v>
      </c>
    </row>
    <row r="4" spans="1:8" ht="13.5" thickBot="1" x14ac:dyDescent="0.25">
      <c r="A4" s="212" t="s">
        <v>44</v>
      </c>
      <c r="B4" s="213">
        <v>57908</v>
      </c>
      <c r="C4" s="213">
        <v>13686</v>
      </c>
      <c r="D4" s="218">
        <v>66</v>
      </c>
      <c r="E4" s="213">
        <v>1085</v>
      </c>
      <c r="G4" s="37" t="s">
        <v>4251</v>
      </c>
      <c r="H4" s="37" t="s">
        <v>4290</v>
      </c>
    </row>
    <row r="5" spans="1:8" ht="13.5" thickBot="1" x14ac:dyDescent="0.25">
      <c r="A5" s="215" t="s">
        <v>4232</v>
      </c>
      <c r="B5" s="216">
        <v>536888</v>
      </c>
      <c r="C5" s="216">
        <v>518</v>
      </c>
      <c r="D5" s="219">
        <v>432</v>
      </c>
      <c r="E5" s="216">
        <v>1244</v>
      </c>
      <c r="G5" s="50"/>
    </row>
    <row r="6" spans="1:8" ht="13.5" thickBot="1" x14ac:dyDescent="0.25">
      <c r="A6" s="212" t="s">
        <v>5942</v>
      </c>
      <c r="B6" s="213">
        <v>1716967</v>
      </c>
      <c r="C6" s="213">
        <v>270228</v>
      </c>
      <c r="D6" s="218">
        <v>812</v>
      </c>
      <c r="E6" s="213">
        <v>2447</v>
      </c>
    </row>
    <row r="7" spans="1:8" ht="13.5" thickBot="1" x14ac:dyDescent="0.25">
      <c r="A7" s="215" t="s">
        <v>4233</v>
      </c>
      <c r="B7" s="216">
        <v>14546623</v>
      </c>
      <c r="C7" s="216">
        <v>162334</v>
      </c>
      <c r="D7" s="217">
        <v>7695</v>
      </c>
      <c r="E7" s="216">
        <v>1911</v>
      </c>
    </row>
    <row r="8" spans="1:8" ht="13.5" thickBot="1" x14ac:dyDescent="0.25">
      <c r="A8" s="212" t="s">
        <v>4234</v>
      </c>
      <c r="B8" s="213">
        <v>16133366</v>
      </c>
      <c r="C8" s="213">
        <v>134452</v>
      </c>
      <c r="D8" s="214">
        <v>14934</v>
      </c>
      <c r="E8" s="213">
        <v>1089</v>
      </c>
    </row>
    <row r="9" spans="1:8" ht="13.5" thickBot="1" x14ac:dyDescent="0.25">
      <c r="A9" s="215" t="s">
        <v>4315</v>
      </c>
      <c r="B9" s="216">
        <v>9103606</v>
      </c>
      <c r="C9" s="216">
        <v>336273</v>
      </c>
      <c r="D9" s="217">
        <v>4999</v>
      </c>
      <c r="E9" s="216">
        <v>1888</v>
      </c>
    </row>
    <row r="10" spans="1:8" ht="13.5" thickBot="1" x14ac:dyDescent="0.25">
      <c r="A10" s="212" t="s">
        <v>4235</v>
      </c>
      <c r="B10" s="213">
        <v>11154787</v>
      </c>
      <c r="C10" s="213">
        <v>1202022</v>
      </c>
      <c r="D10" s="214">
        <v>8435</v>
      </c>
      <c r="E10" s="213">
        <v>1465</v>
      </c>
    </row>
    <row r="11" spans="1:8" ht="13.5" thickBot="1" x14ac:dyDescent="0.25">
      <c r="A11" s="215" t="s">
        <v>29</v>
      </c>
      <c r="B11" s="216">
        <v>260521594</v>
      </c>
      <c r="C11" s="216">
        <v>21994357</v>
      </c>
      <c r="D11" s="217">
        <v>176083</v>
      </c>
      <c r="E11" s="216">
        <v>1604</v>
      </c>
    </row>
    <row r="12" spans="1:8" ht="13.5" thickBot="1" x14ac:dyDescent="0.25">
      <c r="A12" s="212" t="s">
        <v>5651</v>
      </c>
      <c r="B12" s="213">
        <v>61836</v>
      </c>
      <c r="C12" s="213">
        <v>3687</v>
      </c>
      <c r="D12" s="218">
        <v>38</v>
      </c>
      <c r="E12" s="213">
        <v>1724</v>
      </c>
    </row>
    <row r="13" spans="1:8" ht="13.5" thickBot="1" x14ac:dyDescent="0.25">
      <c r="A13" s="215" t="s">
        <v>112</v>
      </c>
      <c r="B13" s="216">
        <v>114331764</v>
      </c>
      <c r="C13" s="216">
        <v>6192514</v>
      </c>
      <c r="D13" s="217">
        <v>74624</v>
      </c>
      <c r="E13" s="216">
        <v>1615</v>
      </c>
    </row>
    <row r="14" spans="1:8" ht="13.5" thickBot="1" x14ac:dyDescent="0.25">
      <c r="A14" s="212" t="s">
        <v>30</v>
      </c>
      <c r="B14" s="213">
        <v>70546123</v>
      </c>
      <c r="C14" s="213">
        <v>1941329</v>
      </c>
      <c r="D14" s="214">
        <v>43597</v>
      </c>
      <c r="E14" s="213">
        <v>1663</v>
      </c>
    </row>
    <row r="15" spans="1:8" ht="13.5" thickBot="1" x14ac:dyDescent="0.25">
      <c r="A15" s="215" t="s">
        <v>1853</v>
      </c>
      <c r="B15" s="216">
        <v>12047762</v>
      </c>
      <c r="C15" s="216">
        <v>1339297</v>
      </c>
      <c r="D15" s="217">
        <v>8545</v>
      </c>
      <c r="E15" s="216">
        <v>1567</v>
      </c>
    </row>
    <row r="16" spans="1:8" ht="13.5" thickBot="1" x14ac:dyDescent="0.25">
      <c r="A16" s="212" t="s">
        <v>31</v>
      </c>
      <c r="B16" s="213">
        <v>55776306</v>
      </c>
      <c r="C16" s="213">
        <v>4923852</v>
      </c>
      <c r="D16" s="214">
        <v>39022</v>
      </c>
      <c r="E16" s="213">
        <v>1556</v>
      </c>
    </row>
    <row r="17" spans="1:5" ht="13.5" thickBot="1" x14ac:dyDescent="0.25">
      <c r="A17" s="215" t="s">
        <v>32</v>
      </c>
      <c r="B17" s="216">
        <v>6491748</v>
      </c>
      <c r="C17" s="216">
        <v>64464</v>
      </c>
      <c r="D17" s="217">
        <v>12376</v>
      </c>
      <c r="E17" s="216">
        <v>530</v>
      </c>
    </row>
    <row r="18" spans="1:5" ht="24.75" thickBot="1" x14ac:dyDescent="0.25">
      <c r="A18" s="212" t="s">
        <v>5943</v>
      </c>
      <c r="B18" s="213">
        <v>61398</v>
      </c>
      <c r="C18" s="213">
        <v>1657</v>
      </c>
      <c r="D18" s="218">
        <v>72</v>
      </c>
      <c r="E18" s="213">
        <v>876</v>
      </c>
    </row>
    <row r="19" spans="1:5" ht="13.5" thickBot="1" x14ac:dyDescent="0.25">
      <c r="A19" s="215" t="s">
        <v>33</v>
      </c>
      <c r="B19" s="216">
        <v>19710142</v>
      </c>
      <c r="C19" s="216">
        <v>2842209</v>
      </c>
      <c r="D19" s="217">
        <v>15529</v>
      </c>
      <c r="E19" s="216">
        <v>1452</v>
      </c>
    </row>
    <row r="20" spans="1:5" ht="13.5" thickBot="1" x14ac:dyDescent="0.25">
      <c r="A20" s="212" t="s">
        <v>34</v>
      </c>
      <c r="B20" s="213">
        <v>705956</v>
      </c>
      <c r="C20" s="213">
        <v>177621</v>
      </c>
      <c r="D20" s="218">
        <v>558</v>
      </c>
      <c r="E20" s="213">
        <v>1583</v>
      </c>
    </row>
    <row r="21" spans="1:5" ht="13.5" thickBot="1" x14ac:dyDescent="0.25">
      <c r="A21" s="215" t="s">
        <v>35</v>
      </c>
      <c r="B21" s="216">
        <v>584378</v>
      </c>
      <c r="C21" s="216">
        <v>122562</v>
      </c>
      <c r="D21" s="219">
        <v>368</v>
      </c>
      <c r="E21" s="216">
        <v>1921</v>
      </c>
    </row>
    <row r="22" spans="1:5" ht="13.5" thickBot="1" x14ac:dyDescent="0.25">
      <c r="A22" s="212" t="s">
        <v>4236</v>
      </c>
      <c r="B22" s="213">
        <v>10632281</v>
      </c>
      <c r="C22" s="213">
        <v>941508</v>
      </c>
      <c r="D22" s="214">
        <v>7718</v>
      </c>
      <c r="E22" s="213">
        <v>1500</v>
      </c>
    </row>
    <row r="23" spans="1:5" ht="15.75" customHeight="1" thickBot="1" x14ac:dyDescent="0.25">
      <c r="A23" s="215" t="s">
        <v>4237</v>
      </c>
      <c r="B23" s="216">
        <v>6599061</v>
      </c>
      <c r="C23" s="216">
        <v>602627</v>
      </c>
      <c r="D23" s="217">
        <v>5044</v>
      </c>
      <c r="E23" s="216">
        <v>1428</v>
      </c>
    </row>
    <row r="24" spans="1:5" ht="13.5" thickBot="1" x14ac:dyDescent="0.25">
      <c r="A24" s="212" t="s">
        <v>5652</v>
      </c>
      <c r="B24" s="213">
        <v>238718</v>
      </c>
      <c r="C24" s="213">
        <v>30343</v>
      </c>
      <c r="D24" s="218">
        <v>104</v>
      </c>
      <c r="E24" s="213">
        <v>2587</v>
      </c>
    </row>
  </sheetData>
  <phoneticPr fontId="2" type="noConversion"/>
  <pageMargins left="0.75" right="0.75" top="1" bottom="1" header="0.5" footer="0.5"/>
  <pageSetup orientation="portrait"/>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9" tint="0.79998168889431442"/>
  </sheetPr>
  <dimension ref="A1:I24"/>
  <sheetViews>
    <sheetView workbookViewId="0">
      <selection activeCell="C9" sqref="C9"/>
    </sheetView>
  </sheetViews>
  <sheetFormatPr defaultRowHeight="12.75" x14ac:dyDescent="0.2"/>
  <cols>
    <col min="1" max="1" width="14.5703125" bestFit="1" customWidth="1"/>
    <col min="2" max="2" width="17.7109375" style="12" bestFit="1" customWidth="1"/>
    <col min="3" max="3" width="15.5703125" style="12" bestFit="1" customWidth="1"/>
    <col min="4" max="4" width="12.28515625" style="12" bestFit="1" customWidth="1"/>
    <col min="6" max="6" width="16.5703125" bestFit="1" customWidth="1"/>
    <col min="7" max="7" width="13.42578125" bestFit="1" customWidth="1"/>
    <col min="8" max="8" width="11.7109375" bestFit="1" customWidth="1"/>
    <col min="9" max="9" width="15.5703125" bestFit="1" customWidth="1"/>
  </cols>
  <sheetData>
    <row r="1" spans="1:9" s="99" customFormat="1" ht="24.75" thickBot="1" x14ac:dyDescent="0.25">
      <c r="A1" s="211" t="s">
        <v>4300</v>
      </c>
      <c r="B1" s="211" t="s">
        <v>4301</v>
      </c>
      <c r="C1" s="211" t="s">
        <v>4221</v>
      </c>
      <c r="D1" s="211" t="s">
        <v>1574</v>
      </c>
      <c r="G1" s="136" t="s">
        <v>1857</v>
      </c>
      <c r="H1" s="137" t="s">
        <v>1858</v>
      </c>
    </row>
    <row r="2" spans="1:9" ht="13.5" thickBot="1" x14ac:dyDescent="0.25">
      <c r="A2" s="212" t="s">
        <v>53</v>
      </c>
      <c r="B2" s="251">
        <v>7034546</v>
      </c>
      <c r="C2" s="214">
        <v>7864651</v>
      </c>
      <c r="D2" s="220">
        <v>0.89</v>
      </c>
      <c r="E2">
        <f>B2/C2</f>
        <v>0.89445113330521597</v>
      </c>
      <c r="G2" s="136" t="s">
        <v>6380</v>
      </c>
      <c r="H2" s="138">
        <v>43103</v>
      </c>
    </row>
    <row r="3" spans="1:9" ht="13.5" thickBot="1" x14ac:dyDescent="0.25">
      <c r="A3" s="215" t="s">
        <v>59</v>
      </c>
      <c r="B3" s="252">
        <v>6114393</v>
      </c>
      <c r="C3" s="217">
        <v>9701102</v>
      </c>
      <c r="D3" s="221">
        <v>0.63</v>
      </c>
      <c r="G3" s="30"/>
      <c r="H3" s="30"/>
    </row>
    <row r="4" spans="1:9" ht="13.5" thickBot="1" x14ac:dyDescent="0.25">
      <c r="A4" s="212" t="s">
        <v>63</v>
      </c>
      <c r="B4" s="251">
        <v>6837161</v>
      </c>
      <c r="C4" s="214">
        <v>4495801</v>
      </c>
      <c r="D4" s="220">
        <v>1.52</v>
      </c>
      <c r="G4" s="149" t="s">
        <v>4251</v>
      </c>
      <c r="H4" s="149" t="s">
        <v>4302</v>
      </c>
    </row>
    <row r="5" spans="1:9" ht="13.5" thickBot="1" x14ac:dyDescent="0.25">
      <c r="A5" s="189"/>
      <c r="B5" s="189"/>
      <c r="C5" s="189"/>
      <c r="D5" s="189"/>
      <c r="G5" s="30"/>
    </row>
    <row r="6" spans="1:9" s="99" customFormat="1" ht="24.75" thickBot="1" x14ac:dyDescent="0.25">
      <c r="A6" s="211" t="s">
        <v>1856</v>
      </c>
      <c r="B6" s="211" t="s">
        <v>4297</v>
      </c>
      <c r="C6" s="211" t="s">
        <v>4298</v>
      </c>
      <c r="D6" s="211" t="s">
        <v>4299</v>
      </c>
    </row>
    <row r="7" spans="1:9" ht="13.5" thickBot="1" x14ac:dyDescent="0.25">
      <c r="A7" s="212" t="s">
        <v>53</v>
      </c>
      <c r="B7" s="253">
        <v>14068894</v>
      </c>
      <c r="C7" s="253">
        <v>260251</v>
      </c>
      <c r="D7" s="253">
        <v>54.06</v>
      </c>
      <c r="E7">
        <f>B7/C7</f>
        <v>54.058943097240743</v>
      </c>
      <c r="G7" s="30"/>
      <c r="H7" s="61"/>
    </row>
    <row r="8" spans="1:9" ht="13.5" thickBot="1" x14ac:dyDescent="0.25">
      <c r="A8" s="215" t="s">
        <v>59</v>
      </c>
      <c r="B8" s="254">
        <v>12233790</v>
      </c>
      <c r="C8" s="254">
        <v>201001</v>
      </c>
      <c r="D8" s="254">
        <v>60.86</v>
      </c>
      <c r="E8" s="105"/>
      <c r="G8" s="30"/>
      <c r="H8" s="61"/>
    </row>
    <row r="9" spans="1:9" ht="13.5" thickBot="1" x14ac:dyDescent="0.25">
      <c r="A9" s="212" t="s">
        <v>63</v>
      </c>
      <c r="B9" s="253">
        <v>13674323</v>
      </c>
      <c r="C9" s="253">
        <v>204833</v>
      </c>
      <c r="D9" s="253">
        <v>66.760000000000005</v>
      </c>
      <c r="G9" s="30"/>
      <c r="H9" s="61"/>
    </row>
    <row r="10" spans="1:9" x14ac:dyDescent="0.2">
      <c r="G10" s="30"/>
      <c r="H10" s="30"/>
      <c r="I10" s="61"/>
    </row>
    <row r="11" spans="1:9" x14ac:dyDescent="0.2">
      <c r="A11" s="37" t="s">
        <v>4303</v>
      </c>
    </row>
    <row r="12" spans="1:9" x14ac:dyDescent="0.2">
      <c r="G12" s="141"/>
    </row>
    <row r="13" spans="1:9" x14ac:dyDescent="0.2">
      <c r="B13"/>
      <c r="C13"/>
      <c r="D13"/>
    </row>
    <row r="14" spans="1:9" x14ac:dyDescent="0.2">
      <c r="B14"/>
      <c r="C14"/>
      <c r="D14"/>
    </row>
    <row r="15" spans="1:9" x14ac:dyDescent="0.2">
      <c r="B15"/>
      <c r="C15"/>
      <c r="D15"/>
    </row>
    <row r="16" spans="1:9" x14ac:dyDescent="0.2">
      <c r="B16"/>
      <c r="C16"/>
      <c r="D16"/>
    </row>
    <row r="17" spans="2:4" x14ac:dyDescent="0.2">
      <c r="B17"/>
      <c r="C17"/>
      <c r="D17"/>
    </row>
    <row r="18" spans="2:4" x14ac:dyDescent="0.2">
      <c r="B18"/>
      <c r="C18"/>
      <c r="D18"/>
    </row>
    <row r="19" spans="2:4" x14ac:dyDescent="0.2">
      <c r="B19"/>
      <c r="C19"/>
      <c r="D19"/>
    </row>
    <row r="20" spans="2:4" x14ac:dyDescent="0.2">
      <c r="B20"/>
      <c r="C20"/>
      <c r="D20"/>
    </row>
    <row r="21" spans="2:4" x14ac:dyDescent="0.2">
      <c r="B21"/>
      <c r="C21"/>
      <c r="D21"/>
    </row>
    <row r="22" spans="2:4" x14ac:dyDescent="0.2">
      <c r="B22"/>
      <c r="C22"/>
      <c r="D22"/>
    </row>
    <row r="23" spans="2:4" x14ac:dyDescent="0.2">
      <c r="B23"/>
      <c r="C23"/>
      <c r="D23"/>
    </row>
    <row r="24" spans="2:4" x14ac:dyDescent="0.2">
      <c r="B24"/>
      <c r="C24"/>
      <c r="D24"/>
    </row>
  </sheetData>
  <pageMargins left="0.7" right="0.7" top="0.75" bottom="0.75" header="0.3" footer="0.3"/>
  <pageSetup orientation="portrait"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9" tint="0.79998168889431442"/>
  </sheetPr>
  <dimension ref="A1:M15"/>
  <sheetViews>
    <sheetView workbookViewId="0">
      <selection activeCell="A2" sqref="A2:F10"/>
    </sheetView>
  </sheetViews>
  <sheetFormatPr defaultRowHeight="12.75" x14ac:dyDescent="0.2"/>
  <cols>
    <col min="1" max="1" width="20.5703125" customWidth="1"/>
    <col min="3" max="3" width="6.42578125" bestFit="1" customWidth="1"/>
    <col min="5" max="5" width="6.42578125" bestFit="1" customWidth="1"/>
    <col min="12" max="12" width="21.85546875" customWidth="1"/>
  </cols>
  <sheetData>
    <row r="1" spans="1:13" ht="15.75" x14ac:dyDescent="0.25">
      <c r="A1" s="91" t="s">
        <v>1606</v>
      </c>
      <c r="B1" s="107"/>
      <c r="C1" s="107"/>
      <c r="D1" s="107"/>
      <c r="E1" s="107"/>
      <c r="F1" s="107"/>
      <c r="L1" s="148" t="s">
        <v>6383</v>
      </c>
      <c r="M1" s="139" t="s">
        <v>1860</v>
      </c>
    </row>
    <row r="2" spans="1:13" ht="15.75" x14ac:dyDescent="0.25">
      <c r="A2" s="106"/>
      <c r="B2" s="108">
        <v>2017</v>
      </c>
      <c r="C2" s="108">
        <v>2018</v>
      </c>
      <c r="D2" s="108">
        <v>2019</v>
      </c>
      <c r="E2" s="108">
        <v>2020</v>
      </c>
      <c r="F2" s="108">
        <v>2021</v>
      </c>
      <c r="L2" s="138">
        <v>43103</v>
      </c>
    </row>
    <row r="3" spans="1:13" ht="15.75" x14ac:dyDescent="0.25">
      <c r="A3" s="109" t="s">
        <v>1607</v>
      </c>
      <c r="B3" s="110" t="s">
        <v>5938</v>
      </c>
      <c r="C3" s="110">
        <v>2.7758577455641698E-2</v>
      </c>
      <c r="D3" s="110">
        <v>3.5099216779726605E-2</v>
      </c>
      <c r="E3" s="110">
        <v>2.8730238588792867E-2</v>
      </c>
      <c r="F3" s="110">
        <v>2.8156172551287773E-2</v>
      </c>
    </row>
    <row r="4" spans="1:13" ht="15.75" x14ac:dyDescent="0.25">
      <c r="A4" s="111" t="s">
        <v>1608</v>
      </c>
      <c r="B4" s="112" t="s">
        <v>5938</v>
      </c>
      <c r="C4" s="112">
        <v>2.122603724829597E-2</v>
      </c>
      <c r="D4" s="112">
        <v>2.6788493909017941E-2</v>
      </c>
      <c r="E4" s="112">
        <v>2.3034764067658475E-2</v>
      </c>
      <c r="F4" s="112">
        <v>2.2519958445575083E-2</v>
      </c>
    </row>
    <row r="5" spans="1:13" ht="15.75" x14ac:dyDescent="0.25">
      <c r="A5" s="109" t="s">
        <v>1609</v>
      </c>
      <c r="B5" s="110" t="s">
        <v>5938</v>
      </c>
      <c r="C5" s="110">
        <v>2.9128411626879736E-2</v>
      </c>
      <c r="D5" s="110">
        <v>3.6512909431790419E-2</v>
      </c>
      <c r="E5" s="110">
        <v>3.0162058309472162E-2</v>
      </c>
      <c r="F5" s="110">
        <v>2.9530105942317864E-2</v>
      </c>
    </row>
    <row r="6" spans="1:13" ht="15.75" x14ac:dyDescent="0.25">
      <c r="A6" s="111" t="s">
        <v>1610</v>
      </c>
      <c r="B6" s="112" t="s">
        <v>5938</v>
      </c>
      <c r="C6" s="112">
        <v>2.492506749656509E-2</v>
      </c>
      <c r="D6" s="112">
        <v>3.1420599211487099E-2</v>
      </c>
      <c r="E6" s="112">
        <v>2.5643775996040619E-2</v>
      </c>
      <c r="F6" s="112">
        <v>2.5145540548786816E-2</v>
      </c>
    </row>
    <row r="7" spans="1:13" ht="15.75" x14ac:dyDescent="0.25">
      <c r="A7" s="109" t="s">
        <v>1611</v>
      </c>
      <c r="B7" s="110" t="s">
        <v>5938</v>
      </c>
      <c r="C7" s="110">
        <v>2.1142600159488323E-2</v>
      </c>
      <c r="D7" s="110">
        <v>2.667614215858527E-2</v>
      </c>
      <c r="E7" s="110">
        <v>2.2102123477913738E-2</v>
      </c>
      <c r="F7" s="110">
        <v>2.1465025386444125E-2</v>
      </c>
    </row>
    <row r="8" spans="1:13" ht="15.75" x14ac:dyDescent="0.25">
      <c r="A8" s="111" t="s">
        <v>1859</v>
      </c>
      <c r="B8" s="112" t="s">
        <v>5938</v>
      </c>
      <c r="C8" s="112">
        <v>2.5716931073938243E-2</v>
      </c>
      <c r="D8" s="112">
        <v>3.2576841302601522E-2</v>
      </c>
      <c r="E8" s="112">
        <v>2.7717011455916873E-2</v>
      </c>
      <c r="F8" s="112">
        <v>2.7199480784042107E-2</v>
      </c>
    </row>
    <row r="9" spans="1:13" ht="15.75" x14ac:dyDescent="0.25">
      <c r="A9" s="109" t="s">
        <v>1612</v>
      </c>
      <c r="B9" s="110" t="s">
        <v>5938</v>
      </c>
      <c r="C9" s="110">
        <v>2.4855985090756816E-2</v>
      </c>
      <c r="D9" s="110">
        <v>3.1757993212763402E-2</v>
      </c>
      <c r="E9" s="110">
        <v>2.6585020922804903E-2</v>
      </c>
      <c r="F9" s="110">
        <v>2.6129591653123008E-2</v>
      </c>
    </row>
    <row r="10" spans="1:13" ht="15.75" x14ac:dyDescent="0.25">
      <c r="A10" s="111" t="s">
        <v>5224</v>
      </c>
      <c r="B10" s="112" t="s">
        <v>5938</v>
      </c>
      <c r="C10" s="112">
        <v>2.3585000142332557E-2</v>
      </c>
      <c r="D10" s="112">
        <v>3.1171488631092759E-2</v>
      </c>
      <c r="E10" s="112">
        <v>2.7550744016443529E-2</v>
      </c>
      <c r="F10" s="112">
        <v>2.6591172254646356E-2</v>
      </c>
    </row>
    <row r="11" spans="1:13" x14ac:dyDescent="0.2">
      <c r="A11" s="240" t="s">
        <v>5795</v>
      </c>
    </row>
    <row r="12" spans="1:13" x14ac:dyDescent="0.2">
      <c r="A12" s="240" t="s">
        <v>5796</v>
      </c>
    </row>
    <row r="13" spans="1:13" x14ac:dyDescent="0.2">
      <c r="A13" s="241" t="s">
        <v>5939</v>
      </c>
    </row>
    <row r="14" spans="1:13" x14ac:dyDescent="0.2">
      <c r="A14" s="241" t="s">
        <v>6381</v>
      </c>
    </row>
    <row r="15" spans="1:13" x14ac:dyDescent="0.2">
      <c r="A15" s="241" t="s">
        <v>6382</v>
      </c>
    </row>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00B0F0"/>
    <pageSetUpPr fitToPage="1"/>
  </sheetPr>
  <dimension ref="A1:Z67"/>
  <sheetViews>
    <sheetView tabSelected="1" topLeftCell="C16" zoomScale="80" zoomScaleNormal="80" workbookViewId="0">
      <selection activeCell="J46" sqref="J46"/>
    </sheetView>
  </sheetViews>
  <sheetFormatPr defaultRowHeight="12.75" x14ac:dyDescent="0.2"/>
  <cols>
    <col min="1" max="1" width="3" bestFit="1" customWidth="1"/>
    <col min="2" max="2" width="32.28515625" bestFit="1" customWidth="1"/>
    <col min="3" max="3" width="35.28515625" customWidth="1"/>
    <col min="4" max="8" width="14.7109375" customWidth="1"/>
    <col min="9" max="9" width="11.140625" customWidth="1"/>
    <col min="10" max="10" width="19.5703125" bestFit="1" customWidth="1"/>
    <col min="11" max="11" width="20.140625" bestFit="1" customWidth="1"/>
    <col min="12" max="12" width="15.42578125" customWidth="1"/>
    <col min="13" max="13" width="14" customWidth="1"/>
    <col min="14" max="14" width="14" bestFit="1" customWidth="1"/>
    <col min="15" max="15" width="8.28515625" customWidth="1"/>
    <col min="16" max="22" width="9.140625" customWidth="1"/>
    <col min="23" max="23" width="34.140625" customWidth="1"/>
  </cols>
  <sheetData>
    <row r="1" spans="1:23" ht="12.75" customHeight="1" x14ac:dyDescent="0.35">
      <c r="B1" s="269" t="s">
        <v>6387</v>
      </c>
      <c r="C1" s="269"/>
      <c r="D1" s="269"/>
      <c r="E1" s="269"/>
      <c r="F1" s="269"/>
      <c r="G1" s="36"/>
      <c r="H1" s="36"/>
      <c r="I1" s="36"/>
    </row>
    <row r="2" spans="1:23" ht="11.25" customHeight="1" thickBot="1" x14ac:dyDescent="0.4">
      <c r="B2" s="269"/>
      <c r="C2" s="269"/>
      <c r="D2" s="269"/>
      <c r="E2" s="269"/>
      <c r="F2" s="269"/>
      <c r="G2" s="36"/>
      <c r="H2" s="36"/>
      <c r="I2" s="36"/>
    </row>
    <row r="3" spans="1:23" ht="16.5" thickBot="1" x14ac:dyDescent="0.3">
      <c r="B3" s="124" t="s">
        <v>105</v>
      </c>
      <c r="C3" s="38"/>
      <c r="D3" s="38"/>
      <c r="E3" s="38"/>
      <c r="F3" s="39"/>
      <c r="G3" s="39"/>
      <c r="H3" s="39"/>
      <c r="I3" s="18"/>
      <c r="J3" s="35" t="s">
        <v>262</v>
      </c>
      <c r="K3" s="18"/>
      <c r="M3" s="18"/>
      <c r="N3" s="18"/>
      <c r="O3" s="18"/>
      <c r="P3" s="18"/>
      <c r="Q3" s="18"/>
      <c r="R3" s="18"/>
      <c r="S3" s="18"/>
      <c r="T3" s="18"/>
      <c r="U3" s="18"/>
      <c r="V3" s="18"/>
      <c r="W3" s="18"/>
    </row>
    <row r="4" spans="1:23" ht="13.5" thickBot="1" x14ac:dyDescent="0.25">
      <c r="A4" s="53" t="s">
        <v>268</v>
      </c>
      <c r="B4" s="31" t="s">
        <v>248</v>
      </c>
      <c r="C4" s="66" t="s">
        <v>63</v>
      </c>
      <c r="D4" s="66" t="s">
        <v>104</v>
      </c>
      <c r="E4" s="66" t="s">
        <v>104</v>
      </c>
      <c r="F4" s="66" t="s">
        <v>104</v>
      </c>
      <c r="G4" s="66" t="s">
        <v>104</v>
      </c>
      <c r="H4" s="66" t="s">
        <v>104</v>
      </c>
      <c r="I4" s="5"/>
      <c r="J4" s="68" t="s">
        <v>63</v>
      </c>
      <c r="K4" s="68" t="s">
        <v>104</v>
      </c>
      <c r="L4" s="2" t="s">
        <v>263</v>
      </c>
      <c r="W4" s="18"/>
    </row>
    <row r="5" spans="1:23" ht="13.5" thickBot="1" x14ac:dyDescent="0.25">
      <c r="A5" s="53" t="s">
        <v>269</v>
      </c>
      <c r="B5" s="40" t="s">
        <v>1809</v>
      </c>
      <c r="C5" s="67" t="s">
        <v>48</v>
      </c>
      <c r="D5" s="67" t="str">
        <f>$C$5</f>
        <v>COAL</v>
      </c>
      <c r="E5" s="67" t="str">
        <f>$C$5</f>
        <v>COAL</v>
      </c>
      <c r="F5" s="67" t="str">
        <f>$C$5</f>
        <v>COAL</v>
      </c>
      <c r="G5" s="67" t="str">
        <f>$C$5</f>
        <v>COAL</v>
      </c>
      <c r="H5" s="67" t="str">
        <f>$C$5</f>
        <v>COAL</v>
      </c>
      <c r="I5" s="5"/>
      <c r="J5" s="72">
        <v>273</v>
      </c>
      <c r="K5" s="71">
        <v>1</v>
      </c>
      <c r="L5" s="2" t="s">
        <v>264</v>
      </c>
      <c r="W5" s="18"/>
    </row>
    <row r="6" spans="1:23" ht="13.5" thickBot="1" x14ac:dyDescent="0.25">
      <c r="A6" s="53" t="s">
        <v>269</v>
      </c>
      <c r="B6" s="40" t="s">
        <v>76</v>
      </c>
      <c r="C6" s="67">
        <v>132</v>
      </c>
      <c r="D6" s="68">
        <f>$C$6</f>
        <v>132</v>
      </c>
      <c r="E6" s="68">
        <f>$C$6</f>
        <v>132</v>
      </c>
      <c r="F6" s="68">
        <f>$C$6</f>
        <v>132</v>
      </c>
      <c r="G6" s="68">
        <f>$C$6</f>
        <v>132</v>
      </c>
      <c r="H6" s="68">
        <f>$C$6</f>
        <v>132</v>
      </c>
      <c r="I6" s="153" t="s">
        <v>4313</v>
      </c>
      <c r="J6" s="261" t="s">
        <v>6390</v>
      </c>
      <c r="K6" s="262" t="s">
        <v>6390</v>
      </c>
      <c r="L6" s="2" t="s">
        <v>265</v>
      </c>
      <c r="W6" s="18"/>
    </row>
    <row r="7" spans="1:23" ht="13.5" thickBot="1" x14ac:dyDescent="0.25">
      <c r="A7" s="53" t="s">
        <v>268</v>
      </c>
      <c r="B7" s="40" t="s">
        <v>72</v>
      </c>
      <c r="C7" s="67">
        <v>273</v>
      </c>
      <c r="D7" s="67">
        <v>0</v>
      </c>
      <c r="E7" s="67">
        <v>0</v>
      </c>
      <c r="F7" s="67">
        <v>0</v>
      </c>
      <c r="G7" s="67">
        <v>0</v>
      </c>
      <c r="H7" s="67">
        <v>0</v>
      </c>
      <c r="I7" s="152">
        <f>SUM(C7:H7)</f>
        <v>273</v>
      </c>
      <c r="J7" s="76">
        <v>2</v>
      </c>
      <c r="K7" s="77">
        <v>1</v>
      </c>
      <c r="L7" s="2" t="s">
        <v>266</v>
      </c>
      <c r="W7" s="18"/>
    </row>
    <row r="8" spans="1:23" ht="13.5" thickBot="1" x14ac:dyDescent="0.25">
      <c r="A8" s="53" t="s">
        <v>269</v>
      </c>
      <c r="B8" s="40" t="s">
        <v>73</v>
      </c>
      <c r="C8" s="67">
        <v>98</v>
      </c>
      <c r="D8" s="68">
        <f>$C$8</f>
        <v>98</v>
      </c>
      <c r="E8" s="68">
        <f>$C$8</f>
        <v>98</v>
      </c>
      <c r="F8" s="68">
        <f>$C$8</f>
        <v>98</v>
      </c>
      <c r="G8" s="68">
        <f>$C$8</f>
        <v>98</v>
      </c>
      <c r="H8" s="68">
        <f>$C$8</f>
        <v>98</v>
      </c>
      <c r="J8" s="122">
        <v>4</v>
      </c>
      <c r="K8" s="123">
        <v>2</v>
      </c>
      <c r="L8" s="2" t="s">
        <v>1805</v>
      </c>
      <c r="W8" s="18"/>
    </row>
    <row r="9" spans="1:23" ht="13.5" thickBot="1" x14ac:dyDescent="0.25">
      <c r="A9" s="53" t="s">
        <v>268</v>
      </c>
      <c r="B9" s="40" t="s">
        <v>36</v>
      </c>
      <c r="C9" s="67">
        <v>4</v>
      </c>
      <c r="D9" s="69">
        <f>$C$9</f>
        <v>4</v>
      </c>
      <c r="E9" s="69">
        <f>$C$9</f>
        <v>4</v>
      </c>
      <c r="F9" s="69">
        <f t="shared" ref="F9:H9" si="0">$C$9</f>
        <v>4</v>
      </c>
      <c r="G9" s="69">
        <f t="shared" si="0"/>
        <v>4</v>
      </c>
      <c r="H9" s="69">
        <f t="shared" si="0"/>
        <v>4</v>
      </c>
      <c r="I9" s="5"/>
      <c r="J9" s="72">
        <v>3</v>
      </c>
      <c r="K9" s="71">
        <v>1</v>
      </c>
      <c r="L9" s="2" t="s">
        <v>1806</v>
      </c>
      <c r="W9" s="18"/>
    </row>
    <row r="10" spans="1:23" ht="13.5" thickBot="1" x14ac:dyDescent="0.25">
      <c r="A10" s="53" t="s">
        <v>269</v>
      </c>
      <c r="B10" s="40" t="s">
        <v>74</v>
      </c>
      <c r="C10" s="67" t="s">
        <v>232</v>
      </c>
      <c r="D10" s="70" t="str">
        <f>IF($C$10=0," ",$C$10)</f>
        <v>HE</v>
      </c>
      <c r="E10" s="70" t="str">
        <f>IF($C$10=0," ",$C$10)</f>
        <v>HE</v>
      </c>
      <c r="F10" s="70" t="str">
        <f>IF($C$10=0," ",$C$10)</f>
        <v>HE</v>
      </c>
      <c r="G10" s="70" t="str">
        <f>IF($C$10=0," ",$C$10)</f>
        <v>HE</v>
      </c>
      <c r="H10" s="70" t="str">
        <f>IF($C$10=0," ",$C$10)</f>
        <v>HE</v>
      </c>
      <c r="I10" s="5"/>
      <c r="J10" s="81">
        <f>'Summary Data'!E52</f>
        <v>34.835006200154112</v>
      </c>
      <c r="K10" s="81">
        <f>'Summary Data'!F52</f>
        <v>0</v>
      </c>
      <c r="L10" s="2" t="s">
        <v>274</v>
      </c>
      <c r="W10" s="18"/>
    </row>
    <row r="11" spans="1:23" ht="13.5" thickBot="1" x14ac:dyDescent="0.25">
      <c r="A11" s="53" t="s">
        <v>269</v>
      </c>
      <c r="B11" s="40" t="s">
        <v>70</v>
      </c>
      <c r="C11" s="67" t="s">
        <v>254</v>
      </c>
      <c r="D11" s="69" t="str">
        <f>IF($C$11=0," ",$C$11)</f>
        <v>PRIVATE</v>
      </c>
      <c r="E11" s="69" t="str">
        <f>IF($C$11=0," ",$C$11)</f>
        <v>PRIVATE</v>
      </c>
      <c r="F11" s="69" t="str">
        <f>IF($C$11=0," ",$C$11)</f>
        <v>PRIVATE</v>
      </c>
      <c r="G11" s="69" t="str">
        <f>IF($C$11=0," ",$C$11)</f>
        <v>PRIVATE</v>
      </c>
      <c r="H11" s="69" t="str">
        <f>IF($C$11=0," ",$C$11)</f>
        <v>PRIVATE</v>
      </c>
      <c r="I11" s="5"/>
      <c r="W11" s="18"/>
    </row>
    <row r="12" spans="1:23" ht="16.5" thickBot="1" x14ac:dyDescent="0.3">
      <c r="A12" s="53" t="s">
        <v>269</v>
      </c>
      <c r="B12" s="40" t="s">
        <v>71</v>
      </c>
      <c r="C12" s="71">
        <v>1</v>
      </c>
      <c r="D12" s="72">
        <f>$C$12</f>
        <v>1</v>
      </c>
      <c r="E12" s="72">
        <f>$C$12</f>
        <v>1</v>
      </c>
      <c r="F12" s="72">
        <f>$C$12</f>
        <v>1</v>
      </c>
      <c r="G12" s="72">
        <f>$C$12</f>
        <v>1</v>
      </c>
      <c r="H12" s="72">
        <f>$C$12</f>
        <v>1</v>
      </c>
      <c r="I12" s="5"/>
      <c r="J12" s="35" t="s">
        <v>1562</v>
      </c>
      <c r="K12" s="62"/>
      <c r="L12" s="62"/>
      <c r="M12" s="62"/>
      <c r="W12" s="18"/>
    </row>
    <row r="13" spans="1:23" ht="13.5" thickBot="1" x14ac:dyDescent="0.25">
      <c r="A13" s="53" t="s">
        <v>268</v>
      </c>
      <c r="B13" s="40" t="s">
        <v>47</v>
      </c>
      <c r="C13" s="73" t="s">
        <v>33</v>
      </c>
      <c r="D13" s="74" t="str">
        <f>$C$13</f>
        <v>UNIT BULK</v>
      </c>
      <c r="E13" s="74" t="str">
        <f>$C$13</f>
        <v>UNIT BULK</v>
      </c>
      <c r="F13" s="74" t="str">
        <f>$C$13</f>
        <v>UNIT BULK</v>
      </c>
      <c r="G13" s="74" t="str">
        <f>$C$13</f>
        <v>UNIT BULK</v>
      </c>
      <c r="H13" s="74" t="str">
        <f>$C$13</f>
        <v>UNIT BULK</v>
      </c>
      <c r="J13" s="63" t="s">
        <v>278</v>
      </c>
      <c r="K13" s="63" t="s">
        <v>4238</v>
      </c>
      <c r="L13" s="63" t="s">
        <v>1548</v>
      </c>
      <c r="M13" s="63" t="s">
        <v>1553</v>
      </c>
      <c r="N13" s="63" t="s">
        <v>1633</v>
      </c>
      <c r="W13" s="18"/>
    </row>
    <row r="14" spans="1:23" ht="13.5" thickBot="1" x14ac:dyDescent="0.25">
      <c r="A14" s="53" t="s">
        <v>268</v>
      </c>
      <c r="B14" s="40" t="s">
        <v>121</v>
      </c>
      <c r="C14" s="249">
        <v>2</v>
      </c>
      <c r="D14" s="249">
        <v>0</v>
      </c>
      <c r="E14" s="249">
        <v>0</v>
      </c>
      <c r="F14" s="249">
        <v>0</v>
      </c>
      <c r="G14" s="249">
        <v>0</v>
      </c>
      <c r="H14" s="249"/>
      <c r="J14" s="78" t="s">
        <v>1546</v>
      </c>
      <c r="K14" s="79" t="s">
        <v>3172</v>
      </c>
      <c r="L14" s="82">
        <f>IF(J14="CLASS",VLOOKUP('Summary Data'!I8,'T&amp;Y Data'!$C$2:$J$2928,2,FALSE),IF(J14="INTERCHANGE",VLOOKUP('Summary Data'!I8,'T&amp;Y Data'!$C$2:$J$2928,3,FALSE),IF(J14="TERMINAL",VLOOKUP('Summary Data'!I8,'T&amp;Y Data'!$C$2:$J$2928,4,FALSE),"    -    ")))</f>
        <v>0</v>
      </c>
      <c r="M14" s="82">
        <f>IF(J14="CLASS",VLOOKUP('Summary Data'!I8,'T&amp;Y Data'!$C$2:$J$2928,5,FALSE),IF(J14="INTERCHANGE",VLOOKUP('Summary Data'!I8,'T&amp;Y Data'!$C$2:$J$2928,6,FALSE),IF(J14="TERMINAL",VLOOKUP('Summary Data'!I8,'T&amp;Y Data'!$C$2:$J$2928,7,FALSE),"    -    ")))</f>
        <v>0</v>
      </c>
      <c r="N14" s="82">
        <f>IF(J14="CLASS",VLOOKUP('Summary Data'!I8,'T&amp;Y Data'!C2:J2918,8,FALSE),IF(J14="INTERCHANGE",VLOOKUP('Summary Data'!I8,'T&amp;Y Data'!$C$2:$J$2928,8,FALSE),IF(J14="TERMINAL",VLOOKUP('Summary Data'!I8,'T&amp;Y Data'!$C$2:$J$2928,8,FALSE),0)))*$C$6</f>
        <v>0</v>
      </c>
      <c r="P14" s="18"/>
      <c r="Q14" s="18"/>
      <c r="R14" s="18"/>
      <c r="S14" s="18"/>
      <c r="T14" s="18"/>
      <c r="U14" s="18"/>
      <c r="V14" s="18"/>
      <c r="W14" s="18"/>
    </row>
    <row r="15" spans="1:23" ht="13.5" thickBot="1" x14ac:dyDescent="0.25">
      <c r="A15" s="53" t="s">
        <v>269</v>
      </c>
      <c r="B15" s="40" t="s">
        <v>3</v>
      </c>
      <c r="C15" s="249">
        <v>2.5</v>
      </c>
      <c r="D15" s="249">
        <v>0</v>
      </c>
      <c r="E15" s="249">
        <v>0</v>
      </c>
      <c r="F15" s="249">
        <v>0</v>
      </c>
      <c r="G15" s="249">
        <f t="shared" ref="G15:H15" si="1">G14</f>
        <v>0</v>
      </c>
      <c r="H15" s="249">
        <f t="shared" si="1"/>
        <v>0</v>
      </c>
      <c r="J15" s="78" t="s">
        <v>1546</v>
      </c>
      <c r="K15" s="79" t="s">
        <v>2509</v>
      </c>
      <c r="L15" s="82">
        <f>IF(J15="CLASS",VLOOKUP('Summary Data'!I9,'T&amp;Y Data'!$C$2:$J$2928,2,FALSE),IF(J15="INTERCHANGE",VLOOKUP('Summary Data'!I9,'T&amp;Y Data'!$C$2:$J$2928,3,FALSE),IF(J15="TERMINAL",VLOOKUP('Summary Data'!I9,'T&amp;Y Data'!$C$2:$J$2928,4,FALSE),"    -    ")))</f>
        <v>16.031910101515098</v>
      </c>
      <c r="M15" s="82">
        <f>IF(J15="CLASS",VLOOKUP('Summary Data'!I9,'T&amp;Y Data'!$C$2:$J$2928,5,FALSE),IF(J15="INTERCHANGE",VLOOKUP('Summary Data'!I9,'T&amp;Y Data'!$C$2:$J$2928,6,FALSE),IF(J15="TERMINAL",VLOOKUP('Summary Data'!I9,'T&amp;Y Data'!$C$2:$J$2928,7,FALSE),"    -    ")))</f>
        <v>0</v>
      </c>
      <c r="N15" s="82">
        <f>IF(J15="CLASS",VLOOKUP('Summary Data'!I9,'T&amp;Y Data'!$C$2:$J$2928,8,FALSE),IF(J15="INTERCHANGE",VLOOKUP('Summary Data'!I9,'T&amp;Y Data'!$C$2:$J$2928,8,FALSE),IF(J15="TERMINAL",VLOOKUP('Summary Data'!I9,'T&amp;Y Data'!$C$2:$J$2928,8,FALSE),0)))*$C$6</f>
        <v>243.81081324644882</v>
      </c>
      <c r="P15" s="18"/>
      <c r="Q15" s="18"/>
      <c r="R15" s="18"/>
      <c r="S15" s="18"/>
      <c r="T15" s="18"/>
      <c r="U15" s="18"/>
      <c r="V15" s="18"/>
      <c r="W15" s="18"/>
    </row>
    <row r="16" spans="1:23" ht="13.5" thickBot="1" x14ac:dyDescent="0.25">
      <c r="A16" s="53" t="s">
        <v>268</v>
      </c>
      <c r="B16" s="40" t="s">
        <v>4</v>
      </c>
      <c r="C16" s="248">
        <v>3</v>
      </c>
      <c r="D16" s="248">
        <v>0</v>
      </c>
      <c r="E16" s="248">
        <v>0</v>
      </c>
      <c r="F16" s="248">
        <v>0</v>
      </c>
      <c r="G16" s="248">
        <v>0</v>
      </c>
      <c r="H16" s="248"/>
      <c r="J16" s="78"/>
      <c r="K16" s="79"/>
      <c r="L16" s="82" t="str">
        <f>IF(J16="CLASS",VLOOKUP('Summary Data'!I10,'T&amp;Y Data'!$C$2:$J$2928,2,FALSE),IF(J16="INTERCHANGE",VLOOKUP('Summary Data'!I10,'T&amp;Y Data'!$C$2:$J$2928,3,FALSE),IF(J16="TERMINAL",VLOOKUP('Summary Data'!I10,'T&amp;Y Data'!$C$2:$J$2928,4,FALSE),"    -    ")))</f>
        <v xml:space="preserve">    -    </v>
      </c>
      <c r="M16" s="82" t="str">
        <f>IF(J16="CLASS",VLOOKUP('Summary Data'!I10,'T&amp;Y Data'!$C$2:$J$2928,5,FALSE),IF(J16="INTERCHANGE",VLOOKUP('Summary Data'!I10,'T&amp;Y Data'!$C$2:$J$2928,6,FALSE),IF(J16="TERMINAL",VLOOKUP('Summary Data'!I10,'T&amp;Y Data'!$C$2:$J$2928,7,FALSE),"    -    ")))</f>
        <v xml:space="preserve">    -    </v>
      </c>
      <c r="N16" s="82">
        <f>IF(J16="CLASS",VLOOKUP('Summary Data'!I10,'T&amp;Y Data'!$C$2:$J$2928,8,FALSE),IF(J16="INTERCHANGE",VLOOKUP('Summary Data'!I10,'T&amp;Y Data'!$C$2:$J$2928,8,FALSE),IF(J16="TERMINAL",VLOOKUP('Summary Data'!I10,'T&amp;Y Data'!$C$2:$J$2928,8,FALSE),0)))*$C$6</f>
        <v>0</v>
      </c>
      <c r="P16" s="18"/>
      <c r="Q16" s="18"/>
      <c r="R16" s="18"/>
      <c r="S16" s="18"/>
      <c r="T16" s="18"/>
      <c r="U16" s="18"/>
      <c r="V16" s="18"/>
      <c r="W16" s="18"/>
    </row>
    <row r="17" spans="1:26" ht="13.5" customHeight="1" thickBot="1" x14ac:dyDescent="0.25">
      <c r="A17" s="53" t="s">
        <v>268</v>
      </c>
      <c r="B17" s="40" t="s">
        <v>154</v>
      </c>
      <c r="C17" s="75" t="s">
        <v>37</v>
      </c>
      <c r="D17" s="74" t="str">
        <f>$C$17</f>
        <v>Yes</v>
      </c>
      <c r="E17" s="74" t="str">
        <f>$C$17</f>
        <v>Yes</v>
      </c>
      <c r="F17" s="74" t="str">
        <f>$C$17</f>
        <v>Yes</v>
      </c>
      <c r="G17" s="74" t="str">
        <f>$C$17</f>
        <v>Yes</v>
      </c>
      <c r="H17" s="74" t="str">
        <f>$C$17</f>
        <v>Yes</v>
      </c>
      <c r="J17" s="78"/>
      <c r="K17" s="79"/>
      <c r="L17" s="82" t="str">
        <f>IF(J17="CLASS",VLOOKUP('Summary Data'!I11,'T&amp;Y Data'!$C$2:$J$2928,2,FALSE),IF(J17="INTERCHANGE",VLOOKUP('Summary Data'!I11,'T&amp;Y Data'!$C$2:$J$2928,3,FALSE),IF(J17="TERMINAL",VLOOKUP('Summary Data'!I11,'T&amp;Y Data'!$C$2:$J$2928,4,FALSE),"    -    ")))</f>
        <v xml:space="preserve">    -    </v>
      </c>
      <c r="M17" s="82" t="str">
        <f>IF(J17="CLASS",VLOOKUP('Summary Data'!I11,'T&amp;Y Data'!$C$2:$J$2928,5,FALSE),IF(J17="INTERCHANGE",VLOOKUP('Summary Data'!I11,'T&amp;Y Data'!$C$2:$J$2928,6,FALSE),IF(J17="TERMINAL",VLOOKUP('Summary Data'!I11,'T&amp;Y Data'!$C$2:$J$2928,7,FALSE),"    -    ")))</f>
        <v xml:space="preserve">    -    </v>
      </c>
      <c r="N17" s="82">
        <f>IF(J17="CLASS",VLOOKUP('Summary Data'!I11,'T&amp;Y Data'!$C$2:$J$2928,8,FALSE),IF(J17="INTERCHANGE",VLOOKUP('Summary Data'!I11,'T&amp;Y Data'!$C$2:$J$2928,8,FALSE),IF(J17="TERMINAL",VLOOKUP('Summary Data'!I11,'T&amp;Y Data'!$C$2:$J$2928,8,FALSE),0)))*$C$6</f>
        <v>0</v>
      </c>
      <c r="P17" s="22"/>
      <c r="Q17" s="22"/>
    </row>
    <row r="18" spans="1:26" ht="13.5" customHeight="1" thickBot="1" x14ac:dyDescent="0.25">
      <c r="A18" s="53" t="s">
        <v>269</v>
      </c>
      <c r="B18" s="3" t="s">
        <v>1550</v>
      </c>
      <c r="C18" s="75" t="s">
        <v>37</v>
      </c>
      <c r="D18" s="74" t="str">
        <f>$C$18</f>
        <v>Yes</v>
      </c>
      <c r="E18" s="74" t="str">
        <f>$C$18</f>
        <v>Yes</v>
      </c>
      <c r="F18" s="74" t="str">
        <f>$C$18</f>
        <v>Yes</v>
      </c>
      <c r="G18" s="74" t="str">
        <f>$C$18</f>
        <v>Yes</v>
      </c>
      <c r="H18" s="74" t="str">
        <f>$C$18</f>
        <v>Yes</v>
      </c>
      <c r="J18" s="78"/>
      <c r="K18" s="79"/>
      <c r="L18" s="82" t="str">
        <f>IF(J18="CLASS",VLOOKUP('Summary Data'!I12,'T&amp;Y Data'!$C$2:$J$2928,2,FALSE),IF(J18="INTERCHANGE",VLOOKUP('Summary Data'!I12,'T&amp;Y Data'!$C$2:$J$2928,3,FALSE),IF(J18="TERMINAL",VLOOKUP('Summary Data'!I12,'T&amp;Y Data'!$C$2:$J$2928,4,FALSE),"    -    ")))</f>
        <v xml:space="preserve">    -    </v>
      </c>
      <c r="M18" s="82" t="str">
        <f>IF(J18="CLASS",VLOOKUP('Summary Data'!I12,'T&amp;Y Data'!$C$2:$J$2928,5,FALSE),IF(J18="INTERCHANGE",VLOOKUP('Summary Data'!I12,'T&amp;Y Data'!$C$2:$J$2928,6,FALSE),IF(J18="TERMINAL",VLOOKUP('Summary Data'!I12,'T&amp;Y Data'!$C$2:$J$2928,7,FALSE),"    -    ")))</f>
        <v xml:space="preserve">    -    </v>
      </c>
      <c r="N18" s="82">
        <f>IF(J18="CLASS",VLOOKUP('Summary Data'!I12,'T&amp;Y Data'!$C$2:$J$2928,8,FALSE),IF(J18="INTERCHANGE",VLOOKUP('Summary Data'!I12,'T&amp;Y Data'!$C$2:$J$2928,8,FALSE),IF(J18="TERMINAL",VLOOKUP('Summary Data'!I12,'T&amp;Y Data'!$C$2:$J$2928,8,FALSE),0)))*$C$6</f>
        <v>0</v>
      </c>
    </row>
    <row r="19" spans="1:26" ht="13.5" thickBot="1" x14ac:dyDescent="0.25">
      <c r="A19" s="53" t="s">
        <v>269</v>
      </c>
      <c r="B19" s="3" t="s">
        <v>4311</v>
      </c>
      <c r="C19" s="75" t="s">
        <v>37</v>
      </c>
      <c r="D19" s="75" t="str">
        <f>$C$19</f>
        <v>Yes</v>
      </c>
      <c r="E19" s="75" t="str">
        <f>$C$19</f>
        <v>Yes</v>
      </c>
      <c r="F19" s="75" t="str">
        <f>$C$19</f>
        <v>Yes</v>
      </c>
      <c r="G19" s="75" t="str">
        <f>$C$19</f>
        <v>Yes</v>
      </c>
      <c r="H19" s="75" t="str">
        <f>$C$19</f>
        <v>Yes</v>
      </c>
      <c r="J19" s="78"/>
      <c r="K19" s="79"/>
      <c r="L19" s="82" t="str">
        <f>IF(J19="CLASS",VLOOKUP('Summary Data'!I13,'T&amp;Y Data'!$C$2:$J$2928,2,FALSE),IF(J19="INTERCHANGE",VLOOKUP('Summary Data'!I13,'T&amp;Y Data'!$C$2:$J$2928,3,FALSE),IF(J19="TERMINAL",VLOOKUP('Summary Data'!I13,'T&amp;Y Data'!$C$2:$J$2928,4,FALSE),"    -    ")))</f>
        <v xml:space="preserve">    -    </v>
      </c>
      <c r="M19" s="82" t="str">
        <f>IF(J19="CLASS",VLOOKUP('Summary Data'!I13,'T&amp;Y Data'!$C$2:$J$2928,5,FALSE),IF(J19="INTERCHANGE",VLOOKUP('Summary Data'!I13,'T&amp;Y Data'!$C$2:$J$2928,6,FALSE),IF(J19="TERMINAL",VLOOKUP('Summary Data'!I13,'T&amp;Y Data'!$C$2:$J$2928,7,FALSE),"    -    ")))</f>
        <v xml:space="preserve">    -    </v>
      </c>
      <c r="N19" s="82">
        <f>IF(J19="CLASS",VLOOKUP('Summary Data'!I13,'T&amp;Y Data'!$C$2:$J$2928,8,FALSE),IF(J19="INTERCHANGE",VLOOKUP('Summary Data'!I13,'T&amp;Y Data'!$C$2:$J$2928,8,FALSE),IF(J19="TERMINAL",VLOOKUP('Summary Data'!I13,'T&amp;Y Data'!$C$2:$J$2928,8,FALSE),0)))*$C$6</f>
        <v>0</v>
      </c>
    </row>
    <row r="20" spans="1:26" ht="13.5" thickBot="1" x14ac:dyDescent="0.25">
      <c r="B20" s="3"/>
      <c r="C20" s="64"/>
      <c r="D20" s="64"/>
      <c r="E20" s="64"/>
      <c r="F20" s="64"/>
      <c r="G20" s="64"/>
      <c r="H20" s="64"/>
      <c r="J20" s="280" t="s">
        <v>4305</v>
      </c>
      <c r="K20" s="281"/>
      <c r="L20" s="83">
        <f>SUM(L14:L19)</f>
        <v>16.031910101515098</v>
      </c>
      <c r="M20" s="83">
        <f>SUM(M14:M19)</f>
        <v>0</v>
      </c>
      <c r="N20" s="83">
        <f>SUM(N14:N19)</f>
        <v>243.81081324644882</v>
      </c>
      <c r="P20" s="263" t="s">
        <v>5937</v>
      </c>
      <c r="Q20" s="264"/>
      <c r="R20" s="264"/>
      <c r="S20" s="264"/>
      <c r="T20" s="264"/>
      <c r="U20" s="264"/>
      <c r="V20" s="264"/>
      <c r="W20" s="265"/>
    </row>
    <row r="21" spans="1:26" ht="17.25" thickTop="1" thickBot="1" x14ac:dyDescent="0.3">
      <c r="B21" s="35" t="s">
        <v>107</v>
      </c>
      <c r="C21" s="96" t="s">
        <v>19</v>
      </c>
      <c r="D21" s="97"/>
      <c r="E21" s="97"/>
      <c r="F21" s="97"/>
      <c r="G21" s="97"/>
      <c r="H21" s="98"/>
      <c r="P21" s="198">
        <f t="shared" ref="P21:U21" si="2">((C7/18)+(C16*5))/24</f>
        <v>1.2569444444444444</v>
      </c>
      <c r="Q21" s="199">
        <f t="shared" si="2"/>
        <v>0</v>
      </c>
      <c r="R21" s="199">
        <f t="shared" si="2"/>
        <v>0</v>
      </c>
      <c r="S21" s="199">
        <f t="shared" si="2"/>
        <v>0</v>
      </c>
      <c r="T21" s="199">
        <f t="shared" si="2"/>
        <v>0</v>
      </c>
      <c r="U21" s="199">
        <f t="shared" si="2"/>
        <v>0</v>
      </c>
      <c r="V21" s="200">
        <f>SUM(P21:U21)</f>
        <v>1.2569444444444444</v>
      </c>
      <c r="W21" s="201" t="s">
        <v>1855</v>
      </c>
      <c r="X21" s="196"/>
      <c r="Y21" s="196"/>
      <c r="Z21" s="196"/>
    </row>
    <row r="22" spans="1:26" ht="16.5" thickBot="1" x14ac:dyDescent="0.3">
      <c r="B22" s="31" t="s">
        <v>154</v>
      </c>
      <c r="C22" s="129">
        <f>IF($J$29=0,IF($J$31=0,(IF(C4="NONE",0,'Summary Data'!B6)),IF(C4="NONE",0,((($C$15*(1+$C$12))*$J$29)*$C$6)+((($C$7*(1+$C$12))*$J$31)*$C$6))),IF(C4="NONE",0,((($C$15*(1+$C$12))*$J$29)*$C$6)+((($C$7*(1+$C$12))*$J$31)*$C$6)))</f>
        <v>345.41026607257299</v>
      </c>
      <c r="D22" s="129">
        <f>IF($J$29=0,IF($J$31=0,(IF(D4="NONE",0,'Summary Data'!C6)),IF(D4="NONE",0,((($D$15*(1+$D$12))*$J$29)*$D$6)+((($D$7*(1+$D$12))*$J$31)*$D$6))),IF(D4="NONE",0,((($D$15*(1+$D$12))*$J$29)*$D$6)+((($D$7*(1+$D$12))*$J$31)*$D$6)))</f>
        <v>0</v>
      </c>
      <c r="E22" s="129">
        <f>IF($J$29=0,IF($J$31=0,(IF(E4="NONE",0,'Summary Data'!D6)),IF(E4="NONE",0,((($E$15*(1+$E$12))*$J$29)*$E$6)+((($E$7*(1+$E$12))*$J$31)*$E$6))),IF(E4="NONE",0,((($E$15*(1+$E$12))*$J$29)*$E$6)+((($E$7*(1+$E$12))*$J$31)*$E$6)))</f>
        <v>0</v>
      </c>
      <c r="F22" s="129">
        <f>IF($J$29=0,IF($J$31=0,(IF(F4="NONE",0,'Summary Data'!E6)),IF(F4="NONE",0,((($F$15*(1+$F$12))*$J$29)*$F$6)+((($F$7*(1+$F$12))*$J$31)*$F$6))),IF(F4="NONE",0,((($F$15*(1+$F$12))*$J$29)*$F$6)+((($F$7*(1+$F$12))*$J$31)*$F$6)))</f>
        <v>0</v>
      </c>
      <c r="G22" s="129">
        <f>IF($J$29=0,IF($J$31=0,(IF(G4="NONE",0,'Summary Data'!F6)),IF(G4="NONE",0,((($G$15*(1+$G$12))*$J$29)*$G$6)+((($G$7*(1+$G$12))*$J$31)*$G$6))),IF(G4="NONE",0,((($G$15*(1+$G$12))*$J$29)*$G$6)+((($G$7*(1+$G$12))*$J$31)*$G$6)))</f>
        <v>0</v>
      </c>
      <c r="H22" s="129">
        <f>IF($J$29=0,IF($J$31=0,(IF(H4="NONE",0,'Summary Data'!G6)),IF(H4="NONE",0,((($H$15*(1+$H$12))*$J$29)*$H$6)+((($H$7*(1+$H$12))*$J$31)*$H$6))),IF(H4="NONE",0,((($H$15*(1+$H$12))*$J$29)*$H$6)+((($H$7*(1+$H$12))*$J$31)*$H$6)))</f>
        <v>0</v>
      </c>
      <c r="J22" s="35" t="s">
        <v>1564</v>
      </c>
      <c r="M22" s="18"/>
      <c r="N22" s="18"/>
      <c r="O22" s="18"/>
      <c r="P22" s="202">
        <f t="shared" ref="P22:P42" si="3">C22/C$6</f>
        <v>2.616744439943735</v>
      </c>
      <c r="Q22" s="134">
        <f t="shared" ref="Q22:Q42" si="4">D22/D$6</f>
        <v>0</v>
      </c>
      <c r="R22" s="134">
        <f t="shared" ref="R22:R42" si="5">E22/E$6</f>
        <v>0</v>
      </c>
      <c r="S22" s="134">
        <f t="shared" ref="S22:S42" si="6">F22/F$6</f>
        <v>0</v>
      </c>
      <c r="T22" s="134">
        <f t="shared" ref="T22:T42" si="7">G22/G$6</f>
        <v>0</v>
      </c>
      <c r="U22" s="134">
        <f t="shared" ref="U22:U42" si="8">H22/H$6</f>
        <v>0</v>
      </c>
      <c r="V22" s="135">
        <f>SUM(P22:U22)</f>
        <v>2.616744439943735</v>
      </c>
      <c r="W22" s="31" t="s">
        <v>154</v>
      </c>
    </row>
    <row r="23" spans="1:26" ht="13.5" thickBot="1" x14ac:dyDescent="0.25">
      <c r="B23" s="2" t="s">
        <v>5</v>
      </c>
      <c r="C23" s="130">
        <f>IF($C$4="NONE",0,IF(C$11 = "PRIVATE", 0,IF(C17="Yes",'Summary Data'!B7,0)))</f>
        <v>0</v>
      </c>
      <c r="D23" s="130">
        <f>IF($D$4="NONE",0,IF(D$11 = "PRIVATE", 0,IF(D17="Yes",'Summary Data'!C7,0)))</f>
        <v>0</v>
      </c>
      <c r="E23" s="130">
        <f>IF($E$4="NONE",0,IF(E$11 = "PRIVATE", 0,IF(E17="Yes",'Summary Data'!D7,0)))</f>
        <v>0</v>
      </c>
      <c r="F23" s="130">
        <f>IF($F$4="NONE",0,IF(F$11 = "PRIVATE", 0,IF(F17="Yes",'Summary Data'!E7,0)))</f>
        <v>0</v>
      </c>
      <c r="G23" s="130">
        <f>IF($G$4="NONE",0,IF(G$11 = "PRIVATE", 0,IF(G17="Yes",'Summary Data'!F7,0)))</f>
        <v>0</v>
      </c>
      <c r="H23" s="130">
        <f>IF($H$4="NONE",0,IF(H$11 = "PRIVATE", 0,IF(H17="Yes",'Summary Data'!G7,0)))</f>
        <v>0</v>
      </c>
      <c r="J23" s="63" t="s">
        <v>279</v>
      </c>
      <c r="K23" s="63" t="s">
        <v>1565</v>
      </c>
      <c r="L23" s="63" t="s">
        <v>1568</v>
      </c>
      <c r="M23" s="63" t="s">
        <v>1569</v>
      </c>
      <c r="N23" s="197"/>
      <c r="O23" s="197"/>
      <c r="P23" s="202">
        <f t="shared" si="3"/>
        <v>0</v>
      </c>
      <c r="Q23" s="134">
        <f t="shared" si="4"/>
        <v>0</v>
      </c>
      <c r="R23" s="134">
        <f t="shared" si="5"/>
        <v>0</v>
      </c>
      <c r="S23" s="134">
        <f t="shared" si="6"/>
        <v>0</v>
      </c>
      <c r="T23" s="134">
        <f t="shared" si="7"/>
        <v>0</v>
      </c>
      <c r="U23" s="134">
        <f t="shared" si="8"/>
        <v>0</v>
      </c>
      <c r="V23" s="135">
        <f t="shared" ref="V23:V42" si="9">SUM(P23:U23)</f>
        <v>0</v>
      </c>
      <c r="W23" s="31" t="s">
        <v>5</v>
      </c>
    </row>
    <row r="24" spans="1:26" ht="13.5" thickBot="1" x14ac:dyDescent="0.25">
      <c r="B24" s="2" t="s">
        <v>249</v>
      </c>
      <c r="C24" s="130">
        <f>IF($C$4="NONE",0,'Summary Data'!B8)</f>
        <v>-74.846271215020735</v>
      </c>
      <c r="D24" s="130">
        <f>IF($D$4="NONE",0,'Summary Data'!C8)</f>
        <v>0</v>
      </c>
      <c r="E24" s="130">
        <f>IF($E$4="NONE",0,'Summary Data'!D8)</f>
        <v>0</v>
      </c>
      <c r="F24" s="130">
        <f>IF($F$4="NONE",0,'Summary Data'!E8)</f>
        <v>0</v>
      </c>
      <c r="G24" s="130">
        <f>IF($G$4="NONE",0,'Summary Data'!F8)</f>
        <v>0</v>
      </c>
      <c r="H24" s="130">
        <f>IF($H$4="NONE",0,'Summary Data'!G8)</f>
        <v>0</v>
      </c>
      <c r="J24" s="78" t="s">
        <v>4245</v>
      </c>
      <c r="K24" s="102">
        <f>IF(J24=0," - ",VLOOKUP(J24,'Summary Data'!I18:J25,2,FALSE))</f>
        <v>6.4381281552390401</v>
      </c>
      <c r="L24" s="82">
        <f>IF($K$24=" - ",0,$K$24*C8*C6)</f>
        <v>83283.625816172222</v>
      </c>
      <c r="M24" s="82">
        <f>IF($K$24=" - ",0,($K$24*C8))</f>
        <v>630.93655921342588</v>
      </c>
      <c r="P24" s="202">
        <f t="shared" si="3"/>
        <v>-0.56701720617439955</v>
      </c>
      <c r="Q24" s="134">
        <f t="shared" si="4"/>
        <v>0</v>
      </c>
      <c r="R24" s="134">
        <f t="shared" si="5"/>
        <v>0</v>
      </c>
      <c r="S24" s="134">
        <f t="shared" si="6"/>
        <v>0</v>
      </c>
      <c r="T24" s="134">
        <f t="shared" si="7"/>
        <v>0</v>
      </c>
      <c r="U24" s="134">
        <f t="shared" si="8"/>
        <v>0</v>
      </c>
      <c r="V24" s="135">
        <f t="shared" si="9"/>
        <v>-0.56701720617439955</v>
      </c>
      <c r="W24" s="31" t="s">
        <v>249</v>
      </c>
    </row>
    <row r="25" spans="1:26" x14ac:dyDescent="0.2">
      <c r="B25" s="31" t="s">
        <v>84</v>
      </c>
      <c r="C25" s="130">
        <f>IF($C$4="NONE",0,'Summary Data'!B9)</f>
        <v>0</v>
      </c>
      <c r="D25" s="130">
        <f>IF($D$4="NONE",0,'Summary Data'!C9)</f>
        <v>0</v>
      </c>
      <c r="E25" s="130">
        <f>IF($E$4="NONE",0,'Summary Data'!D9)</f>
        <v>0</v>
      </c>
      <c r="F25" s="130">
        <f>IF($F$4="NONE",0,'Summary Data'!E9)</f>
        <v>0</v>
      </c>
      <c r="G25" s="130">
        <f>IF($G$4="NONE",0,'Summary Data'!F9)</f>
        <v>0</v>
      </c>
      <c r="H25" s="130">
        <f>IF($H$4="NONE",0,'Summary Data'!G9)</f>
        <v>0</v>
      </c>
      <c r="L25" s="41"/>
      <c r="M25" s="32"/>
      <c r="N25" s="32"/>
      <c r="O25" s="32"/>
      <c r="P25" s="202">
        <f t="shared" si="3"/>
        <v>0</v>
      </c>
      <c r="Q25" s="134">
        <f t="shared" si="4"/>
        <v>0</v>
      </c>
      <c r="R25" s="134">
        <f t="shared" si="5"/>
        <v>0</v>
      </c>
      <c r="S25" s="134">
        <f t="shared" si="6"/>
        <v>0</v>
      </c>
      <c r="T25" s="134">
        <f t="shared" si="7"/>
        <v>0</v>
      </c>
      <c r="U25" s="134">
        <f t="shared" si="8"/>
        <v>0</v>
      </c>
      <c r="V25" s="135">
        <f t="shared" si="9"/>
        <v>0</v>
      </c>
      <c r="W25" s="31" t="s">
        <v>84</v>
      </c>
    </row>
    <row r="26" spans="1:26" x14ac:dyDescent="0.2">
      <c r="B26" s="2" t="s">
        <v>250</v>
      </c>
      <c r="C26" s="130">
        <f>IF($C$4="NONE",0,'Summary Data'!B10)</f>
        <v>4526.3132795027877</v>
      </c>
      <c r="D26" s="130">
        <f>IF($D$4="NONE",0,'Summary Data'!C10)</f>
        <v>0</v>
      </c>
      <c r="E26" s="130">
        <f>IF($E$4="NONE",0,'Summary Data'!D10)</f>
        <v>0</v>
      </c>
      <c r="F26" s="130">
        <f>IF($F$4="NONE",0,'Summary Data'!E10)</f>
        <v>0</v>
      </c>
      <c r="G26" s="130">
        <f>IF($G$4="NONE",0,'Summary Data'!F10)</f>
        <v>0</v>
      </c>
      <c r="H26" s="130">
        <f>IF($H$4="NONE",0,'Summary Data'!G10)</f>
        <v>0</v>
      </c>
      <c r="P26" s="202">
        <f t="shared" si="3"/>
        <v>34.290252117445363</v>
      </c>
      <c r="Q26" s="134">
        <f t="shared" si="4"/>
        <v>0</v>
      </c>
      <c r="R26" s="134">
        <f t="shared" si="5"/>
        <v>0</v>
      </c>
      <c r="S26" s="134">
        <f t="shared" si="6"/>
        <v>0</v>
      </c>
      <c r="T26" s="134">
        <f t="shared" si="7"/>
        <v>0</v>
      </c>
      <c r="U26" s="134">
        <f t="shared" si="8"/>
        <v>0</v>
      </c>
      <c r="V26" s="135">
        <f t="shared" si="9"/>
        <v>34.290252117445363</v>
      </c>
      <c r="W26" s="31" t="s">
        <v>250</v>
      </c>
    </row>
    <row r="27" spans="1:26" ht="16.5" thickBot="1" x14ac:dyDescent="0.3">
      <c r="B27" s="2" t="s">
        <v>85</v>
      </c>
      <c r="C27" s="130">
        <f>IF($C$4="NONE",0,'Summary Data'!B11)</f>
        <v>2133.12</v>
      </c>
      <c r="D27" s="130">
        <f>IF($D$4="NONE",0,'Summary Data'!C11)</f>
        <v>0</v>
      </c>
      <c r="E27" s="130">
        <f>IF($E$4="NONE",0,'Summary Data'!D11)</f>
        <v>0</v>
      </c>
      <c r="F27" s="130">
        <f>IF($F$4="NONE",0,'Summary Data'!E11)</f>
        <v>0</v>
      </c>
      <c r="G27" s="130">
        <f>IF($G$4="NONE",0,'Summary Data'!F11)</f>
        <v>0</v>
      </c>
      <c r="H27" s="130">
        <f>IF($H$4="NONE",0,'Summary Data'!G11)</f>
        <v>0</v>
      </c>
      <c r="J27" s="35" t="s">
        <v>22</v>
      </c>
      <c r="K27" s="35" t="s">
        <v>1551</v>
      </c>
      <c r="P27" s="202">
        <f t="shared" si="3"/>
        <v>16.16</v>
      </c>
      <c r="Q27" s="134">
        <f t="shared" si="4"/>
        <v>0</v>
      </c>
      <c r="R27" s="134">
        <f t="shared" si="5"/>
        <v>0</v>
      </c>
      <c r="S27" s="134">
        <f t="shared" si="6"/>
        <v>0</v>
      </c>
      <c r="T27" s="134">
        <f t="shared" si="7"/>
        <v>0</v>
      </c>
      <c r="U27" s="134">
        <f t="shared" si="8"/>
        <v>0</v>
      </c>
      <c r="V27" s="135">
        <f t="shared" si="9"/>
        <v>16.16</v>
      </c>
      <c r="W27" s="31" t="s">
        <v>85</v>
      </c>
    </row>
    <row r="28" spans="1:26" x14ac:dyDescent="0.2">
      <c r="B28" s="2" t="s">
        <v>86</v>
      </c>
      <c r="C28" s="130">
        <f>IF($C$4="NONE",0,'Summary Data'!B12)</f>
        <v>0</v>
      </c>
      <c r="D28" s="130">
        <f>IF($D$4="NONE",0,'Summary Data'!C12)</f>
        <v>0</v>
      </c>
      <c r="E28" s="130">
        <f>IF($E$4="NONE",0,'Summary Data'!D12)</f>
        <v>0</v>
      </c>
      <c r="F28" s="130">
        <f>IF($F$4="NONE",0,'Summary Data'!E12)</f>
        <v>0</v>
      </c>
      <c r="G28" s="130">
        <f>IF($G$4="NONE",0,'Summary Data'!F12)</f>
        <v>0</v>
      </c>
      <c r="H28" s="130">
        <f>IF($H$4="NONE",0,'Summary Data'!G12)</f>
        <v>0</v>
      </c>
      <c r="J28" s="42" t="s">
        <v>23</v>
      </c>
      <c r="K28" s="46" t="str">
        <f>C10 &amp; " Tare Weight"</f>
        <v>HE Tare Weight</v>
      </c>
      <c r="L28" s="29"/>
      <c r="M28" s="37"/>
      <c r="N28" s="37"/>
      <c r="O28" s="37"/>
      <c r="P28" s="202">
        <f t="shared" si="3"/>
        <v>0</v>
      </c>
      <c r="Q28" s="134">
        <f t="shared" si="4"/>
        <v>0</v>
      </c>
      <c r="R28" s="134">
        <f t="shared" si="5"/>
        <v>0</v>
      </c>
      <c r="S28" s="134">
        <f t="shared" si="6"/>
        <v>0</v>
      </c>
      <c r="T28" s="134">
        <f t="shared" si="7"/>
        <v>0</v>
      </c>
      <c r="U28" s="134">
        <f t="shared" si="8"/>
        <v>0</v>
      </c>
      <c r="V28" s="135">
        <f t="shared" si="9"/>
        <v>0</v>
      </c>
      <c r="W28" s="31" t="s">
        <v>86</v>
      </c>
    </row>
    <row r="29" spans="1:26" ht="13.5" thickBot="1" x14ac:dyDescent="0.25">
      <c r="B29" s="2" t="s">
        <v>87</v>
      </c>
      <c r="C29" s="130">
        <f>IF($C$4="NONE",0,'Summary Data'!B13)</f>
        <v>15.256594845309692</v>
      </c>
      <c r="D29" s="130">
        <f>IF($D$4="NONE",0,'Summary Data'!C13)</f>
        <v>0</v>
      </c>
      <c r="E29" s="130">
        <f>IF($E$4="NONE",0,'Summary Data'!D13)</f>
        <v>0</v>
      </c>
      <c r="F29" s="130">
        <f>IF($F$4="NONE",0,'Summary Data'!E13)</f>
        <v>0</v>
      </c>
      <c r="G29" s="130">
        <f>IF($G$4="NONE",0,'Summary Data'!F13)</f>
        <v>0</v>
      </c>
      <c r="H29" s="130">
        <f>IF($H$4="NONE",0,'Summary Data'!G13)</f>
        <v>0</v>
      </c>
      <c r="J29" s="47">
        <v>0</v>
      </c>
      <c r="K29" s="44">
        <f>IF(J37=0,VLOOKUP((CONCATENATE($C$10,$C$11)),'Mktg Car Type Data'!$C$2:$L$216,2,FALSE),J37)</f>
        <v>39.637369097632401</v>
      </c>
      <c r="L29" s="48"/>
      <c r="M29" s="37"/>
      <c r="N29" s="37"/>
      <c r="O29" s="37"/>
      <c r="P29" s="202">
        <f t="shared" si="3"/>
        <v>0.11558026397961887</v>
      </c>
      <c r="Q29" s="134">
        <f t="shared" si="4"/>
        <v>0</v>
      </c>
      <c r="R29" s="134">
        <f t="shared" si="5"/>
        <v>0</v>
      </c>
      <c r="S29" s="134">
        <f t="shared" si="6"/>
        <v>0</v>
      </c>
      <c r="T29" s="134">
        <f t="shared" si="7"/>
        <v>0</v>
      </c>
      <c r="U29" s="134">
        <f t="shared" si="8"/>
        <v>0</v>
      </c>
      <c r="V29" s="135">
        <f t="shared" si="9"/>
        <v>0.11558026397961887</v>
      </c>
      <c r="W29" s="31" t="s">
        <v>87</v>
      </c>
    </row>
    <row r="30" spans="1:26" x14ac:dyDescent="0.2">
      <c r="B30" s="258" t="s">
        <v>88</v>
      </c>
      <c r="C30" s="130">
        <f>IF($C$4="NONE",0,'Summary Data'!B14)</f>
        <v>142.56</v>
      </c>
      <c r="D30" s="130">
        <f>IF($D$4="NONE",0,'Summary Data'!C14)</f>
        <v>0</v>
      </c>
      <c r="E30" s="130">
        <f>IF($E$4="NONE",0,'Summary Data'!D14)</f>
        <v>0</v>
      </c>
      <c r="F30" s="130">
        <f>IF($F$4="NONE",0,'Summary Data'!E14)</f>
        <v>0</v>
      </c>
      <c r="G30" s="130">
        <f>IF($G$4="NONE",0,'Summary Data'!F14)</f>
        <v>0</v>
      </c>
      <c r="H30" s="130">
        <f>IF($H$4="NONE",0,'Summary Data'!G14)</f>
        <v>0</v>
      </c>
      <c r="J30" s="42" t="s">
        <v>24</v>
      </c>
      <c r="K30" s="42" t="s">
        <v>39</v>
      </c>
      <c r="L30" s="41"/>
      <c r="M30" s="22"/>
      <c r="N30" s="22"/>
      <c r="O30" s="22"/>
      <c r="P30" s="202">
        <f t="shared" si="3"/>
        <v>1.08</v>
      </c>
      <c r="Q30" s="134">
        <f t="shared" si="4"/>
        <v>0</v>
      </c>
      <c r="R30" s="134">
        <f t="shared" si="5"/>
        <v>0</v>
      </c>
      <c r="S30" s="134">
        <f t="shared" si="6"/>
        <v>0</v>
      </c>
      <c r="T30" s="134">
        <f t="shared" si="7"/>
        <v>0</v>
      </c>
      <c r="U30" s="134">
        <f t="shared" si="8"/>
        <v>0</v>
      </c>
      <c r="V30" s="135">
        <f t="shared" si="9"/>
        <v>1.08</v>
      </c>
      <c r="W30" s="31" t="s">
        <v>88</v>
      </c>
    </row>
    <row r="31" spans="1:26" ht="13.5" thickBot="1" x14ac:dyDescent="0.25">
      <c r="B31" s="2" t="s">
        <v>89</v>
      </c>
      <c r="C31" s="130">
        <f>IF($C$4="NONE",0,'Summary Data'!B15)</f>
        <v>46.596238234834225</v>
      </c>
      <c r="D31" s="130">
        <f>IF($D$4="NONE",0,'Summary Data'!C15)</f>
        <v>0</v>
      </c>
      <c r="E31" s="130">
        <f>IF($E$4="NONE",0,'Summary Data'!D15)</f>
        <v>0</v>
      </c>
      <c r="F31" s="130">
        <f>IF($F$4="NONE",0,'Summary Data'!E15)</f>
        <v>0</v>
      </c>
      <c r="G31" s="130">
        <f>IF($G$4="NONE",0,'Summary Data'!F15)</f>
        <v>0</v>
      </c>
      <c r="H31" s="130">
        <f>IF($H$4="NONE",0,'Summary Data'!G15)</f>
        <v>0</v>
      </c>
      <c r="J31" s="47">
        <v>0</v>
      </c>
      <c r="K31" s="132">
        <v>203.44</v>
      </c>
      <c r="L31" s="49"/>
      <c r="P31" s="202">
        <f t="shared" si="3"/>
        <v>0.35300180480935017</v>
      </c>
      <c r="Q31" s="134">
        <f t="shared" si="4"/>
        <v>0</v>
      </c>
      <c r="R31" s="134">
        <f t="shared" si="5"/>
        <v>0</v>
      </c>
      <c r="S31" s="134">
        <f t="shared" si="6"/>
        <v>0</v>
      </c>
      <c r="T31" s="134">
        <f t="shared" si="7"/>
        <v>0</v>
      </c>
      <c r="U31" s="134">
        <f t="shared" si="8"/>
        <v>0</v>
      </c>
      <c r="V31" s="135">
        <f t="shared" si="9"/>
        <v>0.35300180480935017</v>
      </c>
      <c r="W31" s="31" t="s">
        <v>89</v>
      </c>
    </row>
    <row r="32" spans="1:26" x14ac:dyDescent="0.2">
      <c r="B32" s="2" t="s">
        <v>90</v>
      </c>
      <c r="C32" s="130">
        <f>IF($C$4="NONE",0,'Summary Data'!B16)</f>
        <v>34.922933932336193</v>
      </c>
      <c r="D32" s="130">
        <f>IF($D$4="NONE",0,'Summary Data'!C16)</f>
        <v>0</v>
      </c>
      <c r="E32" s="130">
        <f>IF($E$4="NONE",0,'Summary Data'!D16)</f>
        <v>0</v>
      </c>
      <c r="F32" s="130">
        <f>IF($F$4="NONE",0,'Summary Data'!E16)</f>
        <v>0</v>
      </c>
      <c r="G32" s="130">
        <f>IF($G$4="NONE",0,'Summary Data'!F16)</f>
        <v>0</v>
      </c>
      <c r="H32" s="130">
        <f>IF($H$4="NONE",0,'Summary Data'!G16)</f>
        <v>0</v>
      </c>
      <c r="J32" s="42" t="s">
        <v>6389</v>
      </c>
      <c r="K32" s="42" t="s">
        <v>25</v>
      </c>
      <c r="P32" s="202">
        <f t="shared" si="3"/>
        <v>0.26456768130557723</v>
      </c>
      <c r="Q32" s="134">
        <f t="shared" si="4"/>
        <v>0</v>
      </c>
      <c r="R32" s="134">
        <f t="shared" si="5"/>
        <v>0</v>
      </c>
      <c r="S32" s="134">
        <f t="shared" si="6"/>
        <v>0</v>
      </c>
      <c r="T32" s="134">
        <f t="shared" si="7"/>
        <v>0</v>
      </c>
      <c r="U32" s="134">
        <f t="shared" si="8"/>
        <v>0</v>
      </c>
      <c r="V32" s="135">
        <f t="shared" si="9"/>
        <v>0.26456768130557723</v>
      </c>
      <c r="W32" s="31" t="s">
        <v>90</v>
      </c>
    </row>
    <row r="33" spans="2:23" ht="13.5" thickBot="1" x14ac:dyDescent="0.25">
      <c r="B33" s="2" t="s">
        <v>91</v>
      </c>
      <c r="C33" s="130">
        <f>IF($C$4="NONE",0,'Summary Data'!B17)</f>
        <v>6634.4935909305559</v>
      </c>
      <c r="D33" s="130">
        <f>IF($D$4="NONE",0,'Summary Data'!C17)</f>
        <v>0</v>
      </c>
      <c r="E33" s="130">
        <f>IF($E$4="NONE",0,'Summary Data'!D17)</f>
        <v>0</v>
      </c>
      <c r="F33" s="130">
        <f>IF($F$4="NONE",0,'Summary Data'!E17)</f>
        <v>0</v>
      </c>
      <c r="G33" s="130">
        <f>IF($G$4="NONE",0,'Summary Data'!F17)</f>
        <v>0</v>
      </c>
      <c r="H33" s="130">
        <f>IF($H$4="NONE",0,'Summary Data'!G17)</f>
        <v>0</v>
      </c>
      <c r="J33" s="47">
        <v>850</v>
      </c>
      <c r="K33" s="86">
        <f>((IF(C4="NONE",0,C7))+(IF(D4="NONE",0,D7))+(IF(E4="NONE",0,E7))+(IF(F4="NONE",0,F7))+(IF(G4="NONE",0,G7))+(IF(H4="NONE",0,H7)))*(1+C12)</f>
        <v>546</v>
      </c>
      <c r="M33" s="104"/>
      <c r="N33" s="104"/>
      <c r="O33" s="104"/>
      <c r="P33" s="202">
        <f t="shared" si="3"/>
        <v>50.261315082807243</v>
      </c>
      <c r="Q33" s="134">
        <f t="shared" si="4"/>
        <v>0</v>
      </c>
      <c r="R33" s="134">
        <f t="shared" si="5"/>
        <v>0</v>
      </c>
      <c r="S33" s="134">
        <f t="shared" si="6"/>
        <v>0</v>
      </c>
      <c r="T33" s="134">
        <f t="shared" si="7"/>
        <v>0</v>
      </c>
      <c r="U33" s="134">
        <f t="shared" si="8"/>
        <v>0</v>
      </c>
      <c r="V33" s="135">
        <f t="shared" si="9"/>
        <v>50.261315082807243</v>
      </c>
      <c r="W33" s="31" t="s">
        <v>91</v>
      </c>
    </row>
    <row r="34" spans="2:23" x14ac:dyDescent="0.2">
      <c r="B34" s="260" t="s">
        <v>92</v>
      </c>
      <c r="C34" s="130">
        <f>IF(C12&gt;0,M20*2,M20)+IF(RIGHT(C4,4)="CSAO",VLOOKUP(Input!C4,'Shared Asset Data'!$A$1:$D$4,4,FALSE)*C7*C6*(1+C12),0)+IF(RIGHT(C4,4)="CSAO",(VLOOKUP(C4,'Shared Asset Data'!$A$6:$D$9,4,FALSE)*C6*IF(C12&gt;0,1+C12,0)),0)</f>
        <v>127174.07999999999</v>
      </c>
      <c r="D34" s="130">
        <f>IF(RIGHT(D4,4)="CSAO",VLOOKUP(Input!D4,'Shared Asset Data'!$A$1:$D$4,4,FALSE)*D7*D6*(1+D12),0)+IF(RIGHT(D4,4)="CSAO",(VLOOKUP(D4,'Shared Asset Data'!$A$6:$D$9,4,FALSE)*D6*IF(D12&gt;0,1+D12,0)),0)</f>
        <v>0</v>
      </c>
      <c r="E34" s="130">
        <f>IF(RIGHT(E4,4)="CSAO",VLOOKUP(Input!E4,'Shared Asset Data'!$A$1:$D$4,4,FALSE)*E7*E6*(1+E12),0)+IF(RIGHT(E4,4)="CSAO",(VLOOKUP(E4,'Shared Asset Data'!$A$6:$D$9,4,FALSE)*E6*IF(E12&gt;0,1+E12,0)),0)</f>
        <v>0</v>
      </c>
      <c r="F34" s="130">
        <f>IF(RIGHT(F4,4)="CSAO",VLOOKUP(Input!F4,'Shared Asset Data'!$A$1:$D$4,4,FALSE)*F7*F6*(1+F12),0)+IF(RIGHT(F4,4)="CSAO",(VLOOKUP(F4,'Shared Asset Data'!$A$6:$D$9,4,FALSE)*F6*IF(F12&gt;0,1+F12,0)),0)</f>
        <v>0</v>
      </c>
      <c r="G34" s="130">
        <f>IF(RIGHT(G4,4)="CSAO",VLOOKUP(Input!G4,'Shared Asset Data'!$A$1:$D$4,4,FALSE)*G7*G6*(1+G12),0)+IF(RIGHT(G4,4)="CSAO",(VLOOKUP(G4,'Shared Asset Data'!$A$6:$D$9,4,FALSE)*G6*IF(G12&gt;0,1+G12,0)),0)</f>
        <v>0</v>
      </c>
      <c r="H34" s="130">
        <f>IF(RIGHT(H4,4)="CSAO",VLOOKUP(Input!H4,'Shared Asset Data'!$A$1:$D$4,4,FALSE)*H7*H6*(1+H12),0)+IF(RIGHT(H4,4)="CSAO",(VLOOKUP(H4,'Shared Asset Data'!$A$6:$D$9,4,FALSE)*H6*IF(H12&gt;0,1+H12,0)),0)</f>
        <v>0</v>
      </c>
      <c r="J34" s="42" t="s">
        <v>6388</v>
      </c>
      <c r="K34" s="42" t="s">
        <v>18</v>
      </c>
      <c r="L34" s="154" t="s">
        <v>4314</v>
      </c>
      <c r="M34" s="103"/>
      <c r="N34" s="103"/>
      <c r="O34" s="103"/>
      <c r="P34" s="202">
        <f t="shared" si="3"/>
        <v>963.43999999999994</v>
      </c>
      <c r="Q34" s="134">
        <f t="shared" si="4"/>
        <v>0</v>
      </c>
      <c r="R34" s="134">
        <f t="shared" si="5"/>
        <v>0</v>
      </c>
      <c r="S34" s="134">
        <f t="shared" si="6"/>
        <v>0</v>
      </c>
      <c r="T34" s="134">
        <f t="shared" si="7"/>
        <v>0</v>
      </c>
      <c r="U34" s="134">
        <f t="shared" si="8"/>
        <v>0</v>
      </c>
      <c r="V34" s="135">
        <f t="shared" si="9"/>
        <v>963.43999999999994</v>
      </c>
      <c r="W34" s="31" t="s">
        <v>92</v>
      </c>
    </row>
    <row r="35" spans="2:23" ht="13.5" thickBot="1" x14ac:dyDescent="0.25">
      <c r="B35" s="2" t="s">
        <v>93</v>
      </c>
      <c r="C35" s="130">
        <f>IF($C$4="NONE",0,IF(C19="Yes",'Summary Data'!$B$18,$J$33*$C$6))</f>
        <v>5640.7399446942964</v>
      </c>
      <c r="D35" s="130">
        <f>IF(D4="NONE",0,IF(D19="Yes",'Summary Data'!C18,0))</f>
        <v>0</v>
      </c>
      <c r="E35" s="130">
        <f>IF(E4="NONE",0,IF(E19="Yes",'Summary Data'!D18,0))</f>
        <v>0</v>
      </c>
      <c r="F35" s="130">
        <f>IF(F4="NONE",0,IF(F19="Yes",'Summary Data'!E18,0))</f>
        <v>0</v>
      </c>
      <c r="G35" s="130">
        <f>IF(G4="NONE",0,IF(G19="Yes",'Summary Data'!F18,0))</f>
        <v>0</v>
      </c>
      <c r="H35" s="130">
        <f>IF(H4="NONE",0,IF(H19="Yes",'Summary Data'!G18,0))</f>
        <v>0</v>
      </c>
      <c r="J35" s="47">
        <f>150.87</f>
        <v>150.87</v>
      </c>
      <c r="K35" s="43">
        <f>(IF(C4="NONE",0,C15*(1+C12)))+(IF(D4="NONE",0,D15*(1+D12)))+(IF(E4="NONE",0,E15*(1+E12)))+(IF(F4="NONE",0,F15*(1+F12)))+(IF(G4="NONE",0,G15*(1+G12)))+(IF(H4="NONE",0,H15*(1+H12)))</f>
        <v>5</v>
      </c>
      <c r="L35" s="155">
        <v>3500</v>
      </c>
      <c r="M35" s="13"/>
      <c r="N35" s="13"/>
      <c r="O35" s="13"/>
      <c r="P35" s="202">
        <f t="shared" si="3"/>
        <v>42.732878368896188</v>
      </c>
      <c r="Q35" s="134">
        <f t="shared" si="4"/>
        <v>0</v>
      </c>
      <c r="R35" s="134">
        <f t="shared" si="5"/>
        <v>0</v>
      </c>
      <c r="S35" s="134">
        <f t="shared" si="6"/>
        <v>0</v>
      </c>
      <c r="T35" s="134">
        <f t="shared" si="7"/>
        <v>0</v>
      </c>
      <c r="U35" s="134">
        <f t="shared" si="8"/>
        <v>0</v>
      </c>
      <c r="V35" s="135">
        <f t="shared" si="9"/>
        <v>42.732878368896188</v>
      </c>
      <c r="W35" s="31" t="s">
        <v>93</v>
      </c>
    </row>
    <row r="36" spans="2:23" x14ac:dyDescent="0.2">
      <c r="B36" s="2" t="s">
        <v>42</v>
      </c>
      <c r="C36" s="130">
        <f>IF($C$4="NONE",0,IF(C18="Yes",'Summary Data'!$B$19,$J$35*$C$6))</f>
        <v>2933.6692427102453</v>
      </c>
      <c r="D36" s="130">
        <f>IF(D4="NONE",0,IF(D18="Yes",'Summary Data'!C19,0))</f>
        <v>0</v>
      </c>
      <c r="E36" s="130">
        <f>IF(E4="NONE",0,IF(E18="Yes",'Summary Data'!D19,0))</f>
        <v>0</v>
      </c>
      <c r="F36" s="130">
        <f>IF(F4="NONE",0,IF(F18="Yes",'Summary Data'!E19,0))</f>
        <v>0</v>
      </c>
      <c r="G36" s="130">
        <f>IF(G4="NONE",0,IF(G18="Yes",'Summary Data'!F19,0))</f>
        <v>0</v>
      </c>
      <c r="H36" s="130">
        <f>IF(H4="NONE",0,IF(H18="Yes",'Summary Data'!G19,0))</f>
        <v>0</v>
      </c>
      <c r="J36" s="42" t="s">
        <v>1552</v>
      </c>
      <c r="K36" s="42" t="s">
        <v>21</v>
      </c>
      <c r="L36" s="154" t="s">
        <v>4250</v>
      </c>
      <c r="M36" s="13"/>
      <c r="N36" s="13"/>
      <c r="O36" s="13"/>
      <c r="P36" s="202">
        <f t="shared" si="3"/>
        <v>22.224766990229131</v>
      </c>
      <c r="Q36" s="134">
        <f t="shared" si="4"/>
        <v>0</v>
      </c>
      <c r="R36" s="134">
        <f t="shared" si="5"/>
        <v>0</v>
      </c>
      <c r="S36" s="134">
        <f t="shared" si="6"/>
        <v>0</v>
      </c>
      <c r="T36" s="134">
        <f t="shared" si="7"/>
        <v>0</v>
      </c>
      <c r="U36" s="134">
        <f t="shared" si="8"/>
        <v>0</v>
      </c>
      <c r="V36" s="135">
        <f t="shared" si="9"/>
        <v>22.224766990229131</v>
      </c>
      <c r="W36" s="31" t="s">
        <v>42</v>
      </c>
    </row>
    <row r="37" spans="2:23" ht="13.5" thickBot="1" x14ac:dyDescent="0.25">
      <c r="B37" s="2" t="s">
        <v>40</v>
      </c>
      <c r="C37" s="130">
        <f>212.79*C6</f>
        <v>28088.28</v>
      </c>
      <c r="D37" s="130">
        <f>IF(D$4="NONE",0,'Summary Data'!C20)</f>
        <v>0</v>
      </c>
      <c r="E37" s="130">
        <f>IF(E$4="NONE",0,'Summary Data'!D20)</f>
        <v>0</v>
      </c>
      <c r="F37" s="130">
        <f>IF(F$4="NONE",0,'Summary Data'!E20)</f>
        <v>0</v>
      </c>
      <c r="G37" s="130">
        <f>IF(G$4="NONE",0,'Summary Data'!F20)</f>
        <v>0</v>
      </c>
      <c r="H37" s="130">
        <f>IF(H$4="NONE",0,'Summary Data'!G20)</f>
        <v>0</v>
      </c>
      <c r="J37" s="87">
        <v>0</v>
      </c>
      <c r="K37" s="45">
        <f>C6*(C8+K29)</f>
        <v>18168.132720887479</v>
      </c>
      <c r="L37" s="156">
        <f>K37/L35</f>
        <v>5.190895063110708</v>
      </c>
      <c r="M37" s="13"/>
      <c r="N37" s="13"/>
      <c r="O37" s="13"/>
      <c r="P37" s="202">
        <f t="shared" si="3"/>
        <v>212.79</v>
      </c>
      <c r="Q37" s="134">
        <f t="shared" si="4"/>
        <v>0</v>
      </c>
      <c r="R37" s="134">
        <f t="shared" si="5"/>
        <v>0</v>
      </c>
      <c r="S37" s="134">
        <f t="shared" si="6"/>
        <v>0</v>
      </c>
      <c r="T37" s="134">
        <f t="shared" si="7"/>
        <v>0</v>
      </c>
      <c r="U37" s="134">
        <f t="shared" si="8"/>
        <v>0</v>
      </c>
      <c r="V37" s="135">
        <f t="shared" si="9"/>
        <v>212.79</v>
      </c>
      <c r="W37" s="31" t="s">
        <v>40</v>
      </c>
    </row>
    <row r="38" spans="2:23" x14ac:dyDescent="0.2">
      <c r="B38" s="259" t="s">
        <v>41</v>
      </c>
      <c r="C38" s="130">
        <f>IF($C$4="NONE",0,'Summary Data'!B21)</f>
        <v>8384</v>
      </c>
      <c r="D38" s="130">
        <f>IF($D$4="NONE",0,'Summary Data'!C21)</f>
        <v>0</v>
      </c>
      <c r="E38" s="130">
        <f>IF($E$4="NONE",0,'Summary Data'!D21)</f>
        <v>0</v>
      </c>
      <c r="F38" s="130">
        <f>IF($F$4="NONE",0,'Summary Data'!E21)</f>
        <v>0</v>
      </c>
      <c r="G38" s="130">
        <f>IF($G$4="NONE",0,'Summary Data'!F21)</f>
        <v>0</v>
      </c>
      <c r="H38" s="130">
        <f>IF($H$4="NONE",0,'Summary Data'!G21)</f>
        <v>0</v>
      </c>
      <c r="P38" s="202">
        <f t="shared" si="3"/>
        <v>63.515151515151516</v>
      </c>
      <c r="Q38" s="134">
        <f t="shared" si="4"/>
        <v>0</v>
      </c>
      <c r="R38" s="134">
        <f t="shared" si="5"/>
        <v>0</v>
      </c>
      <c r="S38" s="134">
        <f t="shared" si="6"/>
        <v>0</v>
      </c>
      <c r="T38" s="134">
        <f t="shared" si="7"/>
        <v>0</v>
      </c>
      <c r="U38" s="134">
        <f t="shared" si="8"/>
        <v>0</v>
      </c>
      <c r="V38" s="135">
        <f t="shared" si="9"/>
        <v>63.515151515151516</v>
      </c>
      <c r="W38" s="31" t="s">
        <v>41</v>
      </c>
    </row>
    <row r="39" spans="2:23" x14ac:dyDescent="0.2">
      <c r="B39" s="2" t="s">
        <v>120</v>
      </c>
      <c r="C39" s="130">
        <f>IF($C$4="NONE",0,'Summary Data'!B22)</f>
        <v>0</v>
      </c>
      <c r="D39" s="130">
        <f>IF($D$4="NONE",0,'Summary Data'!C22)</f>
        <v>0</v>
      </c>
      <c r="E39" s="130">
        <f>IF($E$4="NONE",0,'Summary Data'!D22)</f>
        <v>0</v>
      </c>
      <c r="F39" s="130">
        <f>IF($F$4="NONE",0,'Summary Data'!E22)</f>
        <v>0</v>
      </c>
      <c r="G39" s="130">
        <f>IF($G$4="NONE",0,'Summary Data'!F22)</f>
        <v>0</v>
      </c>
      <c r="H39" s="130">
        <f>IF($H$4="NONE",0,'Summary Data'!G22)</f>
        <v>0</v>
      </c>
      <c r="P39" s="202">
        <f t="shared" si="3"/>
        <v>0</v>
      </c>
      <c r="Q39" s="134">
        <f t="shared" si="4"/>
        <v>0</v>
      </c>
      <c r="R39" s="134">
        <f t="shared" si="5"/>
        <v>0</v>
      </c>
      <c r="S39" s="134">
        <f t="shared" si="6"/>
        <v>0</v>
      </c>
      <c r="T39" s="134">
        <f t="shared" si="7"/>
        <v>0</v>
      </c>
      <c r="U39" s="134">
        <f t="shared" si="8"/>
        <v>0</v>
      </c>
      <c r="V39" s="135">
        <f t="shared" si="9"/>
        <v>0</v>
      </c>
      <c r="W39" s="31" t="s">
        <v>120</v>
      </c>
    </row>
    <row r="40" spans="2:23" x14ac:dyDescent="0.2">
      <c r="B40" s="2" t="s">
        <v>94</v>
      </c>
      <c r="C40" s="130">
        <f>IF($C$4="NONE",0,'Summary Data'!B23)</f>
        <v>402.59999999999997</v>
      </c>
      <c r="D40" s="130">
        <f>IF($D$4="NONE",0,'Summary Data'!C23)</f>
        <v>0</v>
      </c>
      <c r="E40" s="130">
        <f>IF($E$4="NONE",0,'Summary Data'!D23)</f>
        <v>0</v>
      </c>
      <c r="F40" s="130">
        <f>IF($F$4="NONE",0,'Summary Data'!E23)</f>
        <v>0</v>
      </c>
      <c r="G40" s="130">
        <f>IF($G$4="NONE",0,'Summary Data'!F23)</f>
        <v>0</v>
      </c>
      <c r="H40" s="130">
        <f>IF($H$4="NONE",0,'Summary Data'!G23)</f>
        <v>0</v>
      </c>
      <c r="P40" s="202">
        <f t="shared" si="3"/>
        <v>3.05</v>
      </c>
      <c r="Q40" s="134">
        <f t="shared" si="4"/>
        <v>0</v>
      </c>
      <c r="R40" s="134">
        <f t="shared" si="5"/>
        <v>0</v>
      </c>
      <c r="S40" s="134">
        <f t="shared" si="6"/>
        <v>0</v>
      </c>
      <c r="T40" s="134">
        <f t="shared" si="7"/>
        <v>0</v>
      </c>
      <c r="U40" s="134">
        <f t="shared" si="8"/>
        <v>0</v>
      </c>
      <c r="V40" s="135">
        <f t="shared" si="9"/>
        <v>3.05</v>
      </c>
      <c r="W40" s="31" t="s">
        <v>94</v>
      </c>
    </row>
    <row r="41" spans="2:23" ht="16.5" thickBot="1" x14ac:dyDescent="0.3">
      <c r="B41" s="2" t="s">
        <v>1634</v>
      </c>
      <c r="C41" s="130">
        <f>IF(C12&gt;0,(L20+N20)*2,(L20+N20))</f>
        <v>519.68544669592779</v>
      </c>
      <c r="D41" s="130">
        <v>0</v>
      </c>
      <c r="E41" s="130">
        <v>0</v>
      </c>
      <c r="F41" s="130">
        <v>0</v>
      </c>
      <c r="G41" s="130">
        <v>0</v>
      </c>
      <c r="H41" s="130">
        <v>0</v>
      </c>
      <c r="J41" s="35" t="s">
        <v>1613</v>
      </c>
      <c r="P41" s="202">
        <f t="shared" si="3"/>
        <v>3.9370109598176346</v>
      </c>
      <c r="Q41" s="134">
        <f t="shared" si="4"/>
        <v>0</v>
      </c>
      <c r="R41" s="134">
        <f t="shared" si="5"/>
        <v>0</v>
      </c>
      <c r="S41" s="134">
        <f t="shared" si="6"/>
        <v>0</v>
      </c>
      <c r="T41" s="134">
        <f t="shared" si="7"/>
        <v>0</v>
      </c>
      <c r="U41" s="134">
        <f t="shared" si="8"/>
        <v>0</v>
      </c>
      <c r="V41" s="135">
        <f t="shared" si="9"/>
        <v>3.9370109598176346</v>
      </c>
      <c r="W41" s="31" t="s">
        <v>1634</v>
      </c>
    </row>
    <row r="42" spans="2:23" ht="13.5" thickBot="1" x14ac:dyDescent="0.25">
      <c r="B42" s="31" t="s">
        <v>96</v>
      </c>
      <c r="C42" s="130">
        <f>IF($C$4="NONE",0,'Summary Data'!B24)</f>
        <v>8712</v>
      </c>
      <c r="D42" s="130">
        <f>IF($D$4="NONE",0,'Summary Data'!C24)</f>
        <v>0</v>
      </c>
      <c r="E42" s="130">
        <f>IF($E$4="NONE",0,'Summary Data'!D24)</f>
        <v>0</v>
      </c>
      <c r="F42" s="130">
        <f>IF($F$4="NONE",0,'Summary Data'!E24)</f>
        <v>0</v>
      </c>
      <c r="G42" s="130">
        <f>IF($G$4="NONE",0,'Summary Data'!F24)</f>
        <v>0</v>
      </c>
      <c r="H42" s="130">
        <f>IF($H$4="NONE",0,'Summary Data'!G24)</f>
        <v>0</v>
      </c>
      <c r="J42" s="63" t="s">
        <v>1614</v>
      </c>
      <c r="K42" s="113" t="s">
        <v>6385</v>
      </c>
      <c r="P42" s="203">
        <f t="shared" si="3"/>
        <v>66</v>
      </c>
      <c r="Q42" s="204">
        <f t="shared" si="4"/>
        <v>0</v>
      </c>
      <c r="R42" s="204">
        <f t="shared" si="5"/>
        <v>0</v>
      </c>
      <c r="S42" s="204">
        <f t="shared" si="6"/>
        <v>0</v>
      </c>
      <c r="T42" s="204">
        <f t="shared" si="7"/>
        <v>0</v>
      </c>
      <c r="U42" s="204">
        <f t="shared" si="8"/>
        <v>0</v>
      </c>
      <c r="V42" s="205">
        <f t="shared" si="9"/>
        <v>66</v>
      </c>
      <c r="W42" s="206" t="s">
        <v>96</v>
      </c>
    </row>
    <row r="43" spans="2:23" ht="13.5" thickBot="1" x14ac:dyDescent="0.25">
      <c r="B43" s="6"/>
      <c r="C43" s="131">
        <f t="shared" ref="C43:H43" si="10">SUM(C24:C42)+C22</f>
        <v>195658.88126640386</v>
      </c>
      <c r="D43" s="131">
        <f t="shared" si="10"/>
        <v>0</v>
      </c>
      <c r="E43" s="131">
        <f t="shared" si="10"/>
        <v>0</v>
      </c>
      <c r="F43" s="131">
        <f t="shared" si="10"/>
        <v>0</v>
      </c>
      <c r="G43" s="131">
        <f t="shared" si="10"/>
        <v>0</v>
      </c>
      <c r="H43" s="131">
        <f t="shared" si="10"/>
        <v>0</v>
      </c>
      <c r="J43" s="68" t="str">
        <f>C5</f>
        <v>COAL</v>
      </c>
      <c r="K43" s="114">
        <f>VLOOKUP(J43,'Rate Index'!A3:F10,3,FALSE)</f>
        <v>2.492506749656509E-2</v>
      </c>
      <c r="V43" s="22"/>
      <c r="W43" s="2"/>
    </row>
    <row r="44" spans="2:23" ht="13.5" thickBot="1" x14ac:dyDescent="0.25"/>
    <row r="45" spans="2:23" ht="16.5" thickBot="1" x14ac:dyDescent="0.3">
      <c r="B45" s="35" t="s">
        <v>106</v>
      </c>
      <c r="C45" s="266" t="s">
        <v>20</v>
      </c>
      <c r="D45" s="267"/>
      <c r="E45" s="267"/>
      <c r="F45" s="267"/>
      <c r="G45" s="267"/>
      <c r="H45" s="268"/>
      <c r="J45" s="270" t="s">
        <v>275</v>
      </c>
      <c r="K45" s="271"/>
      <c r="L45" s="276" t="s">
        <v>276</v>
      </c>
      <c r="M45" s="277"/>
      <c r="N45" s="278"/>
    </row>
    <row r="46" spans="2:23" ht="13.5" thickBot="1" x14ac:dyDescent="0.25">
      <c r="B46" s="3" t="s">
        <v>1570</v>
      </c>
      <c r="C46" s="80">
        <f t="shared" ref="C46:H46" si="11">C47/C6</f>
        <v>1482.264252018211</v>
      </c>
      <c r="D46" s="80">
        <f t="shared" si="11"/>
        <v>0</v>
      </c>
      <c r="E46" s="80">
        <f t="shared" si="11"/>
        <v>0</v>
      </c>
      <c r="F46" s="80">
        <f t="shared" si="11"/>
        <v>0</v>
      </c>
      <c r="G46" s="80">
        <f t="shared" si="11"/>
        <v>0</v>
      </c>
      <c r="H46" s="80">
        <f t="shared" si="11"/>
        <v>0</v>
      </c>
      <c r="I46" s="16"/>
      <c r="J46" s="101" t="str">
        <f>DOLLAR((C46+D46+E46+F46+G46+H46+J10+K10+M24)*(1+K43),)</f>
        <v>₹ 2,202</v>
      </c>
      <c r="K46" s="85" t="str">
        <f>DOLLAR((SUM(C46:H46)+J10+K10+M24)/$C$8*(1+K43), 2) &amp; " Per Ton"</f>
        <v>₹ 22.47 Per Ton</v>
      </c>
      <c r="L46" s="274" t="str">
        <f>IF($C$17="Yes",DOLLAR((SUM($C$23:$H$42)/$C$6+J10+K10+M24)*(1+K43), ),"     ") &amp; "  Per Car"</f>
        <v>₹ 2,199  Per Car</v>
      </c>
      <c r="M46" s="275"/>
      <c r="N46" s="85" t="str">
        <f>IF($C$17="Yes",DOLLAR((((SUM($C$23:$H$42)/$C$6)+J10+K10+M24)/$C$8)*(1+K43), 2),"     ") &amp; "  Per Ton"</f>
        <v>₹ 22.44  Per Ton</v>
      </c>
    </row>
    <row r="47" spans="2:23" ht="13.5" thickBot="1" x14ac:dyDescent="0.25">
      <c r="B47" s="3" t="s">
        <v>1571</v>
      </c>
      <c r="C47" s="80">
        <f t="shared" ref="C47:H47" si="12">C43</f>
        <v>195658.88126640386</v>
      </c>
      <c r="D47" s="80">
        <f t="shared" si="12"/>
        <v>0</v>
      </c>
      <c r="E47" s="80">
        <f t="shared" si="12"/>
        <v>0</v>
      </c>
      <c r="F47" s="80">
        <f t="shared" si="12"/>
        <v>0</v>
      </c>
      <c r="G47" s="80">
        <f t="shared" si="12"/>
        <v>0</v>
      </c>
      <c r="H47" s="80">
        <f t="shared" si="12"/>
        <v>0</v>
      </c>
      <c r="I47" s="16"/>
      <c r="J47" s="272" t="str">
        <f>DOLLAR(((SUM(C47:H47))+((J10+K10)*$C$6)+L24)*(1+K43), ) &amp; " Per Train"</f>
        <v>₹ 2,90,608 Per Train</v>
      </c>
      <c r="K47" s="273"/>
      <c r="L47" s="272" t="str">
        <f>DOLLAR((SUM(C23:H42)+((J10+K10)*$C$6)+L24)*(1+K43), ) &amp; " Per Train"</f>
        <v>₹ 2,90,254 Per Train</v>
      </c>
      <c r="M47" s="279"/>
      <c r="N47" s="273"/>
    </row>
    <row r="48" spans="2:23" x14ac:dyDescent="0.2">
      <c r="B48" s="142"/>
      <c r="I48" s="167"/>
      <c r="J48" s="167"/>
    </row>
    <row r="50" spans="1:11" ht="15" x14ac:dyDescent="0.2">
      <c r="A50" s="191"/>
      <c r="J50" s="22">
        <f>SUM(C47:H47)</f>
        <v>195658.88126640386</v>
      </c>
    </row>
    <row r="51" spans="1:11" ht="15" x14ac:dyDescent="0.2">
      <c r="A51" s="191"/>
      <c r="J51" s="37"/>
    </row>
    <row r="52" spans="1:11" ht="15" x14ac:dyDescent="0.2">
      <c r="A52" s="191"/>
      <c r="J52" s="190"/>
      <c r="K52" s="37"/>
    </row>
    <row r="53" spans="1:11" ht="15" x14ac:dyDescent="0.2">
      <c r="A53" s="192"/>
      <c r="H53" s="37"/>
      <c r="J53" s="190"/>
      <c r="K53" s="190"/>
    </row>
    <row r="54" spans="1:11" ht="15" x14ac:dyDescent="0.2">
      <c r="A54" s="192"/>
      <c r="H54" s="37"/>
      <c r="J54" s="190"/>
      <c r="K54" s="190"/>
    </row>
    <row r="55" spans="1:11" ht="15" x14ac:dyDescent="0.2">
      <c r="A55" s="192"/>
      <c r="H55" s="37"/>
      <c r="J55" s="190"/>
      <c r="K55" s="190"/>
    </row>
    <row r="56" spans="1:11" ht="15" x14ac:dyDescent="0.2">
      <c r="A56" s="193"/>
    </row>
    <row r="57" spans="1:11" ht="15" x14ac:dyDescent="0.2">
      <c r="A57" s="193"/>
      <c r="J57" s="190"/>
      <c r="K57" s="37"/>
    </row>
    <row r="58" spans="1:11" ht="15" x14ac:dyDescent="0.2">
      <c r="A58" s="193"/>
      <c r="J58" s="190"/>
    </row>
    <row r="59" spans="1:11" ht="15" x14ac:dyDescent="0.2">
      <c r="A59" s="193"/>
      <c r="H59" s="37"/>
      <c r="J59" s="190"/>
      <c r="K59" s="190"/>
    </row>
    <row r="60" spans="1:11" ht="15" x14ac:dyDescent="0.2">
      <c r="A60" s="191"/>
    </row>
    <row r="61" spans="1:11" ht="15" x14ac:dyDescent="0.2">
      <c r="A61" s="191"/>
    </row>
    <row r="62" spans="1:11" ht="15" x14ac:dyDescent="0.2">
      <c r="A62" s="191"/>
      <c r="J62" s="190"/>
      <c r="K62" s="37"/>
    </row>
    <row r="63" spans="1:11" ht="15" x14ac:dyDescent="0.2">
      <c r="A63" s="191"/>
    </row>
    <row r="64" spans="1:11" ht="15" x14ac:dyDescent="0.2">
      <c r="A64" s="191"/>
    </row>
    <row r="65" spans="1:1" ht="15" x14ac:dyDescent="0.2">
      <c r="A65" s="191"/>
    </row>
    <row r="66" spans="1:1" ht="15" x14ac:dyDescent="0.2">
      <c r="A66" s="191"/>
    </row>
    <row r="67" spans="1:1" ht="15" x14ac:dyDescent="0.2">
      <c r="A67" s="191"/>
    </row>
  </sheetData>
  <dataConsolidate/>
  <mergeCells count="9">
    <mergeCell ref="P20:W20"/>
    <mergeCell ref="C45:H45"/>
    <mergeCell ref="B1:F2"/>
    <mergeCell ref="J45:K45"/>
    <mergeCell ref="J47:K47"/>
    <mergeCell ref="L46:M46"/>
    <mergeCell ref="L45:N45"/>
    <mergeCell ref="L47:N47"/>
    <mergeCell ref="J20:K20"/>
  </mergeCells>
  <phoneticPr fontId="2" type="noConversion"/>
  <dataValidations count="8">
    <dataValidation type="list" allowBlank="1" showInputMessage="1" showErrorMessage="1" sqref="K14:K19" xr:uid="{00000000-0002-0000-0100-000000000000}">
      <formula1>States</formula1>
    </dataValidation>
    <dataValidation type="list" allowBlank="1" showInputMessage="1" showErrorMessage="1" sqref="J14:J19" xr:uid="{00000000-0002-0000-0100-000001000000}">
      <formula1>Switch</formula1>
    </dataValidation>
    <dataValidation showInputMessage="1" showErrorMessage="1" sqref="D10:I11 I13:I20 D13:H13 D17:H20" xr:uid="{00000000-0002-0000-0100-000002000000}"/>
    <dataValidation type="list" allowBlank="1" showInputMessage="1" showErrorMessage="1" sqref="C4:K4" xr:uid="{00000000-0002-0000-0100-000003000000}">
      <formula1>DIVISIONS</formula1>
    </dataValidation>
    <dataValidation type="list" allowBlank="1" showInputMessage="1" showErrorMessage="1" sqref="J43" xr:uid="{00000000-0002-0000-0100-000004000000}">
      <formula1>MAJOR_MINOR</formula1>
    </dataValidation>
    <dataValidation type="list" showInputMessage="1" showErrorMessage="1" sqref="C11" xr:uid="{00000000-0002-0000-0100-000005000000}">
      <formula1>Car_Owner</formula1>
    </dataValidation>
    <dataValidation type="list" allowBlank="1" showInputMessage="1" showErrorMessage="1" sqref="C10" xr:uid="{00000000-0002-0000-0100-000006000000}">
      <formula1>Car_Types</formula1>
    </dataValidation>
    <dataValidation type="list" showInputMessage="1" showErrorMessage="1" sqref="C17:C20" xr:uid="{00000000-0002-0000-0100-000007000000}">
      <formula1>Car_Hire</formula1>
    </dataValidation>
  </dataValidations>
  <pageMargins left="0.75" right="0.75" top="1" bottom="1" header="0.5" footer="0.5"/>
  <pageSetup scale="58" orientation="landscape"/>
  <headerFooter alignWithMargins="0"/>
  <legacyDrawing r:id="rId1"/>
  <extLst>
    <ext xmlns:x14="http://schemas.microsoft.com/office/spreadsheetml/2009/9/main" uri="{CCE6A557-97BC-4b89-ADB6-D9C93CAAB3DF}">
      <x14:dataValidations xmlns:xm="http://schemas.microsoft.com/office/excel/2006/main" count="4">
        <x14:dataValidation type="list" showInputMessage="1" showErrorMessage="1" xr:uid="{00000000-0002-0000-0100-000008000000}">
          <x14:formula1>
            <xm:f>Lists!$I$2:$I$25</xm:f>
          </x14:formula1>
          <xm:sqref>C13</xm:sqref>
        </x14:dataValidation>
        <x14:dataValidation type="list" allowBlank="1" showInputMessage="1" showErrorMessage="1" xr:uid="{00000000-0002-0000-0100-000009000000}">
          <x14:formula1>
            <xm:f>Lists!$N$2:$N$10</xm:f>
          </x14:formula1>
          <xm:sqref>J24</xm:sqref>
        </x14:dataValidation>
        <x14:dataValidation type="list" allowBlank="1" showInputMessage="1" showErrorMessage="1" xr:uid="{00000000-0002-0000-0100-00000A000000}">
          <x14:formula1>
            <xm:f>'Rate Index'!A2:A10</xm:f>
          </x14:formula1>
          <xm:sqref>J43</xm:sqref>
        </x14:dataValidation>
        <x14:dataValidation type="list" allowBlank="1" showInputMessage="1" showErrorMessage="1" xr:uid="{00000000-0002-0000-0100-00000B000000}">
          <x14:formula1>
            <xm:f>Lists!$J$2:$J$9</xm:f>
          </x14:formula1>
          <xm:sqref>C5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tabColor theme="9" tint="0.79998168889431442"/>
  </sheetPr>
  <dimension ref="A1:P2991"/>
  <sheetViews>
    <sheetView workbookViewId="0">
      <selection activeCell="D13" sqref="D13"/>
    </sheetView>
  </sheetViews>
  <sheetFormatPr defaultRowHeight="12.75" x14ac:dyDescent="0.2"/>
  <cols>
    <col min="1" max="1" width="10.5703125" customWidth="1"/>
    <col min="3" max="3" width="19.85546875" bestFit="1" customWidth="1"/>
    <col min="4" max="4" width="15.140625" bestFit="1" customWidth="1"/>
    <col min="5" max="5" width="11.42578125" customWidth="1"/>
    <col min="7" max="7" width="10.7109375" bestFit="1" customWidth="1"/>
    <col min="9" max="9" width="37" bestFit="1" customWidth="1"/>
    <col min="10" max="10" width="19.85546875" bestFit="1" customWidth="1"/>
    <col min="12" max="12" width="23.85546875" bestFit="1" customWidth="1"/>
    <col min="13" max="13" width="14.28515625" bestFit="1" customWidth="1"/>
    <col min="14" max="14" width="43.5703125" bestFit="1" customWidth="1"/>
  </cols>
  <sheetData>
    <row r="1" spans="1:16" ht="39" thickBot="1" x14ac:dyDescent="0.25">
      <c r="A1" s="8" t="s">
        <v>77</v>
      </c>
      <c r="B1" s="7" t="s">
        <v>78</v>
      </c>
      <c r="C1" s="8" t="s">
        <v>248</v>
      </c>
      <c r="D1" s="7" t="s">
        <v>79</v>
      </c>
      <c r="E1" s="7" t="s">
        <v>80</v>
      </c>
      <c r="F1" s="7" t="s">
        <v>46</v>
      </c>
      <c r="G1" s="7" t="s">
        <v>47</v>
      </c>
      <c r="H1" s="7" t="s">
        <v>83</v>
      </c>
      <c r="I1" s="7" t="s">
        <v>26</v>
      </c>
      <c r="J1" s="7" t="s">
        <v>116</v>
      </c>
      <c r="K1" s="7" t="s">
        <v>1544</v>
      </c>
      <c r="L1" s="7" t="s">
        <v>279</v>
      </c>
      <c r="M1" s="7" t="s">
        <v>1548</v>
      </c>
      <c r="N1" s="7" t="s">
        <v>1566</v>
      </c>
    </row>
    <row r="2" spans="1:16" ht="13.5" thickBot="1" x14ac:dyDescent="0.25">
      <c r="A2" s="33"/>
      <c r="B2" s="60"/>
      <c r="C2" s="34" t="s">
        <v>104</v>
      </c>
      <c r="D2" s="23"/>
      <c r="E2" s="26">
        <v>100</v>
      </c>
      <c r="F2" s="15">
        <v>1</v>
      </c>
      <c r="G2" s="19" t="s">
        <v>135</v>
      </c>
      <c r="H2" s="33" t="s">
        <v>37</v>
      </c>
      <c r="I2" s="243" t="s">
        <v>27</v>
      </c>
      <c r="J2" s="15"/>
      <c r="K2" s="244"/>
      <c r="L2" s="15"/>
      <c r="M2" s="93"/>
    </row>
    <row r="3" spans="1:16" ht="13.5" thickBot="1" x14ac:dyDescent="0.25">
      <c r="A3" s="58" t="s">
        <v>255</v>
      </c>
      <c r="C3" s="6" t="s">
        <v>251</v>
      </c>
      <c r="D3" s="24">
        <v>10</v>
      </c>
      <c r="E3" s="27" t="s">
        <v>64</v>
      </c>
      <c r="F3" s="16">
        <v>10</v>
      </c>
      <c r="G3" s="20" t="s">
        <v>146</v>
      </c>
      <c r="H3" s="9" t="s">
        <v>38</v>
      </c>
      <c r="I3" s="245" t="s">
        <v>28</v>
      </c>
      <c r="J3" s="16" t="s">
        <v>252</v>
      </c>
      <c r="K3" s="247" t="s">
        <v>170</v>
      </c>
      <c r="L3" s="143" t="s">
        <v>2853</v>
      </c>
      <c r="M3" s="166" t="s">
        <v>1545</v>
      </c>
      <c r="N3" s="173" t="s">
        <v>4239</v>
      </c>
    </row>
    <row r="4" spans="1:16" ht="13.5" thickBot="1" x14ac:dyDescent="0.25">
      <c r="A4" s="58" t="s">
        <v>253</v>
      </c>
      <c r="B4" s="143" t="s">
        <v>161</v>
      </c>
      <c r="C4" s="6" t="s">
        <v>52</v>
      </c>
      <c r="D4" s="24">
        <v>20</v>
      </c>
      <c r="E4" s="27">
        <v>110</v>
      </c>
      <c r="F4" s="16">
        <v>102</v>
      </c>
      <c r="G4" s="20" t="s">
        <v>126</v>
      </c>
      <c r="I4" s="246" t="s">
        <v>44</v>
      </c>
      <c r="J4" s="16" t="s">
        <v>119</v>
      </c>
      <c r="K4" s="247" t="s">
        <v>176</v>
      </c>
      <c r="L4" s="144" t="s">
        <v>5654</v>
      </c>
      <c r="M4" s="166" t="s">
        <v>1546</v>
      </c>
      <c r="N4" s="173" t="s">
        <v>4240</v>
      </c>
      <c r="P4" s="1" t="s">
        <v>27</v>
      </c>
    </row>
    <row r="5" spans="1:16" ht="13.5" thickBot="1" x14ac:dyDescent="0.25">
      <c r="A5" s="59" t="s">
        <v>254</v>
      </c>
      <c r="B5" s="144" t="s">
        <v>162</v>
      </c>
      <c r="C5" s="6" t="s">
        <v>53</v>
      </c>
      <c r="D5" s="24">
        <v>25</v>
      </c>
      <c r="E5" s="27">
        <v>120</v>
      </c>
      <c r="F5" s="16">
        <v>104</v>
      </c>
      <c r="G5" s="20" t="s">
        <v>157</v>
      </c>
      <c r="I5" s="245" t="s">
        <v>4232</v>
      </c>
      <c r="J5" s="16" t="s">
        <v>118</v>
      </c>
      <c r="K5" s="247" t="s">
        <v>619</v>
      </c>
      <c r="L5" s="143" t="s">
        <v>5950</v>
      </c>
      <c r="M5" s="257" t="s">
        <v>1547</v>
      </c>
      <c r="N5" s="173" t="s">
        <v>4241</v>
      </c>
      <c r="P5" s="1" t="s">
        <v>28</v>
      </c>
    </row>
    <row r="6" spans="1:16" ht="13.5" thickBot="1" x14ac:dyDescent="0.25">
      <c r="A6" s="5"/>
      <c r="B6" s="143" t="s">
        <v>163</v>
      </c>
      <c r="C6" s="6" t="s">
        <v>54</v>
      </c>
      <c r="D6" s="24">
        <v>30</v>
      </c>
      <c r="E6" s="27">
        <v>130</v>
      </c>
      <c r="F6" s="16">
        <v>106</v>
      </c>
      <c r="G6" s="20" t="s">
        <v>155</v>
      </c>
      <c r="I6" s="246" t="s">
        <v>5942</v>
      </c>
      <c r="J6" s="16" t="s">
        <v>48</v>
      </c>
      <c r="K6" s="247" t="s">
        <v>641</v>
      </c>
      <c r="L6" s="144" t="s">
        <v>3128</v>
      </c>
      <c r="N6" s="78" t="s">
        <v>4242</v>
      </c>
      <c r="P6" s="1" t="s">
        <v>44</v>
      </c>
    </row>
    <row r="7" spans="1:16" ht="13.5" thickBot="1" x14ac:dyDescent="0.25">
      <c r="A7" s="5"/>
      <c r="B7" s="144" t="s">
        <v>164</v>
      </c>
      <c r="C7" s="6" t="s">
        <v>55</v>
      </c>
      <c r="D7" s="24">
        <v>40</v>
      </c>
      <c r="E7" s="27">
        <v>140</v>
      </c>
      <c r="F7" s="16">
        <v>107</v>
      </c>
      <c r="G7" s="20" t="s">
        <v>145</v>
      </c>
      <c r="I7" s="245" t="s">
        <v>4233</v>
      </c>
      <c r="J7" s="16" t="s">
        <v>112</v>
      </c>
      <c r="K7" s="247" t="s">
        <v>215</v>
      </c>
      <c r="L7" s="143" t="s">
        <v>3931</v>
      </c>
      <c r="N7" s="78" t="s">
        <v>4243</v>
      </c>
      <c r="P7" s="1" t="s">
        <v>29</v>
      </c>
    </row>
    <row r="8" spans="1:16" ht="13.5" thickBot="1" x14ac:dyDescent="0.25">
      <c r="A8" s="5"/>
      <c r="B8" s="143" t="s">
        <v>165</v>
      </c>
      <c r="C8" s="6" t="s">
        <v>57</v>
      </c>
      <c r="D8" s="24">
        <v>60</v>
      </c>
      <c r="E8" s="27">
        <v>150</v>
      </c>
      <c r="F8" s="16">
        <v>109</v>
      </c>
      <c r="G8" s="20" t="s">
        <v>123</v>
      </c>
      <c r="I8" s="246" t="s">
        <v>4234</v>
      </c>
      <c r="J8" s="16" t="s">
        <v>261</v>
      </c>
      <c r="K8" s="247" t="s">
        <v>294</v>
      </c>
      <c r="L8" s="144" t="s">
        <v>2545</v>
      </c>
      <c r="N8" s="78" t="s">
        <v>4244</v>
      </c>
      <c r="P8" s="1" t="s">
        <v>112</v>
      </c>
    </row>
    <row r="9" spans="1:16" ht="13.5" thickBot="1" x14ac:dyDescent="0.25">
      <c r="A9" s="5"/>
      <c r="B9" s="143" t="s">
        <v>166</v>
      </c>
      <c r="C9" s="6" t="s">
        <v>58</v>
      </c>
      <c r="D9" s="24">
        <v>65</v>
      </c>
      <c r="E9" s="27">
        <v>160</v>
      </c>
      <c r="F9" s="16">
        <v>11</v>
      </c>
      <c r="G9" s="20" t="s">
        <v>160</v>
      </c>
      <c r="I9" s="245" t="s">
        <v>4315</v>
      </c>
      <c r="J9" s="17" t="s">
        <v>117</v>
      </c>
      <c r="K9" s="247" t="s">
        <v>290</v>
      </c>
      <c r="L9" s="143" t="s">
        <v>3625</v>
      </c>
      <c r="N9" s="133" t="s">
        <v>4245</v>
      </c>
      <c r="P9" s="1" t="s">
        <v>30</v>
      </c>
    </row>
    <row r="10" spans="1:16" ht="13.5" thickBot="1" x14ac:dyDescent="0.25">
      <c r="A10" s="5"/>
      <c r="B10" s="144" t="s">
        <v>167</v>
      </c>
      <c r="C10" s="6" t="s">
        <v>59</v>
      </c>
      <c r="D10" s="24">
        <v>70</v>
      </c>
      <c r="E10" s="27">
        <v>170</v>
      </c>
      <c r="F10" s="16">
        <v>110</v>
      </c>
      <c r="G10" s="20" t="s">
        <v>235</v>
      </c>
      <c r="I10" s="172" t="s">
        <v>4235</v>
      </c>
      <c r="K10" s="174" t="s">
        <v>289</v>
      </c>
      <c r="L10" s="144" t="s">
        <v>2241</v>
      </c>
      <c r="N10" s="78" t="s">
        <v>4246</v>
      </c>
      <c r="P10" s="1" t="s">
        <v>31</v>
      </c>
    </row>
    <row r="11" spans="1:16" ht="13.5" thickBot="1" x14ac:dyDescent="0.25">
      <c r="A11" s="5"/>
      <c r="B11" s="143" t="s">
        <v>168</v>
      </c>
      <c r="C11" s="6" t="s">
        <v>60</v>
      </c>
      <c r="D11" s="25">
        <v>80</v>
      </c>
      <c r="E11" s="27">
        <v>180</v>
      </c>
      <c r="F11" s="16">
        <v>112</v>
      </c>
      <c r="G11" s="20" t="s">
        <v>144</v>
      </c>
      <c r="I11" s="171" t="s">
        <v>29</v>
      </c>
      <c r="K11" s="174" t="s">
        <v>293</v>
      </c>
      <c r="L11" s="143" t="s">
        <v>4130</v>
      </c>
      <c r="P11" s="1" t="s">
        <v>32</v>
      </c>
    </row>
    <row r="12" spans="1:16" ht="13.5" thickBot="1" x14ac:dyDescent="0.25">
      <c r="A12" s="5"/>
      <c r="B12" s="144" t="s">
        <v>169</v>
      </c>
      <c r="C12" s="6" t="s">
        <v>61</v>
      </c>
      <c r="E12" s="27" t="s">
        <v>257</v>
      </c>
      <c r="F12" s="16">
        <v>113</v>
      </c>
      <c r="G12" s="20" t="s">
        <v>132</v>
      </c>
      <c r="I12" s="171" t="s">
        <v>112</v>
      </c>
      <c r="K12" s="174" t="s">
        <v>385</v>
      </c>
      <c r="L12" s="144" t="s">
        <v>5952</v>
      </c>
      <c r="P12" s="1" t="s">
        <v>49</v>
      </c>
    </row>
    <row r="13" spans="1:16" ht="13.5" thickBot="1" x14ac:dyDescent="0.25">
      <c r="A13" s="5"/>
      <c r="B13" s="143" t="s">
        <v>170</v>
      </c>
      <c r="C13" s="6" t="s">
        <v>62</v>
      </c>
      <c r="E13" s="27" t="s">
        <v>258</v>
      </c>
      <c r="F13" s="16">
        <v>114</v>
      </c>
      <c r="G13" s="20" t="s">
        <v>138</v>
      </c>
      <c r="I13" s="172" t="s">
        <v>30</v>
      </c>
      <c r="K13" s="174" t="s">
        <v>749</v>
      </c>
      <c r="L13" s="143" t="s">
        <v>3536</v>
      </c>
      <c r="P13" s="1" t="s">
        <v>33</v>
      </c>
    </row>
    <row r="14" spans="1:16" ht="13.5" thickBot="1" x14ac:dyDescent="0.25">
      <c r="A14" s="5"/>
      <c r="B14" s="144" t="s">
        <v>171</v>
      </c>
      <c r="C14" s="6" t="s">
        <v>63</v>
      </c>
      <c r="E14" s="27" t="s">
        <v>260</v>
      </c>
      <c r="F14" s="16">
        <v>115</v>
      </c>
      <c r="G14" s="20" t="s">
        <v>140</v>
      </c>
      <c r="I14" s="171" t="s">
        <v>1853</v>
      </c>
      <c r="K14" s="174" t="s">
        <v>236</v>
      </c>
      <c r="L14" s="144" t="s">
        <v>5954</v>
      </c>
      <c r="P14" s="1" t="s">
        <v>34</v>
      </c>
    </row>
    <row r="15" spans="1:16" ht="13.5" thickBot="1" x14ac:dyDescent="0.25">
      <c r="A15" s="5"/>
      <c r="B15" s="144" t="s">
        <v>172</v>
      </c>
      <c r="C15" s="166" t="s">
        <v>255</v>
      </c>
      <c r="E15" s="27">
        <v>200</v>
      </c>
      <c r="F15" s="16">
        <v>116</v>
      </c>
      <c r="G15" s="20" t="s">
        <v>156</v>
      </c>
      <c r="I15" s="172" t="s">
        <v>31</v>
      </c>
      <c r="K15" s="174" t="s">
        <v>238</v>
      </c>
      <c r="L15" s="143" t="s">
        <v>2182</v>
      </c>
      <c r="P15" s="1" t="s">
        <v>35</v>
      </c>
    </row>
    <row r="16" spans="1:16" ht="13.5" thickBot="1" x14ac:dyDescent="0.25">
      <c r="A16" s="5"/>
      <c r="B16" s="143" t="s">
        <v>173</v>
      </c>
      <c r="E16" s="27" t="s">
        <v>65</v>
      </c>
      <c r="F16" s="16">
        <v>117</v>
      </c>
      <c r="G16" s="20" t="s">
        <v>136</v>
      </c>
      <c r="I16" s="171" t="s">
        <v>32</v>
      </c>
      <c r="K16" s="174" t="s">
        <v>295</v>
      </c>
      <c r="L16" s="144" t="s">
        <v>2390</v>
      </c>
    </row>
    <row r="17" spans="1:12" ht="13.5" thickBot="1" x14ac:dyDescent="0.25">
      <c r="A17" s="5"/>
      <c r="B17" s="144" t="s">
        <v>174</v>
      </c>
      <c r="C17" s="10"/>
      <c r="E17" s="27">
        <v>210</v>
      </c>
      <c r="F17" s="16">
        <v>12</v>
      </c>
      <c r="G17" s="20" t="s">
        <v>141</v>
      </c>
      <c r="I17" s="172" t="s">
        <v>5943</v>
      </c>
      <c r="K17" s="174" t="s">
        <v>291</v>
      </c>
      <c r="L17" s="143" t="s">
        <v>5229</v>
      </c>
    </row>
    <row r="18" spans="1:12" ht="13.5" thickBot="1" x14ac:dyDescent="0.25">
      <c r="A18" s="5"/>
      <c r="B18" s="143" t="s">
        <v>175</v>
      </c>
      <c r="E18" s="27">
        <v>220</v>
      </c>
      <c r="F18" s="16">
        <v>122</v>
      </c>
      <c r="G18" s="20" t="s">
        <v>142</v>
      </c>
      <c r="I18" s="171" t="s">
        <v>33</v>
      </c>
      <c r="K18" s="174" t="s">
        <v>240</v>
      </c>
      <c r="L18" s="144" t="s">
        <v>2979</v>
      </c>
    </row>
    <row r="19" spans="1:12" ht="13.5" thickBot="1" x14ac:dyDescent="0.25">
      <c r="A19" s="5"/>
      <c r="B19" s="144" t="s">
        <v>176</v>
      </c>
      <c r="E19" s="27">
        <v>230</v>
      </c>
      <c r="F19" s="16">
        <v>123</v>
      </c>
      <c r="G19" s="20" t="s">
        <v>125</v>
      </c>
      <c r="I19" s="172" t="s">
        <v>34</v>
      </c>
      <c r="K19" s="174" t="s">
        <v>322</v>
      </c>
      <c r="L19" s="143" t="s">
        <v>5231</v>
      </c>
    </row>
    <row r="20" spans="1:12" ht="13.5" thickBot="1" x14ac:dyDescent="0.25">
      <c r="A20" s="5"/>
      <c r="B20" s="143" t="s">
        <v>177</v>
      </c>
      <c r="E20" s="27">
        <v>240</v>
      </c>
      <c r="F20" s="16">
        <v>124</v>
      </c>
      <c r="G20" s="20" t="s">
        <v>158</v>
      </c>
      <c r="I20" s="171" t="s">
        <v>35</v>
      </c>
      <c r="K20" s="174" t="s">
        <v>297</v>
      </c>
      <c r="L20" s="144" t="s">
        <v>2206</v>
      </c>
    </row>
    <row r="21" spans="1:12" ht="13.5" thickBot="1" x14ac:dyDescent="0.25">
      <c r="A21" s="5"/>
      <c r="B21" s="144" t="s">
        <v>178</v>
      </c>
      <c r="E21" s="27">
        <v>250</v>
      </c>
      <c r="F21" s="16">
        <v>125</v>
      </c>
      <c r="G21" s="20" t="s">
        <v>139</v>
      </c>
      <c r="I21" s="172" t="s">
        <v>4236</v>
      </c>
      <c r="K21" s="174" t="s">
        <v>286</v>
      </c>
      <c r="L21" s="143" t="s">
        <v>4334</v>
      </c>
    </row>
    <row r="22" spans="1:12" ht="13.5" thickBot="1" x14ac:dyDescent="0.25">
      <c r="A22" s="5"/>
      <c r="B22" s="144" t="s">
        <v>1868</v>
      </c>
      <c r="E22" s="27" t="s">
        <v>66</v>
      </c>
      <c r="F22" s="16">
        <v>126</v>
      </c>
      <c r="G22" s="20" t="s">
        <v>122</v>
      </c>
      <c r="I22" s="242" t="s">
        <v>4237</v>
      </c>
      <c r="K22" s="174" t="s">
        <v>288</v>
      </c>
      <c r="L22" s="144" t="s">
        <v>3263</v>
      </c>
    </row>
    <row r="23" spans="1:12" x14ac:dyDescent="0.2">
      <c r="A23" s="5"/>
      <c r="B23" s="143" t="s">
        <v>179</v>
      </c>
      <c r="E23" s="27">
        <v>260</v>
      </c>
      <c r="F23" s="16">
        <v>129</v>
      </c>
      <c r="G23" s="20" t="s">
        <v>143</v>
      </c>
      <c r="K23" s="174" t="s">
        <v>292</v>
      </c>
      <c r="L23" s="143" t="s">
        <v>3240</v>
      </c>
    </row>
    <row r="24" spans="1:12" x14ac:dyDescent="0.2">
      <c r="A24" s="5"/>
      <c r="B24" s="144" t="s">
        <v>180</v>
      </c>
      <c r="E24" s="27">
        <v>270</v>
      </c>
      <c r="F24" s="16">
        <v>13</v>
      </c>
      <c r="G24" s="20" t="s">
        <v>133</v>
      </c>
      <c r="K24" s="174" t="s">
        <v>287</v>
      </c>
      <c r="L24" s="144" t="s">
        <v>3673</v>
      </c>
    </row>
    <row r="25" spans="1:12" x14ac:dyDescent="0.2">
      <c r="A25" s="5"/>
      <c r="B25" s="143" t="s">
        <v>181</v>
      </c>
      <c r="E25" s="27">
        <v>280</v>
      </c>
      <c r="F25" s="16">
        <v>130</v>
      </c>
      <c r="G25" s="20" t="s">
        <v>130</v>
      </c>
      <c r="K25" s="174" t="s">
        <v>553</v>
      </c>
      <c r="L25" s="143" t="s">
        <v>5956</v>
      </c>
    </row>
    <row r="26" spans="1:12" x14ac:dyDescent="0.2">
      <c r="A26" s="5"/>
      <c r="B26" s="144" t="s">
        <v>182</v>
      </c>
      <c r="E26" s="27">
        <v>290</v>
      </c>
      <c r="F26" s="16">
        <v>131</v>
      </c>
      <c r="G26" s="20" t="s">
        <v>147</v>
      </c>
      <c r="K26" s="174" t="s">
        <v>304</v>
      </c>
      <c r="L26" s="144" t="s">
        <v>5526</v>
      </c>
    </row>
    <row r="27" spans="1:12" x14ac:dyDescent="0.2">
      <c r="A27" s="5"/>
      <c r="B27" s="144" t="s">
        <v>183</v>
      </c>
      <c r="E27" s="27">
        <v>300</v>
      </c>
      <c r="F27" s="16">
        <v>132</v>
      </c>
      <c r="G27" s="20" t="s">
        <v>131</v>
      </c>
      <c r="K27" s="174" t="s">
        <v>300</v>
      </c>
      <c r="L27" s="143" t="s">
        <v>2897</v>
      </c>
    </row>
    <row r="28" spans="1:12" ht="13.5" thickBot="1" x14ac:dyDescent="0.25">
      <c r="A28" s="5"/>
      <c r="B28" s="143" t="s">
        <v>184</v>
      </c>
      <c r="E28" s="27" t="s">
        <v>56</v>
      </c>
      <c r="F28" s="16">
        <v>134</v>
      </c>
      <c r="G28" s="20" t="s">
        <v>149</v>
      </c>
      <c r="K28" s="175" t="s">
        <v>307</v>
      </c>
      <c r="L28" s="144" t="s">
        <v>2171</v>
      </c>
    </row>
    <row r="29" spans="1:12" x14ac:dyDescent="0.2">
      <c r="A29" s="5"/>
      <c r="B29" s="144" t="s">
        <v>185</v>
      </c>
      <c r="E29" s="27">
        <v>320</v>
      </c>
      <c r="F29" s="16">
        <v>135</v>
      </c>
      <c r="G29" s="20" t="s">
        <v>153</v>
      </c>
      <c r="L29" s="143" t="s">
        <v>4166</v>
      </c>
    </row>
    <row r="30" spans="1:12" x14ac:dyDescent="0.2">
      <c r="A30" s="5"/>
      <c r="B30" s="143" t="s">
        <v>186</v>
      </c>
      <c r="E30" s="27">
        <v>330</v>
      </c>
      <c r="F30" s="16">
        <v>14</v>
      </c>
      <c r="G30" s="20" t="s">
        <v>152</v>
      </c>
      <c r="L30" s="144" t="s">
        <v>4044</v>
      </c>
    </row>
    <row r="31" spans="1:12" x14ac:dyDescent="0.2">
      <c r="A31" s="5"/>
      <c r="B31" s="144" t="s">
        <v>187</v>
      </c>
      <c r="E31" s="27">
        <v>340</v>
      </c>
      <c r="F31" s="16">
        <v>140</v>
      </c>
      <c r="G31" s="20" t="s">
        <v>124</v>
      </c>
      <c r="L31" s="143" t="s">
        <v>2527</v>
      </c>
    </row>
    <row r="32" spans="1:12" x14ac:dyDescent="0.2">
      <c r="A32" s="5"/>
      <c r="B32" s="143" t="s">
        <v>188</v>
      </c>
      <c r="E32" s="27">
        <v>350</v>
      </c>
      <c r="F32" s="16">
        <v>141</v>
      </c>
      <c r="G32" s="20" t="s">
        <v>159</v>
      </c>
      <c r="L32" s="144" t="s">
        <v>5958</v>
      </c>
    </row>
    <row r="33" spans="1:12" x14ac:dyDescent="0.2">
      <c r="A33" s="5"/>
      <c r="B33" s="144" t="s">
        <v>189</v>
      </c>
      <c r="E33" s="27">
        <v>360</v>
      </c>
      <c r="F33" s="16">
        <v>142</v>
      </c>
      <c r="G33" s="20" t="s">
        <v>150</v>
      </c>
      <c r="L33" s="143" t="s">
        <v>2003</v>
      </c>
    </row>
    <row r="34" spans="1:12" x14ac:dyDescent="0.2">
      <c r="A34" s="5"/>
      <c r="B34" s="143" t="s">
        <v>190</v>
      </c>
      <c r="E34" s="27">
        <v>370</v>
      </c>
      <c r="F34" s="16">
        <v>143</v>
      </c>
      <c r="G34" s="20" t="s">
        <v>148</v>
      </c>
      <c r="L34" s="144" t="s">
        <v>3136</v>
      </c>
    </row>
    <row r="35" spans="1:12" x14ac:dyDescent="0.2">
      <c r="A35" s="5"/>
      <c r="B35" s="144" t="s">
        <v>191</v>
      </c>
      <c r="E35" s="27">
        <v>380</v>
      </c>
      <c r="F35" s="16">
        <v>147</v>
      </c>
      <c r="G35" s="20" t="s">
        <v>128</v>
      </c>
      <c r="L35" s="143" t="s">
        <v>3483</v>
      </c>
    </row>
    <row r="36" spans="1:12" x14ac:dyDescent="0.2">
      <c r="A36" s="5"/>
      <c r="B36" s="143" t="s">
        <v>192</v>
      </c>
      <c r="E36" s="27">
        <v>390</v>
      </c>
      <c r="F36" s="16">
        <v>15</v>
      </c>
      <c r="G36" s="20" t="s">
        <v>127</v>
      </c>
      <c r="L36" s="144" t="s">
        <v>2392</v>
      </c>
    </row>
    <row r="37" spans="1:12" x14ac:dyDescent="0.2">
      <c r="A37" s="5"/>
      <c r="B37" s="144" t="s">
        <v>193</v>
      </c>
      <c r="E37" s="27">
        <v>400</v>
      </c>
      <c r="F37" s="16">
        <v>151</v>
      </c>
      <c r="G37" s="20" t="s">
        <v>137</v>
      </c>
      <c r="L37" s="143" t="s">
        <v>2382</v>
      </c>
    </row>
    <row r="38" spans="1:12" x14ac:dyDescent="0.2">
      <c r="A38" s="5"/>
      <c r="B38" s="143" t="s">
        <v>194</v>
      </c>
      <c r="E38" s="27" t="s">
        <v>50</v>
      </c>
      <c r="F38" s="16">
        <v>157</v>
      </c>
      <c r="G38" s="20" t="s">
        <v>151</v>
      </c>
      <c r="L38" s="144" t="s">
        <v>3817</v>
      </c>
    </row>
    <row r="39" spans="1:12" x14ac:dyDescent="0.2">
      <c r="A39" s="5"/>
      <c r="B39" s="144" t="s">
        <v>195</v>
      </c>
      <c r="E39" s="27">
        <v>410450</v>
      </c>
      <c r="F39" s="16">
        <v>16</v>
      </c>
      <c r="G39" s="20" t="s">
        <v>129</v>
      </c>
      <c r="L39" s="143" t="s">
        <v>3715</v>
      </c>
    </row>
    <row r="40" spans="1:12" ht="13.5" thickBot="1" x14ac:dyDescent="0.25">
      <c r="A40" s="5"/>
      <c r="B40" s="144" t="s">
        <v>196</v>
      </c>
      <c r="E40" s="27">
        <v>470</v>
      </c>
      <c r="F40" s="16">
        <v>160</v>
      </c>
      <c r="G40" s="21" t="s">
        <v>134</v>
      </c>
      <c r="L40" s="144" t="s">
        <v>4046</v>
      </c>
    </row>
    <row r="41" spans="1:12" x14ac:dyDescent="0.2">
      <c r="A41" s="5"/>
      <c r="B41" s="143" t="s">
        <v>197</v>
      </c>
      <c r="E41" s="27">
        <v>600</v>
      </c>
      <c r="F41" s="16">
        <v>161</v>
      </c>
      <c r="L41" s="143" t="s">
        <v>5960</v>
      </c>
    </row>
    <row r="42" spans="1:12" x14ac:dyDescent="0.2">
      <c r="A42" s="5"/>
      <c r="B42" s="143" t="s">
        <v>198</v>
      </c>
      <c r="E42" s="27" t="s">
        <v>67</v>
      </c>
      <c r="F42" s="16">
        <v>162</v>
      </c>
      <c r="L42" s="144" t="s">
        <v>3922</v>
      </c>
    </row>
    <row r="43" spans="1:12" ht="13.5" thickBot="1" x14ac:dyDescent="0.25">
      <c r="A43" s="5"/>
      <c r="B43" s="144" t="s">
        <v>199</v>
      </c>
      <c r="E43" s="27">
        <v>610</v>
      </c>
      <c r="F43" s="16">
        <v>164</v>
      </c>
      <c r="L43" s="143" t="s">
        <v>3921</v>
      </c>
    </row>
    <row r="44" spans="1:12" ht="13.5" thickBot="1" x14ac:dyDescent="0.25">
      <c r="A44" s="5"/>
      <c r="B44" s="144" t="s">
        <v>200</v>
      </c>
      <c r="E44" s="27">
        <v>620</v>
      </c>
      <c r="F44" s="16">
        <v>165</v>
      </c>
      <c r="I44" s="212"/>
      <c r="L44" s="144" t="s">
        <v>5962</v>
      </c>
    </row>
    <row r="45" spans="1:12" x14ac:dyDescent="0.2">
      <c r="A45" s="5"/>
      <c r="B45" s="143" t="s">
        <v>201</v>
      </c>
      <c r="E45" s="27">
        <v>630</v>
      </c>
      <c r="F45" s="16">
        <v>166</v>
      </c>
      <c r="L45" s="143" t="s">
        <v>4339</v>
      </c>
    </row>
    <row r="46" spans="1:12" x14ac:dyDescent="0.2">
      <c r="A46" s="5"/>
      <c r="B46" s="144" t="s">
        <v>202</v>
      </c>
      <c r="E46" s="27">
        <v>650</v>
      </c>
      <c r="F46" s="16">
        <v>167</v>
      </c>
      <c r="L46" s="144" t="s">
        <v>5233</v>
      </c>
    </row>
    <row r="47" spans="1:12" x14ac:dyDescent="0.2">
      <c r="A47" s="5"/>
      <c r="B47" s="143" t="s">
        <v>203</v>
      </c>
      <c r="E47" s="27" t="s">
        <v>68</v>
      </c>
      <c r="F47" s="16">
        <v>168</v>
      </c>
      <c r="L47" s="143" t="s">
        <v>3184</v>
      </c>
    </row>
    <row r="48" spans="1:12" x14ac:dyDescent="0.2">
      <c r="A48" s="5"/>
      <c r="B48" s="144" t="s">
        <v>204</v>
      </c>
      <c r="E48" s="27" t="s">
        <v>113</v>
      </c>
      <c r="F48" s="16">
        <v>169</v>
      </c>
      <c r="L48" s="144" t="s">
        <v>5656</v>
      </c>
    </row>
    <row r="49" spans="1:12" x14ac:dyDescent="0.2">
      <c r="A49" s="5"/>
      <c r="B49" s="143" t="s">
        <v>205</v>
      </c>
      <c r="E49" s="27">
        <v>720</v>
      </c>
      <c r="F49" s="16">
        <v>170</v>
      </c>
      <c r="L49" s="143" t="s">
        <v>2012</v>
      </c>
    </row>
    <row r="50" spans="1:12" x14ac:dyDescent="0.2">
      <c r="A50" s="5"/>
      <c r="B50" s="144" t="s">
        <v>206</v>
      </c>
      <c r="E50" s="27">
        <v>800</v>
      </c>
      <c r="F50" s="16">
        <v>17</v>
      </c>
      <c r="L50" s="144" t="s">
        <v>2670</v>
      </c>
    </row>
    <row r="51" spans="1:12" x14ac:dyDescent="0.2">
      <c r="A51" s="5"/>
      <c r="B51" s="143" t="s">
        <v>207</v>
      </c>
      <c r="E51" s="27" t="s">
        <v>69</v>
      </c>
      <c r="F51" s="16">
        <v>171</v>
      </c>
      <c r="L51" s="143" t="s">
        <v>5235</v>
      </c>
    </row>
    <row r="52" spans="1:12" x14ac:dyDescent="0.2">
      <c r="A52" s="5"/>
      <c r="B52" s="143" t="s">
        <v>208</v>
      </c>
      <c r="E52" s="27">
        <v>810</v>
      </c>
      <c r="F52" s="16">
        <v>172</v>
      </c>
      <c r="L52" s="144" t="s">
        <v>2731</v>
      </c>
    </row>
    <row r="53" spans="1:12" x14ac:dyDescent="0.2">
      <c r="A53" s="5"/>
      <c r="B53" s="143" t="s">
        <v>209</v>
      </c>
      <c r="E53" s="27">
        <v>830</v>
      </c>
      <c r="F53" s="16">
        <v>173</v>
      </c>
      <c r="L53" s="143" t="s">
        <v>2761</v>
      </c>
    </row>
    <row r="54" spans="1:12" x14ac:dyDescent="0.2">
      <c r="A54" s="5"/>
      <c r="B54" s="144" t="s">
        <v>210</v>
      </c>
      <c r="E54" s="27">
        <v>840</v>
      </c>
      <c r="F54" s="16">
        <v>174</v>
      </c>
      <c r="L54" s="144" t="s">
        <v>3954</v>
      </c>
    </row>
    <row r="55" spans="1:12" x14ac:dyDescent="0.2">
      <c r="A55" s="5"/>
      <c r="B55" s="144" t="s">
        <v>211</v>
      </c>
      <c r="E55" s="27">
        <v>850</v>
      </c>
      <c r="F55" s="16">
        <v>177</v>
      </c>
      <c r="L55" s="143" t="s">
        <v>3910</v>
      </c>
    </row>
    <row r="56" spans="1:12" x14ac:dyDescent="0.2">
      <c r="A56" s="5"/>
      <c r="B56" s="143" t="s">
        <v>212</v>
      </c>
      <c r="E56" s="27">
        <v>860</v>
      </c>
      <c r="F56" s="16">
        <v>179</v>
      </c>
      <c r="L56" s="144" t="s">
        <v>3587</v>
      </c>
    </row>
    <row r="57" spans="1:12" x14ac:dyDescent="0.2">
      <c r="A57" s="5"/>
      <c r="B57" s="144" t="s">
        <v>1872</v>
      </c>
      <c r="E57" s="27">
        <v>870</v>
      </c>
      <c r="F57" s="16">
        <v>18</v>
      </c>
      <c r="L57" s="143" t="s">
        <v>2563</v>
      </c>
    </row>
    <row r="58" spans="1:12" x14ac:dyDescent="0.2">
      <c r="A58" s="5"/>
      <c r="B58" s="144" t="s">
        <v>213</v>
      </c>
      <c r="E58" s="27">
        <v>880</v>
      </c>
      <c r="F58" s="16">
        <v>180</v>
      </c>
      <c r="L58" s="144" t="s">
        <v>2650</v>
      </c>
    </row>
    <row r="59" spans="1:12" x14ac:dyDescent="0.2">
      <c r="A59" s="5"/>
      <c r="B59" s="143" t="s">
        <v>214</v>
      </c>
      <c r="E59" s="27">
        <v>890</v>
      </c>
      <c r="F59" s="16">
        <v>183</v>
      </c>
      <c r="L59" s="143" t="s">
        <v>3830</v>
      </c>
    </row>
    <row r="60" spans="1:12" x14ac:dyDescent="0.2">
      <c r="A60" s="5"/>
      <c r="B60" s="143" t="s">
        <v>215</v>
      </c>
      <c r="E60" s="27" t="s">
        <v>243</v>
      </c>
      <c r="F60" s="16">
        <v>184</v>
      </c>
      <c r="L60" s="144" t="s">
        <v>4214</v>
      </c>
    </row>
    <row r="61" spans="1:12" ht="13.5" thickBot="1" x14ac:dyDescent="0.25">
      <c r="A61" s="5"/>
      <c r="B61" s="144" t="s">
        <v>216</v>
      </c>
      <c r="E61" s="28" t="s">
        <v>51</v>
      </c>
      <c r="F61" s="16">
        <v>186</v>
      </c>
      <c r="L61" s="143" t="s">
        <v>3585</v>
      </c>
    </row>
    <row r="62" spans="1:12" x14ac:dyDescent="0.2">
      <c r="A62" s="5"/>
      <c r="B62" s="143" t="s">
        <v>217</v>
      </c>
      <c r="F62" s="16">
        <v>188</v>
      </c>
      <c r="L62" s="144" t="s">
        <v>5237</v>
      </c>
    </row>
    <row r="63" spans="1:12" x14ac:dyDescent="0.2">
      <c r="A63" s="5"/>
      <c r="B63" s="144" t="s">
        <v>218</v>
      </c>
      <c r="F63" s="16">
        <v>189</v>
      </c>
      <c r="L63" s="143" t="s">
        <v>2676</v>
      </c>
    </row>
    <row r="64" spans="1:12" x14ac:dyDescent="0.2">
      <c r="A64" s="5"/>
      <c r="B64" s="143" t="s">
        <v>219</v>
      </c>
      <c r="F64" s="16">
        <v>193</v>
      </c>
      <c r="L64" s="144" t="s">
        <v>2933</v>
      </c>
    </row>
    <row r="65" spans="1:12" x14ac:dyDescent="0.2">
      <c r="A65" s="5"/>
      <c r="B65" s="144" t="s">
        <v>220</v>
      </c>
      <c r="F65" s="16">
        <v>195</v>
      </c>
      <c r="L65" s="143" t="s">
        <v>3079</v>
      </c>
    </row>
    <row r="66" spans="1:12" x14ac:dyDescent="0.2">
      <c r="A66" s="5"/>
      <c r="B66" s="144" t="s">
        <v>221</v>
      </c>
      <c r="F66" s="16">
        <v>198</v>
      </c>
      <c r="L66" s="144" t="s">
        <v>5964</v>
      </c>
    </row>
    <row r="67" spans="1:12" x14ac:dyDescent="0.2">
      <c r="A67" s="5"/>
      <c r="B67" s="143" t="s">
        <v>222</v>
      </c>
      <c r="F67" s="16">
        <v>199</v>
      </c>
      <c r="L67" s="143" t="s">
        <v>3644</v>
      </c>
    </row>
    <row r="68" spans="1:12" x14ac:dyDescent="0.2">
      <c r="A68" s="5"/>
      <c r="B68" s="144" t="s">
        <v>223</v>
      </c>
      <c r="F68" s="16">
        <v>2</v>
      </c>
      <c r="L68" s="144" t="s">
        <v>3643</v>
      </c>
    </row>
    <row r="69" spans="1:12" x14ac:dyDescent="0.2">
      <c r="A69" s="5"/>
      <c r="B69" s="144" t="s">
        <v>5521</v>
      </c>
      <c r="F69" s="16">
        <v>20</v>
      </c>
      <c r="L69" s="143" t="s">
        <v>5966</v>
      </c>
    </row>
    <row r="70" spans="1:12" x14ac:dyDescent="0.2">
      <c r="A70" s="5"/>
      <c r="B70" s="143" t="s">
        <v>224</v>
      </c>
      <c r="F70" s="16">
        <v>200</v>
      </c>
      <c r="L70" s="144" t="s">
        <v>2437</v>
      </c>
    </row>
    <row r="71" spans="1:12" x14ac:dyDescent="0.2">
      <c r="A71" s="5"/>
      <c r="B71" s="144" t="s">
        <v>225</v>
      </c>
      <c r="F71" s="16">
        <v>204</v>
      </c>
      <c r="L71" s="143" t="s">
        <v>5528</v>
      </c>
    </row>
    <row r="72" spans="1:12" x14ac:dyDescent="0.2">
      <c r="A72" s="5"/>
      <c r="B72" s="144" t="s">
        <v>226</v>
      </c>
      <c r="F72" s="16">
        <v>209</v>
      </c>
      <c r="L72" s="144" t="s">
        <v>2737</v>
      </c>
    </row>
    <row r="73" spans="1:12" x14ac:dyDescent="0.2">
      <c r="A73" s="5"/>
      <c r="B73" s="143" t="s">
        <v>227</v>
      </c>
      <c r="F73" s="16">
        <v>21</v>
      </c>
      <c r="L73" s="143" t="s">
        <v>2678</v>
      </c>
    </row>
    <row r="74" spans="1:12" x14ac:dyDescent="0.2">
      <c r="A74" s="5"/>
      <c r="B74" s="144" t="s">
        <v>228</v>
      </c>
      <c r="F74" s="16">
        <v>211</v>
      </c>
      <c r="L74" s="144" t="s">
        <v>2677</v>
      </c>
    </row>
    <row r="75" spans="1:12" x14ac:dyDescent="0.2">
      <c r="A75" s="5"/>
      <c r="B75" s="143" t="s">
        <v>229</v>
      </c>
      <c r="F75" s="16">
        <v>212</v>
      </c>
      <c r="L75" s="143" t="s">
        <v>2801</v>
      </c>
    </row>
    <row r="76" spans="1:12" x14ac:dyDescent="0.2">
      <c r="A76" s="5"/>
      <c r="B76" s="144" t="s">
        <v>230</v>
      </c>
      <c r="F76" s="16">
        <v>215</v>
      </c>
      <c r="L76" s="144" t="s">
        <v>3561</v>
      </c>
    </row>
    <row r="77" spans="1:12" x14ac:dyDescent="0.2">
      <c r="A77" s="5"/>
      <c r="B77" s="143" t="s">
        <v>231</v>
      </c>
      <c r="F77" s="16">
        <v>218</v>
      </c>
      <c r="L77" s="143" t="s">
        <v>3339</v>
      </c>
    </row>
    <row r="78" spans="1:12" x14ac:dyDescent="0.2">
      <c r="A78" s="5"/>
      <c r="B78" s="144" t="s">
        <v>232</v>
      </c>
      <c r="F78" s="16">
        <v>219</v>
      </c>
      <c r="L78" s="144" t="s">
        <v>1935</v>
      </c>
    </row>
    <row r="79" spans="1:12" x14ac:dyDescent="0.2">
      <c r="A79" s="5"/>
      <c r="B79" s="143" t="s">
        <v>233</v>
      </c>
      <c r="F79" s="16">
        <v>22</v>
      </c>
      <c r="L79" s="143" t="s">
        <v>3381</v>
      </c>
    </row>
    <row r="80" spans="1:12" x14ac:dyDescent="0.2">
      <c r="A80" s="5"/>
      <c r="B80" s="144" t="s">
        <v>4257</v>
      </c>
      <c r="F80" s="16">
        <v>221</v>
      </c>
      <c r="L80" s="144" t="s">
        <v>5658</v>
      </c>
    </row>
    <row r="81" spans="1:12" x14ac:dyDescent="0.2">
      <c r="A81" s="5"/>
      <c r="B81" s="144" t="s">
        <v>234</v>
      </c>
      <c r="F81" s="16">
        <v>224</v>
      </c>
      <c r="L81" s="143" t="s">
        <v>2707</v>
      </c>
    </row>
    <row r="82" spans="1:12" x14ac:dyDescent="0.2">
      <c r="A82" s="5"/>
      <c r="B82" s="143" t="s">
        <v>235</v>
      </c>
      <c r="F82" s="16">
        <v>225</v>
      </c>
      <c r="L82" s="144" t="s">
        <v>5530</v>
      </c>
    </row>
    <row r="83" spans="1:12" x14ac:dyDescent="0.2">
      <c r="A83" s="5"/>
      <c r="B83" s="143" t="s">
        <v>236</v>
      </c>
      <c r="F83" s="16">
        <v>226</v>
      </c>
      <c r="L83" s="143" t="s">
        <v>1964</v>
      </c>
    </row>
    <row r="84" spans="1:12" x14ac:dyDescent="0.2">
      <c r="A84" s="5"/>
      <c r="B84" s="143" t="s">
        <v>237</v>
      </c>
      <c r="F84" s="16">
        <v>227</v>
      </c>
      <c r="L84" s="144" t="s">
        <v>1965</v>
      </c>
    </row>
    <row r="85" spans="1:12" x14ac:dyDescent="0.2">
      <c r="A85" s="5"/>
      <c r="B85" s="143" t="s">
        <v>238</v>
      </c>
      <c r="F85" s="16">
        <v>229</v>
      </c>
      <c r="L85" s="143" t="s">
        <v>2754</v>
      </c>
    </row>
    <row r="86" spans="1:12" x14ac:dyDescent="0.2">
      <c r="A86" s="5"/>
      <c r="B86" s="144" t="s">
        <v>239</v>
      </c>
      <c r="F86" s="16">
        <v>23</v>
      </c>
      <c r="L86" s="144" t="s">
        <v>2756</v>
      </c>
    </row>
    <row r="87" spans="1:12" x14ac:dyDescent="0.2">
      <c r="A87" s="5"/>
      <c r="B87" s="143" t="s">
        <v>4319</v>
      </c>
      <c r="F87" s="16">
        <v>230</v>
      </c>
      <c r="L87" s="143" t="s">
        <v>3586</v>
      </c>
    </row>
    <row r="88" spans="1:12" x14ac:dyDescent="0.2">
      <c r="A88" s="5"/>
      <c r="B88" s="144" t="s">
        <v>4321</v>
      </c>
      <c r="F88" s="16">
        <v>231</v>
      </c>
      <c r="L88" s="144" t="s">
        <v>4356</v>
      </c>
    </row>
    <row r="89" spans="1:12" x14ac:dyDescent="0.2">
      <c r="A89" s="5"/>
      <c r="B89" s="144" t="s">
        <v>240</v>
      </c>
      <c r="F89" s="16">
        <v>232</v>
      </c>
      <c r="L89" s="143" t="s">
        <v>2773</v>
      </c>
    </row>
    <row r="90" spans="1:12" x14ac:dyDescent="0.2">
      <c r="A90" s="5"/>
      <c r="B90" s="143" t="s">
        <v>241</v>
      </c>
      <c r="F90" s="16">
        <v>23</v>
      </c>
      <c r="L90" s="144" t="s">
        <v>2098</v>
      </c>
    </row>
    <row r="91" spans="1:12" x14ac:dyDescent="0.2">
      <c r="A91" s="5"/>
      <c r="B91" s="144" t="s">
        <v>242</v>
      </c>
      <c r="F91" s="16">
        <v>237</v>
      </c>
      <c r="L91" s="143" t="s">
        <v>2598</v>
      </c>
    </row>
    <row r="92" spans="1:12" x14ac:dyDescent="0.2">
      <c r="A92" s="5"/>
      <c r="B92" s="144" t="s">
        <v>244</v>
      </c>
      <c r="F92" s="16">
        <v>239</v>
      </c>
      <c r="L92" s="144" t="s">
        <v>3875</v>
      </c>
    </row>
    <row r="93" spans="1:12" x14ac:dyDescent="0.2">
      <c r="A93" s="5"/>
      <c r="B93" s="143" t="s">
        <v>245</v>
      </c>
      <c r="F93" s="16">
        <v>24</v>
      </c>
      <c r="L93" s="143" t="s">
        <v>2845</v>
      </c>
    </row>
    <row r="94" spans="1:12" x14ac:dyDescent="0.2">
      <c r="A94" s="5"/>
      <c r="B94" s="143" t="s">
        <v>246</v>
      </c>
      <c r="F94" s="16">
        <v>241</v>
      </c>
      <c r="L94" s="144" t="s">
        <v>2649</v>
      </c>
    </row>
    <row r="95" spans="1:12" x14ac:dyDescent="0.2">
      <c r="A95" s="5"/>
      <c r="B95" s="144" t="s">
        <v>247</v>
      </c>
      <c r="F95" s="16">
        <v>242</v>
      </c>
      <c r="L95" s="143" t="s">
        <v>3562</v>
      </c>
    </row>
    <row r="96" spans="1:12" x14ac:dyDescent="0.2">
      <c r="A96" s="14"/>
      <c r="B96" s="143" t="s">
        <v>256</v>
      </c>
      <c r="F96" s="16">
        <v>244</v>
      </c>
      <c r="L96" s="144" t="s">
        <v>3775</v>
      </c>
    </row>
    <row r="97" spans="1:12" x14ac:dyDescent="0.2">
      <c r="A97" s="5"/>
      <c r="F97" s="16">
        <v>245</v>
      </c>
      <c r="L97" s="143" t="s">
        <v>4054</v>
      </c>
    </row>
    <row r="98" spans="1:12" x14ac:dyDescent="0.2">
      <c r="A98" s="5"/>
      <c r="F98" s="16">
        <v>248</v>
      </c>
      <c r="L98" s="144" t="s">
        <v>5239</v>
      </c>
    </row>
    <row r="99" spans="1:12" x14ac:dyDescent="0.2">
      <c r="A99" s="5"/>
      <c r="F99" s="16">
        <v>249</v>
      </c>
      <c r="L99" s="143" t="s">
        <v>3087</v>
      </c>
    </row>
    <row r="100" spans="1:12" x14ac:dyDescent="0.2">
      <c r="A100" s="5"/>
      <c r="F100" s="16">
        <v>25</v>
      </c>
      <c r="L100" s="144" t="s">
        <v>4151</v>
      </c>
    </row>
    <row r="101" spans="1:12" x14ac:dyDescent="0.2">
      <c r="A101" s="5"/>
      <c r="F101" s="16">
        <v>251</v>
      </c>
      <c r="L101" s="143" t="s">
        <v>1892</v>
      </c>
    </row>
    <row r="102" spans="1:12" x14ac:dyDescent="0.2">
      <c r="A102" s="5"/>
      <c r="F102" s="16">
        <v>252</v>
      </c>
      <c r="L102" s="144" t="s">
        <v>1893</v>
      </c>
    </row>
    <row r="103" spans="1:12" x14ac:dyDescent="0.2">
      <c r="A103" s="5"/>
      <c r="F103" s="16">
        <v>253</v>
      </c>
      <c r="L103" s="143" t="s">
        <v>2319</v>
      </c>
    </row>
    <row r="104" spans="1:12" x14ac:dyDescent="0.2">
      <c r="A104" s="5"/>
      <c r="F104" s="16">
        <v>254</v>
      </c>
      <c r="L104" s="144" t="s">
        <v>5241</v>
      </c>
    </row>
    <row r="105" spans="1:12" x14ac:dyDescent="0.2">
      <c r="A105" s="5"/>
      <c r="F105" s="16">
        <v>255</v>
      </c>
      <c r="L105" s="143" t="s">
        <v>5968</v>
      </c>
    </row>
    <row r="106" spans="1:12" x14ac:dyDescent="0.2">
      <c r="A106" s="5"/>
      <c r="F106" s="16">
        <v>256</v>
      </c>
      <c r="L106" s="144" t="s">
        <v>3727</v>
      </c>
    </row>
    <row r="107" spans="1:12" x14ac:dyDescent="0.2">
      <c r="A107" s="5"/>
      <c r="F107" s="16">
        <v>257</v>
      </c>
      <c r="L107" s="143" t="s">
        <v>5970</v>
      </c>
    </row>
    <row r="108" spans="1:12" x14ac:dyDescent="0.2">
      <c r="A108" s="5"/>
      <c r="F108" s="16">
        <v>258</v>
      </c>
      <c r="L108" s="144" t="s">
        <v>2655</v>
      </c>
    </row>
    <row r="109" spans="1:12" x14ac:dyDescent="0.2">
      <c r="A109" s="5"/>
      <c r="F109" s="16">
        <v>26</v>
      </c>
      <c r="L109" s="143" t="s">
        <v>5243</v>
      </c>
    </row>
    <row r="110" spans="1:12" x14ac:dyDescent="0.2">
      <c r="A110" s="5"/>
      <c r="F110" s="16">
        <v>262</v>
      </c>
      <c r="L110" s="144" t="s">
        <v>2968</v>
      </c>
    </row>
    <row r="111" spans="1:12" x14ac:dyDescent="0.2">
      <c r="A111" s="5"/>
      <c r="F111" s="16">
        <v>264</v>
      </c>
      <c r="L111" s="143" t="s">
        <v>2539</v>
      </c>
    </row>
    <row r="112" spans="1:12" x14ac:dyDescent="0.2">
      <c r="A112" s="5"/>
      <c r="F112" s="16">
        <v>265</v>
      </c>
      <c r="L112" s="144" t="s">
        <v>2496</v>
      </c>
    </row>
    <row r="113" spans="1:12" x14ac:dyDescent="0.2">
      <c r="A113" s="5"/>
      <c r="F113" s="16">
        <v>266</v>
      </c>
      <c r="L113" s="143" t="s">
        <v>4193</v>
      </c>
    </row>
    <row r="114" spans="1:12" x14ac:dyDescent="0.2">
      <c r="A114" s="5"/>
      <c r="F114" s="16">
        <v>267</v>
      </c>
      <c r="L114" s="144" t="s">
        <v>3241</v>
      </c>
    </row>
    <row r="115" spans="1:12" x14ac:dyDescent="0.2">
      <c r="A115" s="5"/>
      <c r="F115" s="16">
        <v>269</v>
      </c>
      <c r="L115" s="143" t="s">
        <v>2077</v>
      </c>
    </row>
    <row r="116" spans="1:12" x14ac:dyDescent="0.2">
      <c r="A116" s="5"/>
      <c r="F116" s="16">
        <v>27</v>
      </c>
      <c r="L116" s="144" t="s">
        <v>4134</v>
      </c>
    </row>
    <row r="117" spans="1:12" x14ac:dyDescent="0.2">
      <c r="A117" s="5"/>
      <c r="F117" s="16">
        <v>270</v>
      </c>
      <c r="L117" s="143" t="s">
        <v>2576</v>
      </c>
    </row>
    <row r="118" spans="1:12" x14ac:dyDescent="0.2">
      <c r="A118" s="5"/>
      <c r="F118" s="16">
        <v>272</v>
      </c>
      <c r="L118" s="144" t="s">
        <v>5245</v>
      </c>
    </row>
    <row r="119" spans="1:12" x14ac:dyDescent="0.2">
      <c r="A119" s="5"/>
      <c r="F119" s="16">
        <v>274</v>
      </c>
      <c r="L119" s="143" t="s">
        <v>3602</v>
      </c>
    </row>
    <row r="120" spans="1:12" x14ac:dyDescent="0.2">
      <c r="A120" s="5"/>
      <c r="F120" s="16">
        <v>275</v>
      </c>
      <c r="L120" s="144" t="s">
        <v>4001</v>
      </c>
    </row>
    <row r="121" spans="1:12" x14ac:dyDescent="0.2">
      <c r="A121" s="5"/>
      <c r="F121" s="16">
        <v>276</v>
      </c>
      <c r="L121" s="143" t="s">
        <v>3780</v>
      </c>
    </row>
    <row r="122" spans="1:12" x14ac:dyDescent="0.2">
      <c r="A122" s="5"/>
      <c r="F122" s="16">
        <v>278</v>
      </c>
      <c r="L122" s="144" t="s">
        <v>4188</v>
      </c>
    </row>
    <row r="123" spans="1:12" x14ac:dyDescent="0.2">
      <c r="A123" s="5"/>
      <c r="F123" s="16">
        <v>279</v>
      </c>
      <c r="L123" s="143" t="s">
        <v>2462</v>
      </c>
    </row>
    <row r="124" spans="1:12" x14ac:dyDescent="0.2">
      <c r="A124" s="5"/>
      <c r="F124" s="16">
        <v>28</v>
      </c>
      <c r="L124" s="144" t="s">
        <v>5972</v>
      </c>
    </row>
    <row r="125" spans="1:12" x14ac:dyDescent="0.2">
      <c r="A125" s="5"/>
      <c r="F125" s="16">
        <v>281</v>
      </c>
      <c r="L125" s="143" t="s">
        <v>2467</v>
      </c>
    </row>
    <row r="126" spans="1:12" x14ac:dyDescent="0.2">
      <c r="F126" s="16">
        <v>282</v>
      </c>
      <c r="L126" s="144" t="s">
        <v>2464</v>
      </c>
    </row>
    <row r="127" spans="1:12" x14ac:dyDescent="0.2">
      <c r="F127" s="16">
        <v>283</v>
      </c>
      <c r="L127" s="143" t="s">
        <v>3777</v>
      </c>
    </row>
    <row r="128" spans="1:12" x14ac:dyDescent="0.2">
      <c r="F128" s="16">
        <v>284</v>
      </c>
      <c r="L128" s="144" t="s">
        <v>2574</v>
      </c>
    </row>
    <row r="129" spans="6:12" x14ac:dyDescent="0.2">
      <c r="F129" s="16">
        <v>285</v>
      </c>
      <c r="L129" s="143" t="s">
        <v>2573</v>
      </c>
    </row>
    <row r="130" spans="6:12" x14ac:dyDescent="0.2">
      <c r="F130" s="16">
        <v>286</v>
      </c>
      <c r="L130" s="144" t="s">
        <v>2698</v>
      </c>
    </row>
    <row r="131" spans="6:12" x14ac:dyDescent="0.2">
      <c r="F131" s="16">
        <v>287</v>
      </c>
      <c r="L131" s="143" t="s">
        <v>1922</v>
      </c>
    </row>
    <row r="132" spans="6:12" x14ac:dyDescent="0.2">
      <c r="F132" s="16">
        <v>288</v>
      </c>
      <c r="L132" s="144" t="s">
        <v>5247</v>
      </c>
    </row>
    <row r="133" spans="6:12" x14ac:dyDescent="0.2">
      <c r="F133" s="16">
        <v>289</v>
      </c>
      <c r="L133" s="143" t="s">
        <v>3120</v>
      </c>
    </row>
    <row r="134" spans="6:12" x14ac:dyDescent="0.2">
      <c r="F134" s="16">
        <v>29</v>
      </c>
      <c r="L134" s="144" t="s">
        <v>3532</v>
      </c>
    </row>
    <row r="135" spans="6:12" x14ac:dyDescent="0.2">
      <c r="F135" s="16">
        <v>290</v>
      </c>
      <c r="L135" s="143" t="s">
        <v>1915</v>
      </c>
    </row>
    <row r="136" spans="6:12" x14ac:dyDescent="0.2">
      <c r="F136" s="16">
        <v>291</v>
      </c>
      <c r="L136" s="144" t="s">
        <v>5532</v>
      </c>
    </row>
    <row r="137" spans="6:12" x14ac:dyDescent="0.2">
      <c r="F137" s="16">
        <v>294</v>
      </c>
      <c r="L137" s="143" t="s">
        <v>3172</v>
      </c>
    </row>
    <row r="138" spans="6:12" x14ac:dyDescent="0.2">
      <c r="F138" s="16">
        <v>296</v>
      </c>
      <c r="L138" s="144" t="s">
        <v>1997</v>
      </c>
    </row>
    <row r="139" spans="6:12" x14ac:dyDescent="0.2">
      <c r="F139" s="16">
        <v>297</v>
      </c>
      <c r="L139" s="143" t="s">
        <v>3654</v>
      </c>
    </row>
    <row r="140" spans="6:12" x14ac:dyDescent="0.2">
      <c r="F140" s="16">
        <v>298</v>
      </c>
      <c r="L140" s="144" t="s">
        <v>5534</v>
      </c>
    </row>
    <row r="141" spans="6:12" x14ac:dyDescent="0.2">
      <c r="F141" s="16">
        <v>299</v>
      </c>
      <c r="L141" s="143" t="s">
        <v>2528</v>
      </c>
    </row>
    <row r="142" spans="6:12" x14ac:dyDescent="0.2">
      <c r="F142" s="16">
        <v>3</v>
      </c>
      <c r="L142" s="144" t="s">
        <v>5660</v>
      </c>
    </row>
    <row r="143" spans="6:12" x14ac:dyDescent="0.2">
      <c r="F143" s="16">
        <v>30</v>
      </c>
      <c r="L143" s="143" t="s">
        <v>5249</v>
      </c>
    </row>
    <row r="144" spans="6:12" x14ac:dyDescent="0.2">
      <c r="F144" s="16">
        <v>300</v>
      </c>
      <c r="L144" s="144" t="s">
        <v>5251</v>
      </c>
    </row>
    <row r="145" spans="6:12" x14ac:dyDescent="0.2">
      <c r="F145" s="16">
        <v>303</v>
      </c>
      <c r="L145" s="143" t="s">
        <v>3002</v>
      </c>
    </row>
    <row r="146" spans="6:12" x14ac:dyDescent="0.2">
      <c r="F146" s="16">
        <v>304</v>
      </c>
      <c r="L146" s="144" t="s">
        <v>2984</v>
      </c>
    </row>
    <row r="147" spans="6:12" x14ac:dyDescent="0.2">
      <c r="F147" s="16">
        <v>305</v>
      </c>
      <c r="L147" s="143" t="s">
        <v>3655</v>
      </c>
    </row>
    <row r="148" spans="6:12" x14ac:dyDescent="0.2">
      <c r="F148" s="16">
        <v>306</v>
      </c>
      <c r="L148" s="144" t="s">
        <v>3656</v>
      </c>
    </row>
    <row r="149" spans="6:12" x14ac:dyDescent="0.2">
      <c r="F149" s="16">
        <v>307</v>
      </c>
      <c r="L149" s="143" t="s">
        <v>3657</v>
      </c>
    </row>
    <row r="150" spans="6:12" x14ac:dyDescent="0.2">
      <c r="F150" s="16">
        <v>308</v>
      </c>
      <c r="L150" s="144" t="s">
        <v>3659</v>
      </c>
    </row>
    <row r="151" spans="6:12" x14ac:dyDescent="0.2">
      <c r="F151" s="16">
        <v>309</v>
      </c>
      <c r="L151" s="143" t="s">
        <v>3658</v>
      </c>
    </row>
    <row r="152" spans="6:12" x14ac:dyDescent="0.2">
      <c r="F152" s="16">
        <v>4</v>
      </c>
      <c r="L152" s="144" t="s">
        <v>5253</v>
      </c>
    </row>
    <row r="153" spans="6:12" x14ac:dyDescent="0.2">
      <c r="F153" s="16">
        <v>40</v>
      </c>
      <c r="L153" s="143" t="s">
        <v>4261</v>
      </c>
    </row>
    <row r="154" spans="6:12" x14ac:dyDescent="0.2">
      <c r="F154" s="16">
        <v>400</v>
      </c>
      <c r="L154" s="144" t="s">
        <v>4048</v>
      </c>
    </row>
    <row r="155" spans="6:12" x14ac:dyDescent="0.2">
      <c r="F155" s="16">
        <v>401</v>
      </c>
      <c r="L155" s="143" t="s">
        <v>4064</v>
      </c>
    </row>
    <row r="156" spans="6:12" x14ac:dyDescent="0.2">
      <c r="F156" s="16">
        <v>402</v>
      </c>
      <c r="L156" s="144" t="s">
        <v>5535</v>
      </c>
    </row>
    <row r="157" spans="6:12" x14ac:dyDescent="0.2">
      <c r="F157" s="16">
        <v>403</v>
      </c>
      <c r="L157" s="143" t="s">
        <v>2413</v>
      </c>
    </row>
    <row r="158" spans="6:12" x14ac:dyDescent="0.2">
      <c r="F158" s="16">
        <v>404</v>
      </c>
      <c r="L158" s="144" t="s">
        <v>3275</v>
      </c>
    </row>
    <row r="159" spans="6:12" x14ac:dyDescent="0.2">
      <c r="F159" s="16">
        <v>405</v>
      </c>
      <c r="L159" s="143" t="s">
        <v>3165</v>
      </c>
    </row>
    <row r="160" spans="6:12" x14ac:dyDescent="0.2">
      <c r="F160" s="16">
        <v>406</v>
      </c>
      <c r="L160" s="144" t="s">
        <v>3990</v>
      </c>
    </row>
    <row r="161" spans="6:12" x14ac:dyDescent="0.2">
      <c r="F161" s="16">
        <v>407</v>
      </c>
      <c r="L161" s="143" t="s">
        <v>2419</v>
      </c>
    </row>
    <row r="162" spans="6:12" x14ac:dyDescent="0.2">
      <c r="F162" s="16">
        <v>408</v>
      </c>
      <c r="L162" s="144" t="s">
        <v>2926</v>
      </c>
    </row>
    <row r="163" spans="6:12" x14ac:dyDescent="0.2">
      <c r="F163" s="16">
        <v>41</v>
      </c>
      <c r="L163" s="143" t="s">
        <v>3273</v>
      </c>
    </row>
    <row r="164" spans="6:12" x14ac:dyDescent="0.2">
      <c r="F164" s="16">
        <v>410</v>
      </c>
      <c r="L164" s="144" t="s">
        <v>2717</v>
      </c>
    </row>
    <row r="165" spans="6:12" x14ac:dyDescent="0.2">
      <c r="F165" s="16">
        <v>411</v>
      </c>
      <c r="L165" s="143" t="s">
        <v>5662</v>
      </c>
    </row>
    <row r="166" spans="6:12" x14ac:dyDescent="0.2">
      <c r="F166" s="16">
        <v>412</v>
      </c>
      <c r="L166" s="144" t="s">
        <v>4102</v>
      </c>
    </row>
    <row r="167" spans="6:12" x14ac:dyDescent="0.2">
      <c r="F167" s="16">
        <v>413</v>
      </c>
      <c r="L167" s="143" t="s">
        <v>5974</v>
      </c>
    </row>
    <row r="168" spans="6:12" x14ac:dyDescent="0.2">
      <c r="F168" s="16">
        <v>415</v>
      </c>
      <c r="L168" s="144" t="s">
        <v>3779</v>
      </c>
    </row>
    <row r="169" spans="6:12" x14ac:dyDescent="0.2">
      <c r="F169" s="16">
        <v>416</v>
      </c>
      <c r="L169" s="143" t="s">
        <v>2873</v>
      </c>
    </row>
    <row r="170" spans="6:12" x14ac:dyDescent="0.2">
      <c r="F170" s="16">
        <v>417</v>
      </c>
      <c r="L170" s="144" t="s">
        <v>4021</v>
      </c>
    </row>
    <row r="171" spans="6:12" x14ac:dyDescent="0.2">
      <c r="F171" s="16">
        <v>418</v>
      </c>
      <c r="L171" s="143" t="s">
        <v>3130</v>
      </c>
    </row>
    <row r="172" spans="6:12" x14ac:dyDescent="0.2">
      <c r="F172" s="16">
        <v>419</v>
      </c>
      <c r="L172" s="144" t="s">
        <v>3161</v>
      </c>
    </row>
    <row r="173" spans="6:12" x14ac:dyDescent="0.2">
      <c r="F173" s="16">
        <v>42</v>
      </c>
      <c r="L173" s="143" t="s">
        <v>3653</v>
      </c>
    </row>
    <row r="174" spans="6:12" x14ac:dyDescent="0.2">
      <c r="F174" s="16">
        <v>420</v>
      </c>
      <c r="L174" s="144" t="s">
        <v>3935</v>
      </c>
    </row>
    <row r="175" spans="6:12" x14ac:dyDescent="0.2">
      <c r="F175" s="16">
        <v>421</v>
      </c>
      <c r="L175" s="143" t="s">
        <v>2433</v>
      </c>
    </row>
    <row r="176" spans="6:12" x14ac:dyDescent="0.2">
      <c r="F176" s="16">
        <v>422</v>
      </c>
      <c r="L176" s="144" t="s">
        <v>5664</v>
      </c>
    </row>
    <row r="177" spans="6:12" x14ac:dyDescent="0.2">
      <c r="F177" s="16">
        <v>423</v>
      </c>
      <c r="L177" s="143" t="s">
        <v>3851</v>
      </c>
    </row>
    <row r="178" spans="6:12" x14ac:dyDescent="0.2">
      <c r="F178" s="16">
        <v>424</v>
      </c>
      <c r="L178" s="144" t="s">
        <v>3418</v>
      </c>
    </row>
    <row r="179" spans="6:12" x14ac:dyDescent="0.2">
      <c r="F179" s="16">
        <v>425</v>
      </c>
      <c r="L179" s="143" t="s">
        <v>3222</v>
      </c>
    </row>
    <row r="180" spans="6:12" x14ac:dyDescent="0.2">
      <c r="F180" s="16">
        <v>426</v>
      </c>
      <c r="L180" s="144" t="s">
        <v>4191</v>
      </c>
    </row>
    <row r="181" spans="6:12" x14ac:dyDescent="0.2">
      <c r="F181" s="16">
        <v>427</v>
      </c>
      <c r="L181" s="143" t="s">
        <v>2469</v>
      </c>
    </row>
    <row r="182" spans="6:12" x14ac:dyDescent="0.2">
      <c r="F182" s="16">
        <v>428</v>
      </c>
      <c r="L182" s="144" t="s">
        <v>2589</v>
      </c>
    </row>
    <row r="183" spans="6:12" x14ac:dyDescent="0.2">
      <c r="F183" s="16">
        <v>429</v>
      </c>
      <c r="L183" s="143" t="s">
        <v>1993</v>
      </c>
    </row>
    <row r="184" spans="6:12" x14ac:dyDescent="0.2">
      <c r="F184" s="16">
        <v>43</v>
      </c>
      <c r="L184" s="144" t="s">
        <v>3916</v>
      </c>
    </row>
    <row r="185" spans="6:12" x14ac:dyDescent="0.2">
      <c r="F185" s="16">
        <v>430</v>
      </c>
      <c r="L185" s="143" t="s">
        <v>5976</v>
      </c>
    </row>
    <row r="186" spans="6:12" x14ac:dyDescent="0.2">
      <c r="F186" s="16">
        <v>432</v>
      </c>
      <c r="L186" s="144" t="s">
        <v>1899</v>
      </c>
    </row>
    <row r="187" spans="6:12" x14ac:dyDescent="0.2">
      <c r="F187" s="16">
        <v>433</v>
      </c>
      <c r="L187" s="143" t="s">
        <v>2219</v>
      </c>
    </row>
    <row r="188" spans="6:12" x14ac:dyDescent="0.2">
      <c r="F188" s="16">
        <v>434</v>
      </c>
      <c r="L188" s="144" t="s">
        <v>2272</v>
      </c>
    </row>
    <row r="189" spans="6:12" x14ac:dyDescent="0.2">
      <c r="F189" s="16">
        <v>435</v>
      </c>
      <c r="L189" s="143" t="s">
        <v>5255</v>
      </c>
    </row>
    <row r="190" spans="6:12" x14ac:dyDescent="0.2">
      <c r="F190" s="16">
        <v>436</v>
      </c>
      <c r="L190" s="144" t="s">
        <v>2487</v>
      </c>
    </row>
    <row r="191" spans="6:12" x14ac:dyDescent="0.2">
      <c r="F191" s="16">
        <v>439</v>
      </c>
      <c r="L191" s="143" t="s">
        <v>2611</v>
      </c>
    </row>
    <row r="192" spans="6:12" x14ac:dyDescent="0.2">
      <c r="F192" s="16">
        <v>44</v>
      </c>
      <c r="L192" s="144" t="s">
        <v>2178</v>
      </c>
    </row>
    <row r="193" spans="6:12" x14ac:dyDescent="0.2">
      <c r="F193" s="16">
        <v>441</v>
      </c>
      <c r="L193" s="143" t="s">
        <v>1924</v>
      </c>
    </row>
    <row r="194" spans="6:12" x14ac:dyDescent="0.2">
      <c r="F194" s="16">
        <v>442</v>
      </c>
      <c r="L194" s="144" t="s">
        <v>3131</v>
      </c>
    </row>
    <row r="195" spans="6:12" x14ac:dyDescent="0.2">
      <c r="F195" s="16">
        <v>443</v>
      </c>
      <c r="L195" s="143" t="s">
        <v>5978</v>
      </c>
    </row>
    <row r="196" spans="6:12" x14ac:dyDescent="0.2">
      <c r="F196" s="16">
        <v>444</v>
      </c>
      <c r="L196" s="144" t="s">
        <v>2904</v>
      </c>
    </row>
    <row r="197" spans="6:12" x14ac:dyDescent="0.2">
      <c r="F197" s="16">
        <v>445</v>
      </c>
      <c r="L197" s="143" t="s">
        <v>3754</v>
      </c>
    </row>
    <row r="198" spans="6:12" x14ac:dyDescent="0.2">
      <c r="F198" s="16">
        <v>446</v>
      </c>
      <c r="L198" s="144" t="s">
        <v>5666</v>
      </c>
    </row>
    <row r="199" spans="6:12" x14ac:dyDescent="0.2">
      <c r="F199" s="16">
        <v>447</v>
      </c>
      <c r="L199" s="143" t="s">
        <v>5980</v>
      </c>
    </row>
    <row r="200" spans="6:12" x14ac:dyDescent="0.2">
      <c r="F200" s="16">
        <v>449</v>
      </c>
      <c r="L200" s="144" t="s">
        <v>5536</v>
      </c>
    </row>
    <row r="201" spans="6:12" x14ac:dyDescent="0.2">
      <c r="F201" s="16">
        <v>45</v>
      </c>
      <c r="L201" s="143" t="s">
        <v>5537</v>
      </c>
    </row>
    <row r="202" spans="6:12" x14ac:dyDescent="0.2">
      <c r="F202" s="16">
        <v>450</v>
      </c>
      <c r="L202" s="144" t="s">
        <v>3685</v>
      </c>
    </row>
    <row r="203" spans="6:12" x14ac:dyDescent="0.2">
      <c r="F203" s="16">
        <v>452</v>
      </c>
      <c r="L203" s="143" t="s">
        <v>2089</v>
      </c>
    </row>
    <row r="204" spans="6:12" x14ac:dyDescent="0.2">
      <c r="F204" s="16">
        <v>454</v>
      </c>
      <c r="L204" s="144" t="s">
        <v>2685</v>
      </c>
    </row>
    <row r="205" spans="6:12" x14ac:dyDescent="0.2">
      <c r="F205" s="16">
        <v>457</v>
      </c>
      <c r="L205" s="143" t="s">
        <v>3324</v>
      </c>
    </row>
    <row r="206" spans="6:12" x14ac:dyDescent="0.2">
      <c r="F206" s="16">
        <v>459</v>
      </c>
      <c r="L206" s="144" t="s">
        <v>5668</v>
      </c>
    </row>
    <row r="207" spans="6:12" x14ac:dyDescent="0.2">
      <c r="F207" s="16">
        <v>46</v>
      </c>
      <c r="L207" s="143" t="s">
        <v>2268</v>
      </c>
    </row>
    <row r="208" spans="6:12" x14ac:dyDescent="0.2">
      <c r="F208" s="16">
        <v>461</v>
      </c>
      <c r="L208" s="144" t="s">
        <v>3365</v>
      </c>
    </row>
    <row r="209" spans="6:12" x14ac:dyDescent="0.2">
      <c r="F209" s="16">
        <v>463</v>
      </c>
      <c r="L209" s="143" t="s">
        <v>2141</v>
      </c>
    </row>
    <row r="210" spans="6:12" x14ac:dyDescent="0.2">
      <c r="F210" s="16">
        <v>465</v>
      </c>
      <c r="L210" s="144" t="s">
        <v>3159</v>
      </c>
    </row>
    <row r="211" spans="6:12" x14ac:dyDescent="0.2">
      <c r="F211" s="16">
        <v>468</v>
      </c>
      <c r="L211" s="143" t="s">
        <v>2224</v>
      </c>
    </row>
    <row r="212" spans="6:12" x14ac:dyDescent="0.2">
      <c r="F212" s="16">
        <v>47</v>
      </c>
      <c r="L212" s="144" t="s">
        <v>5982</v>
      </c>
    </row>
    <row r="213" spans="6:12" x14ac:dyDescent="0.2">
      <c r="F213" s="16">
        <v>472</v>
      </c>
      <c r="L213" s="143" t="s">
        <v>3265</v>
      </c>
    </row>
    <row r="214" spans="6:12" x14ac:dyDescent="0.2">
      <c r="F214" s="16">
        <v>476</v>
      </c>
      <c r="L214" s="144" t="s">
        <v>3151</v>
      </c>
    </row>
    <row r="215" spans="6:12" x14ac:dyDescent="0.2">
      <c r="F215" s="16">
        <v>477</v>
      </c>
      <c r="L215" s="143" t="s">
        <v>2885</v>
      </c>
    </row>
    <row r="216" spans="6:12" x14ac:dyDescent="0.2">
      <c r="F216" s="16">
        <v>48</v>
      </c>
      <c r="L216" s="144" t="s">
        <v>2440</v>
      </c>
    </row>
    <row r="217" spans="6:12" x14ac:dyDescent="0.2">
      <c r="F217" s="16">
        <v>481</v>
      </c>
      <c r="L217" s="143" t="s">
        <v>3106</v>
      </c>
    </row>
    <row r="218" spans="6:12" x14ac:dyDescent="0.2">
      <c r="F218" s="16">
        <v>486</v>
      </c>
      <c r="L218" s="144" t="s">
        <v>3251</v>
      </c>
    </row>
    <row r="219" spans="6:12" x14ac:dyDescent="0.2">
      <c r="F219" s="16">
        <v>488</v>
      </c>
      <c r="L219" s="143" t="s">
        <v>3820</v>
      </c>
    </row>
    <row r="220" spans="6:12" x14ac:dyDescent="0.2">
      <c r="F220" s="16">
        <v>489</v>
      </c>
      <c r="L220" s="144" t="s">
        <v>3252</v>
      </c>
    </row>
    <row r="221" spans="6:12" x14ac:dyDescent="0.2">
      <c r="F221" s="16">
        <v>49</v>
      </c>
      <c r="L221" s="143" t="s">
        <v>2918</v>
      </c>
    </row>
    <row r="222" spans="6:12" x14ac:dyDescent="0.2">
      <c r="F222" s="16">
        <v>490</v>
      </c>
      <c r="L222" s="144" t="s">
        <v>3972</v>
      </c>
    </row>
    <row r="223" spans="6:12" x14ac:dyDescent="0.2">
      <c r="F223" s="16">
        <v>5</v>
      </c>
      <c r="L223" s="143" t="s">
        <v>3690</v>
      </c>
    </row>
    <row r="224" spans="6:12" x14ac:dyDescent="0.2">
      <c r="F224" s="16">
        <v>50</v>
      </c>
      <c r="L224" s="144" t="s">
        <v>3075</v>
      </c>
    </row>
    <row r="225" spans="6:12" x14ac:dyDescent="0.2">
      <c r="F225" s="16">
        <v>506</v>
      </c>
      <c r="L225" s="143" t="s">
        <v>3716</v>
      </c>
    </row>
    <row r="226" spans="6:12" x14ac:dyDescent="0.2">
      <c r="F226" s="16">
        <v>508</v>
      </c>
      <c r="L226" s="144" t="s">
        <v>3742</v>
      </c>
    </row>
    <row r="227" spans="6:12" x14ac:dyDescent="0.2">
      <c r="F227" s="16">
        <v>51</v>
      </c>
      <c r="L227" s="143" t="s">
        <v>3896</v>
      </c>
    </row>
    <row r="228" spans="6:12" x14ac:dyDescent="0.2">
      <c r="F228" s="16">
        <v>519</v>
      </c>
      <c r="L228" s="144" t="s">
        <v>5984</v>
      </c>
    </row>
    <row r="229" spans="6:12" x14ac:dyDescent="0.2">
      <c r="F229" s="16">
        <v>520</v>
      </c>
      <c r="L229" s="143" t="s">
        <v>5257</v>
      </c>
    </row>
    <row r="230" spans="6:12" x14ac:dyDescent="0.2">
      <c r="F230" s="16">
        <v>522</v>
      </c>
      <c r="L230" s="144" t="s">
        <v>4127</v>
      </c>
    </row>
    <row r="231" spans="6:12" x14ac:dyDescent="0.2">
      <c r="F231" s="16">
        <v>526</v>
      </c>
      <c r="L231" s="143" t="s">
        <v>2252</v>
      </c>
    </row>
    <row r="232" spans="6:12" x14ac:dyDescent="0.2">
      <c r="F232" s="16">
        <v>53</v>
      </c>
      <c r="L232" s="144" t="s">
        <v>2597</v>
      </c>
    </row>
    <row r="233" spans="6:12" x14ac:dyDescent="0.2">
      <c r="F233" s="16">
        <v>54</v>
      </c>
      <c r="L233" s="143" t="s">
        <v>2666</v>
      </c>
    </row>
    <row r="234" spans="6:12" x14ac:dyDescent="0.2">
      <c r="F234" s="16">
        <v>55</v>
      </c>
      <c r="L234" s="144" t="s">
        <v>3020</v>
      </c>
    </row>
    <row r="235" spans="6:12" x14ac:dyDescent="0.2">
      <c r="F235" s="16">
        <v>555</v>
      </c>
      <c r="L235" s="143" t="s">
        <v>2976</v>
      </c>
    </row>
    <row r="236" spans="6:12" x14ac:dyDescent="0.2">
      <c r="F236" s="16">
        <v>56</v>
      </c>
      <c r="L236" s="144" t="s">
        <v>2582</v>
      </c>
    </row>
    <row r="237" spans="6:12" x14ac:dyDescent="0.2">
      <c r="F237" s="16">
        <v>57</v>
      </c>
      <c r="L237" s="143" t="s">
        <v>4055</v>
      </c>
    </row>
    <row r="238" spans="6:12" x14ac:dyDescent="0.2">
      <c r="F238" s="16">
        <v>58</v>
      </c>
      <c r="L238" s="144" t="s">
        <v>5259</v>
      </c>
    </row>
    <row r="239" spans="6:12" x14ac:dyDescent="0.2">
      <c r="F239" s="16">
        <v>59</v>
      </c>
      <c r="L239" s="143" t="s">
        <v>5261</v>
      </c>
    </row>
    <row r="240" spans="6:12" x14ac:dyDescent="0.2">
      <c r="F240" s="16">
        <v>598</v>
      </c>
      <c r="L240" s="144" t="s">
        <v>4118</v>
      </c>
    </row>
    <row r="241" spans="6:12" x14ac:dyDescent="0.2">
      <c r="F241" s="16">
        <v>6</v>
      </c>
      <c r="L241" s="143" t="s">
        <v>5264</v>
      </c>
    </row>
    <row r="242" spans="6:12" x14ac:dyDescent="0.2">
      <c r="F242" s="16">
        <v>60</v>
      </c>
      <c r="L242" s="144" t="s">
        <v>2722</v>
      </c>
    </row>
    <row r="243" spans="6:12" x14ac:dyDescent="0.2">
      <c r="F243" s="16">
        <v>609</v>
      </c>
      <c r="L243" s="143" t="s">
        <v>3121</v>
      </c>
    </row>
    <row r="244" spans="6:12" x14ac:dyDescent="0.2">
      <c r="F244" s="16">
        <v>61</v>
      </c>
      <c r="L244" s="144" t="s">
        <v>2164</v>
      </c>
    </row>
    <row r="245" spans="6:12" x14ac:dyDescent="0.2">
      <c r="F245" s="16">
        <v>62</v>
      </c>
      <c r="L245" s="143" t="s">
        <v>2579</v>
      </c>
    </row>
    <row r="246" spans="6:12" x14ac:dyDescent="0.2">
      <c r="F246" s="16">
        <v>6258</v>
      </c>
      <c r="L246" s="144" t="s">
        <v>3311</v>
      </c>
    </row>
    <row r="247" spans="6:12" x14ac:dyDescent="0.2">
      <c r="F247" s="16">
        <v>63</v>
      </c>
      <c r="L247" s="143" t="s">
        <v>5986</v>
      </c>
    </row>
    <row r="248" spans="6:12" x14ac:dyDescent="0.2">
      <c r="F248" s="16">
        <v>64</v>
      </c>
      <c r="L248" s="144" t="s">
        <v>5266</v>
      </c>
    </row>
    <row r="249" spans="6:12" x14ac:dyDescent="0.2">
      <c r="F249" s="16">
        <v>65</v>
      </c>
      <c r="L249" s="143" t="s">
        <v>4050</v>
      </c>
    </row>
    <row r="250" spans="6:12" x14ac:dyDescent="0.2">
      <c r="F250" s="16">
        <v>650</v>
      </c>
      <c r="L250" s="144" t="s">
        <v>2932</v>
      </c>
    </row>
    <row r="251" spans="6:12" x14ac:dyDescent="0.2">
      <c r="F251" s="16">
        <v>66</v>
      </c>
      <c r="L251" s="143" t="s">
        <v>2210</v>
      </c>
    </row>
    <row r="252" spans="6:12" x14ac:dyDescent="0.2">
      <c r="F252" s="16">
        <v>661</v>
      </c>
      <c r="L252" s="144" t="s">
        <v>4202</v>
      </c>
    </row>
    <row r="253" spans="6:12" x14ac:dyDescent="0.2">
      <c r="F253" s="16">
        <v>664</v>
      </c>
      <c r="L253" s="143" t="s">
        <v>5988</v>
      </c>
    </row>
    <row r="254" spans="6:12" x14ac:dyDescent="0.2">
      <c r="F254" s="16">
        <v>667</v>
      </c>
      <c r="L254" s="144" t="s">
        <v>3474</v>
      </c>
    </row>
    <row r="255" spans="6:12" x14ac:dyDescent="0.2">
      <c r="F255" s="16">
        <v>67</v>
      </c>
      <c r="L255" s="143" t="s">
        <v>5496</v>
      </c>
    </row>
    <row r="256" spans="6:12" x14ac:dyDescent="0.2">
      <c r="F256" s="16">
        <v>68</v>
      </c>
      <c r="L256" s="144" t="s">
        <v>2747</v>
      </c>
    </row>
    <row r="257" spans="6:12" x14ac:dyDescent="0.2">
      <c r="F257" s="16">
        <v>69</v>
      </c>
      <c r="L257" s="143" t="s">
        <v>3720</v>
      </c>
    </row>
    <row r="258" spans="6:12" x14ac:dyDescent="0.2">
      <c r="F258" s="16">
        <v>7</v>
      </c>
      <c r="L258" s="144" t="s">
        <v>2928</v>
      </c>
    </row>
    <row r="259" spans="6:12" x14ac:dyDescent="0.2">
      <c r="F259" s="16">
        <v>70</v>
      </c>
      <c r="L259" s="143" t="s">
        <v>2186</v>
      </c>
    </row>
    <row r="260" spans="6:12" x14ac:dyDescent="0.2">
      <c r="F260" s="16">
        <v>71</v>
      </c>
      <c r="L260" s="144" t="s">
        <v>5670</v>
      </c>
    </row>
    <row r="261" spans="6:12" x14ac:dyDescent="0.2">
      <c r="F261" s="16">
        <v>72</v>
      </c>
      <c r="L261" s="143" t="s">
        <v>2703</v>
      </c>
    </row>
    <row r="262" spans="6:12" x14ac:dyDescent="0.2">
      <c r="F262" s="16">
        <v>73</v>
      </c>
      <c r="L262" s="144" t="s">
        <v>3883</v>
      </c>
    </row>
    <row r="263" spans="6:12" x14ac:dyDescent="0.2">
      <c r="F263" s="16">
        <v>74</v>
      </c>
      <c r="L263" s="143" t="s">
        <v>2015</v>
      </c>
    </row>
    <row r="264" spans="6:12" x14ac:dyDescent="0.2">
      <c r="F264" s="16">
        <v>75</v>
      </c>
      <c r="L264" s="144" t="s">
        <v>3739</v>
      </c>
    </row>
    <row r="265" spans="6:12" x14ac:dyDescent="0.2">
      <c r="F265" s="16">
        <v>76</v>
      </c>
      <c r="L265" s="143" t="s">
        <v>2242</v>
      </c>
    </row>
    <row r="266" spans="6:12" x14ac:dyDescent="0.2">
      <c r="F266" s="16">
        <v>77</v>
      </c>
      <c r="L266" s="144" t="s">
        <v>2809</v>
      </c>
    </row>
    <row r="267" spans="6:12" x14ac:dyDescent="0.2">
      <c r="F267" s="16">
        <v>78</v>
      </c>
      <c r="L267" s="143" t="s">
        <v>3058</v>
      </c>
    </row>
    <row r="268" spans="6:12" x14ac:dyDescent="0.2">
      <c r="F268" s="16">
        <v>79</v>
      </c>
      <c r="L268" s="144" t="s">
        <v>2222</v>
      </c>
    </row>
    <row r="269" spans="6:12" x14ac:dyDescent="0.2">
      <c r="F269" s="16">
        <v>8</v>
      </c>
      <c r="L269" s="143" t="s">
        <v>2245</v>
      </c>
    </row>
    <row r="270" spans="6:12" x14ac:dyDescent="0.2">
      <c r="F270" s="16">
        <v>80</v>
      </c>
      <c r="L270" s="144" t="s">
        <v>2101</v>
      </c>
    </row>
    <row r="271" spans="6:12" x14ac:dyDescent="0.2">
      <c r="F271" s="16">
        <v>82</v>
      </c>
      <c r="L271" s="143" t="s">
        <v>2020</v>
      </c>
    </row>
    <row r="272" spans="6:12" x14ac:dyDescent="0.2">
      <c r="F272" s="16">
        <v>84</v>
      </c>
      <c r="L272" s="144" t="s">
        <v>4012</v>
      </c>
    </row>
    <row r="273" spans="6:12" x14ac:dyDescent="0.2">
      <c r="F273" s="16">
        <v>85</v>
      </c>
      <c r="L273" s="143" t="s">
        <v>4011</v>
      </c>
    </row>
    <row r="274" spans="6:12" x14ac:dyDescent="0.2">
      <c r="F274" s="16">
        <v>86</v>
      </c>
      <c r="L274" s="144" t="s">
        <v>5268</v>
      </c>
    </row>
    <row r="275" spans="6:12" x14ac:dyDescent="0.2">
      <c r="F275" s="16">
        <v>87</v>
      </c>
      <c r="L275" s="143" t="s">
        <v>3266</v>
      </c>
    </row>
    <row r="276" spans="6:12" x14ac:dyDescent="0.2">
      <c r="F276" s="16">
        <v>88</v>
      </c>
      <c r="L276" s="144" t="s">
        <v>2403</v>
      </c>
    </row>
    <row r="277" spans="6:12" x14ac:dyDescent="0.2">
      <c r="F277" s="16">
        <v>9</v>
      </c>
      <c r="L277" s="143" t="s">
        <v>2399</v>
      </c>
    </row>
    <row r="278" spans="6:12" x14ac:dyDescent="0.2">
      <c r="F278" s="16">
        <v>91</v>
      </c>
      <c r="L278" s="144" t="s">
        <v>2493</v>
      </c>
    </row>
    <row r="279" spans="6:12" x14ac:dyDescent="0.2">
      <c r="F279" s="16">
        <v>93</v>
      </c>
      <c r="L279" s="143" t="s">
        <v>5498</v>
      </c>
    </row>
    <row r="280" spans="6:12" x14ac:dyDescent="0.2">
      <c r="F280" s="16">
        <v>94</v>
      </c>
      <c r="L280" s="144" t="s">
        <v>3543</v>
      </c>
    </row>
    <row r="281" spans="6:12" x14ac:dyDescent="0.2">
      <c r="F281" s="16">
        <v>95</v>
      </c>
      <c r="L281" s="143" t="s">
        <v>3198</v>
      </c>
    </row>
    <row r="282" spans="6:12" x14ac:dyDescent="0.2">
      <c r="F282" s="16">
        <v>96</v>
      </c>
      <c r="L282" s="144" t="s">
        <v>3417</v>
      </c>
    </row>
    <row r="283" spans="6:12" x14ac:dyDescent="0.2">
      <c r="F283" s="16">
        <v>97</v>
      </c>
      <c r="L283" s="143" t="s">
        <v>5990</v>
      </c>
    </row>
    <row r="284" spans="6:12" ht="13.5" thickBot="1" x14ac:dyDescent="0.25">
      <c r="F284" s="17">
        <v>99</v>
      </c>
      <c r="L284" s="144" t="s">
        <v>2107</v>
      </c>
    </row>
    <row r="285" spans="6:12" x14ac:dyDescent="0.2">
      <c r="L285" s="143" t="s">
        <v>2632</v>
      </c>
    </row>
    <row r="286" spans="6:12" x14ac:dyDescent="0.2">
      <c r="L286" s="144" t="s">
        <v>2606</v>
      </c>
    </row>
    <row r="287" spans="6:12" x14ac:dyDescent="0.2">
      <c r="L287" s="143" t="s">
        <v>3166</v>
      </c>
    </row>
    <row r="288" spans="6:12" x14ac:dyDescent="0.2">
      <c r="L288" s="144" t="s">
        <v>5992</v>
      </c>
    </row>
    <row r="289" spans="12:12" x14ac:dyDescent="0.2">
      <c r="L289" s="143" t="s">
        <v>2625</v>
      </c>
    </row>
    <row r="290" spans="12:12" x14ac:dyDescent="0.2">
      <c r="L290" s="144" t="s">
        <v>4144</v>
      </c>
    </row>
    <row r="291" spans="12:12" x14ac:dyDescent="0.2">
      <c r="L291" s="143" t="s">
        <v>2834</v>
      </c>
    </row>
    <row r="292" spans="12:12" x14ac:dyDescent="0.2">
      <c r="L292" s="144" t="s">
        <v>3550</v>
      </c>
    </row>
    <row r="293" spans="12:12" x14ac:dyDescent="0.2">
      <c r="L293" s="143" t="s">
        <v>3359</v>
      </c>
    </row>
    <row r="294" spans="12:12" x14ac:dyDescent="0.2">
      <c r="L294" s="144" t="s">
        <v>2762</v>
      </c>
    </row>
    <row r="295" spans="12:12" x14ac:dyDescent="0.2">
      <c r="L295" s="143" t="s">
        <v>3724</v>
      </c>
    </row>
    <row r="296" spans="12:12" x14ac:dyDescent="0.2">
      <c r="L296" s="144" t="s">
        <v>2744</v>
      </c>
    </row>
    <row r="297" spans="12:12" x14ac:dyDescent="0.2">
      <c r="L297" s="143" t="s">
        <v>3973</v>
      </c>
    </row>
    <row r="298" spans="12:12" x14ac:dyDescent="0.2">
      <c r="L298" s="144" t="s">
        <v>2357</v>
      </c>
    </row>
    <row r="299" spans="12:12" x14ac:dyDescent="0.2">
      <c r="L299" s="143" t="s">
        <v>3305</v>
      </c>
    </row>
    <row r="300" spans="12:12" x14ac:dyDescent="0.2">
      <c r="L300" s="144" t="s">
        <v>5270</v>
      </c>
    </row>
    <row r="301" spans="12:12" x14ac:dyDescent="0.2">
      <c r="L301" s="143" t="s">
        <v>4094</v>
      </c>
    </row>
    <row r="302" spans="12:12" x14ac:dyDescent="0.2">
      <c r="L302" s="144" t="s">
        <v>3031</v>
      </c>
    </row>
    <row r="303" spans="12:12" x14ac:dyDescent="0.2">
      <c r="L303" s="143" t="s">
        <v>5272</v>
      </c>
    </row>
    <row r="304" spans="12:12" x14ac:dyDescent="0.2">
      <c r="L304" s="144" t="s">
        <v>3046</v>
      </c>
    </row>
    <row r="305" spans="12:12" x14ac:dyDescent="0.2">
      <c r="L305" s="143" t="s">
        <v>1967</v>
      </c>
    </row>
    <row r="306" spans="12:12" x14ac:dyDescent="0.2">
      <c r="L306" s="144" t="s">
        <v>3269</v>
      </c>
    </row>
    <row r="307" spans="12:12" x14ac:dyDescent="0.2">
      <c r="L307" s="143" t="s">
        <v>5538</v>
      </c>
    </row>
    <row r="308" spans="12:12" x14ac:dyDescent="0.2">
      <c r="L308" s="144" t="s">
        <v>2729</v>
      </c>
    </row>
    <row r="309" spans="12:12" x14ac:dyDescent="0.2">
      <c r="L309" s="143" t="s">
        <v>2143</v>
      </c>
    </row>
    <row r="310" spans="12:12" x14ac:dyDescent="0.2">
      <c r="L310" s="144" t="s">
        <v>3443</v>
      </c>
    </row>
    <row r="311" spans="12:12" x14ac:dyDescent="0.2">
      <c r="L311" s="143" t="s">
        <v>3442</v>
      </c>
    </row>
    <row r="312" spans="12:12" x14ac:dyDescent="0.2">
      <c r="L312" s="144" t="s">
        <v>3472</v>
      </c>
    </row>
    <row r="313" spans="12:12" x14ac:dyDescent="0.2">
      <c r="L313" s="143" t="s">
        <v>4079</v>
      </c>
    </row>
    <row r="314" spans="12:12" x14ac:dyDescent="0.2">
      <c r="L314" s="144" t="s">
        <v>2340</v>
      </c>
    </row>
    <row r="315" spans="12:12" x14ac:dyDescent="0.2">
      <c r="L315" s="143" t="s">
        <v>1958</v>
      </c>
    </row>
    <row r="316" spans="12:12" x14ac:dyDescent="0.2">
      <c r="L316" s="144" t="s">
        <v>3052</v>
      </c>
    </row>
    <row r="317" spans="12:12" x14ac:dyDescent="0.2">
      <c r="L317" s="143" t="s">
        <v>3387</v>
      </c>
    </row>
    <row r="318" spans="12:12" x14ac:dyDescent="0.2">
      <c r="L318" s="144" t="s">
        <v>3045</v>
      </c>
    </row>
    <row r="319" spans="12:12" x14ac:dyDescent="0.2">
      <c r="L319" s="143" t="s">
        <v>3015</v>
      </c>
    </row>
    <row r="320" spans="12:12" x14ac:dyDescent="0.2">
      <c r="L320" s="144" t="s">
        <v>2689</v>
      </c>
    </row>
    <row r="321" spans="12:12" x14ac:dyDescent="0.2">
      <c r="L321" s="143" t="s">
        <v>2549</v>
      </c>
    </row>
    <row r="322" spans="12:12" x14ac:dyDescent="0.2">
      <c r="L322" s="144" t="s">
        <v>5672</v>
      </c>
    </row>
    <row r="323" spans="12:12" x14ac:dyDescent="0.2">
      <c r="L323" s="143" t="s">
        <v>2181</v>
      </c>
    </row>
    <row r="324" spans="12:12" x14ac:dyDescent="0.2">
      <c r="L324" s="144" t="s">
        <v>2191</v>
      </c>
    </row>
    <row r="325" spans="12:12" x14ac:dyDescent="0.2">
      <c r="L325" s="143" t="s">
        <v>2752</v>
      </c>
    </row>
    <row r="326" spans="12:12" x14ac:dyDescent="0.2">
      <c r="L326" s="144" t="s">
        <v>5994</v>
      </c>
    </row>
    <row r="327" spans="12:12" x14ac:dyDescent="0.2">
      <c r="L327" s="143" t="s">
        <v>3796</v>
      </c>
    </row>
    <row r="328" spans="12:12" x14ac:dyDescent="0.2">
      <c r="L328" s="144" t="s">
        <v>2116</v>
      </c>
    </row>
    <row r="329" spans="12:12" x14ac:dyDescent="0.2">
      <c r="L329" s="143" t="s">
        <v>2397</v>
      </c>
    </row>
    <row r="330" spans="12:12" x14ac:dyDescent="0.2">
      <c r="L330" s="144" t="s">
        <v>3142</v>
      </c>
    </row>
    <row r="331" spans="12:12" x14ac:dyDescent="0.2">
      <c r="L331" s="143" t="s">
        <v>2497</v>
      </c>
    </row>
    <row r="332" spans="12:12" x14ac:dyDescent="0.2">
      <c r="L332" s="144" t="s">
        <v>5996</v>
      </c>
    </row>
    <row r="333" spans="12:12" x14ac:dyDescent="0.2">
      <c r="L333" s="143" t="s">
        <v>3208</v>
      </c>
    </row>
    <row r="334" spans="12:12" x14ac:dyDescent="0.2">
      <c r="L334" s="144" t="s">
        <v>2721</v>
      </c>
    </row>
    <row r="335" spans="12:12" x14ac:dyDescent="0.2">
      <c r="L335" s="143" t="s">
        <v>2846</v>
      </c>
    </row>
    <row r="336" spans="12:12" x14ac:dyDescent="0.2">
      <c r="L336" s="144" t="s">
        <v>2475</v>
      </c>
    </row>
    <row r="337" spans="12:12" x14ac:dyDescent="0.2">
      <c r="L337" s="143" t="s">
        <v>3086</v>
      </c>
    </row>
    <row r="338" spans="12:12" x14ac:dyDescent="0.2">
      <c r="L338" s="144" t="s">
        <v>2805</v>
      </c>
    </row>
    <row r="339" spans="12:12" x14ac:dyDescent="0.2">
      <c r="L339" s="143" t="s">
        <v>5674</v>
      </c>
    </row>
    <row r="340" spans="12:12" x14ac:dyDescent="0.2">
      <c r="L340" s="144" t="s">
        <v>3757</v>
      </c>
    </row>
    <row r="341" spans="12:12" x14ac:dyDescent="0.2">
      <c r="L341" s="143" t="s">
        <v>2763</v>
      </c>
    </row>
    <row r="342" spans="12:12" x14ac:dyDescent="0.2">
      <c r="L342" s="144" t="s">
        <v>2934</v>
      </c>
    </row>
    <row r="343" spans="12:12" x14ac:dyDescent="0.2">
      <c r="L343" s="143" t="s">
        <v>2158</v>
      </c>
    </row>
    <row r="344" spans="12:12" x14ac:dyDescent="0.2">
      <c r="L344" s="144" t="s">
        <v>3144</v>
      </c>
    </row>
    <row r="345" spans="12:12" x14ac:dyDescent="0.2">
      <c r="L345" s="143" t="s">
        <v>3383</v>
      </c>
    </row>
    <row r="346" spans="12:12" x14ac:dyDescent="0.2">
      <c r="L346" s="144" t="s">
        <v>3382</v>
      </c>
    </row>
    <row r="347" spans="12:12" x14ac:dyDescent="0.2">
      <c r="L347" s="143" t="s">
        <v>2270</v>
      </c>
    </row>
    <row r="348" spans="12:12" x14ac:dyDescent="0.2">
      <c r="L348" s="144" t="s">
        <v>3361</v>
      </c>
    </row>
    <row r="349" spans="12:12" x14ac:dyDescent="0.2">
      <c r="L349" s="143" t="s">
        <v>3787</v>
      </c>
    </row>
    <row r="350" spans="12:12" x14ac:dyDescent="0.2">
      <c r="L350" s="144" t="s">
        <v>2458</v>
      </c>
    </row>
    <row r="351" spans="12:12" x14ac:dyDescent="0.2">
      <c r="L351" s="143" t="s">
        <v>2072</v>
      </c>
    </row>
    <row r="352" spans="12:12" x14ac:dyDescent="0.2">
      <c r="L352" s="144" t="s">
        <v>3426</v>
      </c>
    </row>
    <row r="353" spans="12:12" x14ac:dyDescent="0.2">
      <c r="L353" s="143" t="s">
        <v>2962</v>
      </c>
    </row>
    <row r="354" spans="12:12" x14ac:dyDescent="0.2">
      <c r="L354" s="144" t="s">
        <v>2321</v>
      </c>
    </row>
    <row r="355" spans="12:12" x14ac:dyDescent="0.2">
      <c r="L355" s="143" t="s">
        <v>2333</v>
      </c>
    </row>
    <row r="356" spans="12:12" x14ac:dyDescent="0.2">
      <c r="L356" s="144" t="s">
        <v>2802</v>
      </c>
    </row>
    <row r="357" spans="12:12" x14ac:dyDescent="0.2">
      <c r="L357" s="143" t="s">
        <v>2454</v>
      </c>
    </row>
    <row r="358" spans="12:12" x14ac:dyDescent="0.2">
      <c r="L358" s="144" t="s">
        <v>1878</v>
      </c>
    </row>
    <row r="359" spans="12:12" x14ac:dyDescent="0.2">
      <c r="L359" s="143" t="s">
        <v>1879</v>
      </c>
    </row>
    <row r="360" spans="12:12" x14ac:dyDescent="0.2">
      <c r="L360" s="144" t="s">
        <v>2094</v>
      </c>
    </row>
    <row r="361" spans="12:12" x14ac:dyDescent="0.2">
      <c r="L361" s="143" t="s">
        <v>4137</v>
      </c>
    </row>
    <row r="362" spans="12:12" x14ac:dyDescent="0.2">
      <c r="L362" s="144" t="s">
        <v>3022</v>
      </c>
    </row>
    <row r="363" spans="12:12" x14ac:dyDescent="0.2">
      <c r="L363" s="143" t="s">
        <v>3114</v>
      </c>
    </row>
    <row r="364" spans="12:12" x14ac:dyDescent="0.2">
      <c r="L364" s="144" t="s">
        <v>3401</v>
      </c>
    </row>
    <row r="365" spans="12:12" x14ac:dyDescent="0.2">
      <c r="L365" s="143" t="s">
        <v>3077</v>
      </c>
    </row>
    <row r="366" spans="12:12" x14ac:dyDescent="0.2">
      <c r="L366" s="144" t="s">
        <v>5274</v>
      </c>
    </row>
    <row r="367" spans="12:12" x14ac:dyDescent="0.2">
      <c r="L367" s="143" t="s">
        <v>2583</v>
      </c>
    </row>
    <row r="368" spans="12:12" x14ac:dyDescent="0.2">
      <c r="L368" s="144" t="s">
        <v>5998</v>
      </c>
    </row>
    <row r="369" spans="12:12" x14ac:dyDescent="0.2">
      <c r="L369" s="143" t="s">
        <v>2211</v>
      </c>
    </row>
    <row r="370" spans="12:12" x14ac:dyDescent="0.2">
      <c r="L370" s="144" t="s">
        <v>5539</v>
      </c>
    </row>
    <row r="371" spans="12:12" x14ac:dyDescent="0.2">
      <c r="L371" s="143" t="s">
        <v>3084</v>
      </c>
    </row>
    <row r="372" spans="12:12" x14ac:dyDescent="0.2">
      <c r="L372" s="144" t="s">
        <v>3582</v>
      </c>
    </row>
    <row r="373" spans="12:12" x14ac:dyDescent="0.2">
      <c r="L373" s="143" t="s">
        <v>2604</v>
      </c>
    </row>
    <row r="374" spans="12:12" x14ac:dyDescent="0.2">
      <c r="L374" s="144" t="s">
        <v>1976</v>
      </c>
    </row>
    <row r="375" spans="12:12" x14ac:dyDescent="0.2">
      <c r="L375" s="143" t="s">
        <v>1974</v>
      </c>
    </row>
    <row r="376" spans="12:12" x14ac:dyDescent="0.2">
      <c r="L376" s="144" t="s">
        <v>6000</v>
      </c>
    </row>
    <row r="377" spans="12:12" x14ac:dyDescent="0.2">
      <c r="L377" s="143" t="s">
        <v>3403</v>
      </c>
    </row>
    <row r="378" spans="12:12" x14ac:dyDescent="0.2">
      <c r="L378" s="144" t="s">
        <v>3215</v>
      </c>
    </row>
    <row r="379" spans="12:12" x14ac:dyDescent="0.2">
      <c r="L379" s="143" t="s">
        <v>2652</v>
      </c>
    </row>
    <row r="380" spans="12:12" x14ac:dyDescent="0.2">
      <c r="L380" s="144" t="s">
        <v>4460</v>
      </c>
    </row>
    <row r="381" spans="12:12" x14ac:dyDescent="0.2">
      <c r="L381" s="143" t="s">
        <v>4169</v>
      </c>
    </row>
    <row r="382" spans="12:12" x14ac:dyDescent="0.2">
      <c r="L382" s="144" t="s">
        <v>3771</v>
      </c>
    </row>
    <row r="383" spans="12:12" x14ac:dyDescent="0.2">
      <c r="L383" s="143" t="s">
        <v>2123</v>
      </c>
    </row>
    <row r="384" spans="12:12" x14ac:dyDescent="0.2">
      <c r="L384" s="144" t="s">
        <v>3450</v>
      </c>
    </row>
    <row r="385" spans="12:12" x14ac:dyDescent="0.2">
      <c r="L385" s="143" t="s">
        <v>5276</v>
      </c>
    </row>
    <row r="386" spans="12:12" x14ac:dyDescent="0.2">
      <c r="L386" s="144" t="s">
        <v>3083</v>
      </c>
    </row>
    <row r="387" spans="12:12" x14ac:dyDescent="0.2">
      <c r="L387" s="143" t="s">
        <v>3007</v>
      </c>
    </row>
    <row r="388" spans="12:12" x14ac:dyDescent="0.2">
      <c r="L388" s="144" t="s">
        <v>6002</v>
      </c>
    </row>
    <row r="389" spans="12:12" x14ac:dyDescent="0.2">
      <c r="L389" s="143" t="s">
        <v>2457</v>
      </c>
    </row>
    <row r="390" spans="12:12" x14ac:dyDescent="0.2">
      <c r="L390" s="144" t="s">
        <v>2681</v>
      </c>
    </row>
    <row r="391" spans="12:12" x14ac:dyDescent="0.2">
      <c r="L391" s="143" t="s">
        <v>2701</v>
      </c>
    </row>
    <row r="392" spans="12:12" x14ac:dyDescent="0.2">
      <c r="L392" s="144" t="s">
        <v>4173</v>
      </c>
    </row>
    <row r="393" spans="12:12" x14ac:dyDescent="0.2">
      <c r="L393" s="143" t="s">
        <v>1977</v>
      </c>
    </row>
    <row r="394" spans="12:12" x14ac:dyDescent="0.2">
      <c r="L394" s="144" t="s">
        <v>2373</v>
      </c>
    </row>
    <row r="395" spans="12:12" x14ac:dyDescent="0.2">
      <c r="L395" s="143" t="s">
        <v>2943</v>
      </c>
    </row>
    <row r="396" spans="12:12" x14ac:dyDescent="0.2">
      <c r="L396" s="144" t="s">
        <v>2958</v>
      </c>
    </row>
    <row r="397" spans="12:12" x14ac:dyDescent="0.2">
      <c r="L397" s="143" t="s">
        <v>3016</v>
      </c>
    </row>
    <row r="398" spans="12:12" x14ac:dyDescent="0.2">
      <c r="L398" s="144" t="s">
        <v>3094</v>
      </c>
    </row>
    <row r="399" spans="12:12" x14ac:dyDescent="0.2">
      <c r="L399" s="143" t="s">
        <v>2822</v>
      </c>
    </row>
    <row r="400" spans="12:12" x14ac:dyDescent="0.2">
      <c r="L400" s="144" t="s">
        <v>2039</v>
      </c>
    </row>
    <row r="401" spans="12:12" x14ac:dyDescent="0.2">
      <c r="L401" s="143" t="s">
        <v>2040</v>
      </c>
    </row>
    <row r="402" spans="12:12" x14ac:dyDescent="0.2">
      <c r="L402" s="144" t="s">
        <v>3862</v>
      </c>
    </row>
    <row r="403" spans="12:12" x14ac:dyDescent="0.2">
      <c r="L403" s="143" t="s">
        <v>3137</v>
      </c>
    </row>
    <row r="404" spans="12:12" x14ac:dyDescent="0.2">
      <c r="L404" s="144" t="s">
        <v>2001</v>
      </c>
    </row>
    <row r="405" spans="12:12" x14ac:dyDescent="0.2">
      <c r="L405" s="143" t="s">
        <v>3683</v>
      </c>
    </row>
    <row r="406" spans="12:12" x14ac:dyDescent="0.2">
      <c r="L406" s="144" t="s">
        <v>1900</v>
      </c>
    </row>
    <row r="407" spans="12:12" x14ac:dyDescent="0.2">
      <c r="L407" s="143" t="s">
        <v>2043</v>
      </c>
    </row>
    <row r="408" spans="12:12" x14ac:dyDescent="0.2">
      <c r="L408" s="144" t="s">
        <v>4171</v>
      </c>
    </row>
    <row r="409" spans="12:12" x14ac:dyDescent="0.2">
      <c r="L409" s="143" t="s">
        <v>4111</v>
      </c>
    </row>
    <row r="410" spans="12:12" x14ac:dyDescent="0.2">
      <c r="L410" s="144" t="s">
        <v>3439</v>
      </c>
    </row>
    <row r="411" spans="12:12" x14ac:dyDescent="0.2">
      <c r="L411" s="143" t="s">
        <v>2946</v>
      </c>
    </row>
    <row r="412" spans="12:12" x14ac:dyDescent="0.2">
      <c r="L412" s="144" t="s">
        <v>4201</v>
      </c>
    </row>
    <row r="413" spans="12:12" x14ac:dyDescent="0.2">
      <c r="L413" s="143" t="s">
        <v>3923</v>
      </c>
    </row>
    <row r="414" spans="12:12" x14ac:dyDescent="0.2">
      <c r="L414" s="144" t="s">
        <v>3618</v>
      </c>
    </row>
    <row r="415" spans="12:12" x14ac:dyDescent="0.2">
      <c r="L415" s="143" t="s">
        <v>2256</v>
      </c>
    </row>
    <row r="416" spans="12:12" x14ac:dyDescent="0.2">
      <c r="L416" s="144" t="s">
        <v>2630</v>
      </c>
    </row>
    <row r="417" spans="12:12" x14ac:dyDescent="0.2">
      <c r="L417" s="143" t="s">
        <v>6004</v>
      </c>
    </row>
    <row r="418" spans="12:12" x14ac:dyDescent="0.2">
      <c r="L418" s="144" t="s">
        <v>6006</v>
      </c>
    </row>
    <row r="419" spans="12:12" x14ac:dyDescent="0.2">
      <c r="L419" s="143" t="s">
        <v>2662</v>
      </c>
    </row>
    <row r="420" spans="12:12" x14ac:dyDescent="0.2">
      <c r="L420" s="144" t="s">
        <v>4112</v>
      </c>
    </row>
    <row r="421" spans="12:12" x14ac:dyDescent="0.2">
      <c r="L421" s="143" t="s">
        <v>3170</v>
      </c>
    </row>
    <row r="422" spans="12:12" x14ac:dyDescent="0.2">
      <c r="L422" s="144" t="s">
        <v>2835</v>
      </c>
    </row>
    <row r="423" spans="12:12" x14ac:dyDescent="0.2">
      <c r="L423" s="143" t="s">
        <v>3835</v>
      </c>
    </row>
    <row r="424" spans="12:12" x14ac:dyDescent="0.2">
      <c r="L424" s="144" t="s">
        <v>2112</v>
      </c>
    </row>
    <row r="425" spans="12:12" x14ac:dyDescent="0.2">
      <c r="L425" s="143" t="s">
        <v>3670</v>
      </c>
    </row>
    <row r="426" spans="12:12" x14ac:dyDescent="0.2">
      <c r="L426" s="144" t="s">
        <v>3356</v>
      </c>
    </row>
    <row r="427" spans="12:12" x14ac:dyDescent="0.2">
      <c r="L427" s="143" t="s">
        <v>2160</v>
      </c>
    </row>
    <row r="428" spans="12:12" x14ac:dyDescent="0.2">
      <c r="L428" s="144" t="s">
        <v>3357</v>
      </c>
    </row>
    <row r="429" spans="12:12" x14ac:dyDescent="0.2">
      <c r="L429" s="143" t="s">
        <v>1894</v>
      </c>
    </row>
    <row r="430" spans="12:12" x14ac:dyDescent="0.2">
      <c r="L430" s="144" t="s">
        <v>4204</v>
      </c>
    </row>
    <row r="431" spans="12:12" x14ac:dyDescent="0.2">
      <c r="L431" s="143" t="s">
        <v>2695</v>
      </c>
    </row>
    <row r="432" spans="12:12" x14ac:dyDescent="0.2">
      <c r="L432" s="144" t="s">
        <v>2631</v>
      </c>
    </row>
    <row r="433" spans="12:12" x14ac:dyDescent="0.2">
      <c r="L433" s="143" t="s">
        <v>3597</v>
      </c>
    </row>
    <row r="434" spans="12:12" x14ac:dyDescent="0.2">
      <c r="L434" s="144" t="s">
        <v>1944</v>
      </c>
    </row>
    <row r="435" spans="12:12" x14ac:dyDescent="0.2">
      <c r="L435" s="143" t="s">
        <v>3446</v>
      </c>
    </row>
    <row r="436" spans="12:12" x14ac:dyDescent="0.2">
      <c r="L436" s="144" t="s">
        <v>1887</v>
      </c>
    </row>
    <row r="437" spans="12:12" x14ac:dyDescent="0.2">
      <c r="L437" s="143" t="s">
        <v>3188</v>
      </c>
    </row>
    <row r="438" spans="12:12" x14ac:dyDescent="0.2">
      <c r="L438" s="144" t="s">
        <v>3744</v>
      </c>
    </row>
    <row r="439" spans="12:12" x14ac:dyDescent="0.2">
      <c r="L439" s="143" t="s">
        <v>4070</v>
      </c>
    </row>
    <row r="440" spans="12:12" x14ac:dyDescent="0.2">
      <c r="L440" s="144" t="s">
        <v>4083</v>
      </c>
    </row>
    <row r="441" spans="12:12" x14ac:dyDescent="0.2">
      <c r="L441" s="143" t="s">
        <v>2746</v>
      </c>
    </row>
    <row r="442" spans="12:12" x14ac:dyDescent="0.2">
      <c r="L442" s="144" t="s">
        <v>3985</v>
      </c>
    </row>
    <row r="443" spans="12:12" x14ac:dyDescent="0.2">
      <c r="L443" s="143" t="s">
        <v>2548</v>
      </c>
    </row>
    <row r="444" spans="12:12" x14ac:dyDescent="0.2">
      <c r="L444" s="144" t="s">
        <v>2550</v>
      </c>
    </row>
    <row r="445" spans="12:12" x14ac:dyDescent="0.2">
      <c r="L445" s="143" t="s">
        <v>2618</v>
      </c>
    </row>
    <row r="446" spans="12:12" x14ac:dyDescent="0.2">
      <c r="L446" s="144" t="s">
        <v>2619</v>
      </c>
    </row>
    <row r="447" spans="12:12" x14ac:dyDescent="0.2">
      <c r="L447" s="143" t="s">
        <v>3362</v>
      </c>
    </row>
    <row r="448" spans="12:12" x14ac:dyDescent="0.2">
      <c r="L448" s="144" t="s">
        <v>2442</v>
      </c>
    </row>
    <row r="449" spans="12:12" x14ac:dyDescent="0.2">
      <c r="L449" s="143" t="s">
        <v>1916</v>
      </c>
    </row>
    <row r="450" spans="12:12" x14ac:dyDescent="0.2">
      <c r="L450" s="144" t="s">
        <v>2361</v>
      </c>
    </row>
    <row r="451" spans="12:12" x14ac:dyDescent="0.2">
      <c r="L451" s="143" t="s">
        <v>5540</v>
      </c>
    </row>
    <row r="452" spans="12:12" x14ac:dyDescent="0.2">
      <c r="L452" s="144" t="s">
        <v>3966</v>
      </c>
    </row>
    <row r="453" spans="12:12" x14ac:dyDescent="0.2">
      <c r="L453" s="143" t="s">
        <v>3040</v>
      </c>
    </row>
    <row r="454" spans="12:12" x14ac:dyDescent="0.2">
      <c r="L454" s="144" t="s">
        <v>2152</v>
      </c>
    </row>
    <row r="455" spans="12:12" x14ac:dyDescent="0.2">
      <c r="L455" s="143" t="s">
        <v>2982</v>
      </c>
    </row>
    <row r="456" spans="12:12" x14ac:dyDescent="0.2">
      <c r="L456" s="144" t="s">
        <v>3674</v>
      </c>
    </row>
    <row r="457" spans="12:12" x14ac:dyDescent="0.2">
      <c r="L457" s="143" t="s">
        <v>3880</v>
      </c>
    </row>
    <row r="458" spans="12:12" x14ac:dyDescent="0.2">
      <c r="L458" s="144" t="s">
        <v>2671</v>
      </c>
    </row>
    <row r="459" spans="12:12" x14ac:dyDescent="0.2">
      <c r="L459" s="143" t="s">
        <v>2091</v>
      </c>
    </row>
    <row r="460" spans="12:12" x14ac:dyDescent="0.2">
      <c r="L460" s="144" t="s">
        <v>3306</v>
      </c>
    </row>
    <row r="461" spans="12:12" x14ac:dyDescent="0.2">
      <c r="L461" s="143" t="s">
        <v>3647</v>
      </c>
    </row>
    <row r="462" spans="12:12" x14ac:dyDescent="0.2">
      <c r="L462" s="144" t="s">
        <v>3034</v>
      </c>
    </row>
    <row r="463" spans="12:12" x14ac:dyDescent="0.2">
      <c r="L463" s="143" t="s">
        <v>2133</v>
      </c>
    </row>
    <row r="464" spans="12:12" x14ac:dyDescent="0.2">
      <c r="L464" s="144" t="s">
        <v>2100</v>
      </c>
    </row>
    <row r="465" spans="12:12" x14ac:dyDescent="0.2">
      <c r="L465" s="143" t="s">
        <v>3523</v>
      </c>
    </row>
    <row r="466" spans="12:12" x14ac:dyDescent="0.2">
      <c r="L466" s="144" t="s">
        <v>3816</v>
      </c>
    </row>
    <row r="467" spans="12:12" x14ac:dyDescent="0.2">
      <c r="L467" s="143" t="s">
        <v>5277</v>
      </c>
    </row>
    <row r="468" spans="12:12" x14ac:dyDescent="0.2">
      <c r="L468" s="144" t="s">
        <v>4095</v>
      </c>
    </row>
    <row r="469" spans="12:12" x14ac:dyDescent="0.2">
      <c r="L469" s="143" t="s">
        <v>2704</v>
      </c>
    </row>
    <row r="470" spans="12:12" x14ac:dyDescent="0.2">
      <c r="L470" s="144" t="s">
        <v>4200</v>
      </c>
    </row>
    <row r="471" spans="12:12" x14ac:dyDescent="0.2">
      <c r="L471" s="143" t="s">
        <v>2439</v>
      </c>
    </row>
    <row r="472" spans="12:12" x14ac:dyDescent="0.2">
      <c r="L472" s="144" t="s">
        <v>2886</v>
      </c>
    </row>
    <row r="473" spans="12:12" x14ac:dyDescent="0.2">
      <c r="L473" s="143" t="s">
        <v>2887</v>
      </c>
    </row>
    <row r="474" spans="12:12" x14ac:dyDescent="0.2">
      <c r="L474" s="144" t="s">
        <v>4010</v>
      </c>
    </row>
    <row r="475" spans="12:12" x14ac:dyDescent="0.2">
      <c r="L475" s="143" t="s">
        <v>2352</v>
      </c>
    </row>
    <row r="476" spans="12:12" x14ac:dyDescent="0.2">
      <c r="L476" s="144" t="s">
        <v>2854</v>
      </c>
    </row>
    <row r="477" spans="12:12" x14ac:dyDescent="0.2">
      <c r="L477" s="143" t="s">
        <v>3933</v>
      </c>
    </row>
    <row r="478" spans="12:12" x14ac:dyDescent="0.2">
      <c r="L478" s="144" t="s">
        <v>5542</v>
      </c>
    </row>
    <row r="479" spans="12:12" x14ac:dyDescent="0.2">
      <c r="L479" s="143" t="s">
        <v>2724</v>
      </c>
    </row>
    <row r="480" spans="12:12" x14ac:dyDescent="0.2">
      <c r="L480" s="144" t="s">
        <v>2498</v>
      </c>
    </row>
    <row r="481" spans="12:12" x14ac:dyDescent="0.2">
      <c r="L481" s="143" t="s">
        <v>2765</v>
      </c>
    </row>
    <row r="482" spans="12:12" x14ac:dyDescent="0.2">
      <c r="L482" s="144" t="s">
        <v>2280</v>
      </c>
    </row>
    <row r="483" spans="12:12" x14ac:dyDescent="0.2">
      <c r="L483" s="143" t="s">
        <v>5279</v>
      </c>
    </row>
    <row r="484" spans="12:12" x14ac:dyDescent="0.2">
      <c r="L484" s="144" t="s">
        <v>6008</v>
      </c>
    </row>
    <row r="485" spans="12:12" x14ac:dyDescent="0.2">
      <c r="L485" s="143" t="s">
        <v>4165</v>
      </c>
    </row>
    <row r="486" spans="12:12" x14ac:dyDescent="0.2">
      <c r="L486" s="144" t="s">
        <v>3790</v>
      </c>
    </row>
    <row r="487" spans="12:12" x14ac:dyDescent="0.2">
      <c r="L487" s="143" t="s">
        <v>4122</v>
      </c>
    </row>
    <row r="488" spans="12:12" x14ac:dyDescent="0.2">
      <c r="L488" s="144" t="s">
        <v>2990</v>
      </c>
    </row>
    <row r="489" spans="12:12" x14ac:dyDescent="0.2">
      <c r="L489" s="143" t="s">
        <v>2930</v>
      </c>
    </row>
    <row r="490" spans="12:12" x14ac:dyDescent="0.2">
      <c r="L490" s="144" t="s">
        <v>5676</v>
      </c>
    </row>
    <row r="491" spans="12:12" x14ac:dyDescent="0.2">
      <c r="L491" s="143" t="s">
        <v>3498</v>
      </c>
    </row>
    <row r="492" spans="12:12" x14ac:dyDescent="0.2">
      <c r="L492" s="144" t="s">
        <v>2192</v>
      </c>
    </row>
    <row r="493" spans="12:12" x14ac:dyDescent="0.2">
      <c r="L493" s="143" t="s">
        <v>2431</v>
      </c>
    </row>
    <row r="494" spans="12:12" x14ac:dyDescent="0.2">
      <c r="L494" s="144" t="s">
        <v>4009</v>
      </c>
    </row>
    <row r="495" spans="12:12" x14ac:dyDescent="0.2">
      <c r="L495" s="143" t="s">
        <v>2393</v>
      </c>
    </row>
    <row r="496" spans="12:12" x14ac:dyDescent="0.2">
      <c r="L496" s="144" t="s">
        <v>2525</v>
      </c>
    </row>
    <row r="497" spans="12:12" x14ac:dyDescent="0.2">
      <c r="L497" s="143" t="s">
        <v>3467</v>
      </c>
    </row>
    <row r="498" spans="12:12" x14ac:dyDescent="0.2">
      <c r="L498" s="144" t="s">
        <v>4503</v>
      </c>
    </row>
    <row r="499" spans="12:12" x14ac:dyDescent="0.2">
      <c r="L499" s="143" t="s">
        <v>5280</v>
      </c>
    </row>
    <row r="500" spans="12:12" x14ac:dyDescent="0.2">
      <c r="L500" s="144" t="s">
        <v>5282</v>
      </c>
    </row>
    <row r="501" spans="12:12" x14ac:dyDescent="0.2">
      <c r="L501" s="143" t="s">
        <v>5284</v>
      </c>
    </row>
    <row r="502" spans="12:12" x14ac:dyDescent="0.2">
      <c r="L502" s="144" t="s">
        <v>5286</v>
      </c>
    </row>
    <row r="503" spans="12:12" x14ac:dyDescent="0.2">
      <c r="L503" s="143" t="s">
        <v>5288</v>
      </c>
    </row>
    <row r="504" spans="12:12" x14ac:dyDescent="0.2">
      <c r="L504" s="144" t="s">
        <v>1978</v>
      </c>
    </row>
    <row r="505" spans="12:12" x14ac:dyDescent="0.2">
      <c r="L505" s="143" t="s">
        <v>1979</v>
      </c>
    </row>
    <row r="506" spans="12:12" x14ac:dyDescent="0.2">
      <c r="L506" s="144" t="s">
        <v>6010</v>
      </c>
    </row>
    <row r="507" spans="12:12" x14ac:dyDescent="0.2">
      <c r="L507" s="143" t="s">
        <v>1980</v>
      </c>
    </row>
    <row r="508" spans="12:12" x14ac:dyDescent="0.2">
      <c r="L508" s="144" t="s">
        <v>1982</v>
      </c>
    </row>
    <row r="509" spans="12:12" x14ac:dyDescent="0.2">
      <c r="L509" s="143" t="s">
        <v>4150</v>
      </c>
    </row>
    <row r="510" spans="12:12" x14ac:dyDescent="0.2">
      <c r="L510" s="144" t="s">
        <v>1981</v>
      </c>
    </row>
    <row r="511" spans="12:12" x14ac:dyDescent="0.2">
      <c r="L511" s="143" t="s">
        <v>2508</v>
      </c>
    </row>
    <row r="512" spans="12:12" x14ac:dyDescent="0.2">
      <c r="L512" s="144" t="s">
        <v>5500</v>
      </c>
    </row>
    <row r="513" spans="12:12" x14ac:dyDescent="0.2">
      <c r="L513" s="143" t="s">
        <v>3010</v>
      </c>
    </row>
    <row r="514" spans="12:12" x14ac:dyDescent="0.2">
      <c r="L514" s="144" t="s">
        <v>2260</v>
      </c>
    </row>
    <row r="515" spans="12:12" x14ac:dyDescent="0.2">
      <c r="L515" s="143" t="s">
        <v>2542</v>
      </c>
    </row>
    <row r="516" spans="12:12" x14ac:dyDescent="0.2">
      <c r="L516" s="144" t="s">
        <v>2316</v>
      </c>
    </row>
    <row r="517" spans="12:12" x14ac:dyDescent="0.2">
      <c r="L517" s="143" t="s">
        <v>3871</v>
      </c>
    </row>
    <row r="518" spans="12:12" x14ac:dyDescent="0.2">
      <c r="L518" s="144" t="s">
        <v>2231</v>
      </c>
    </row>
    <row r="519" spans="12:12" x14ac:dyDescent="0.2">
      <c r="L519" s="143" t="s">
        <v>3563</v>
      </c>
    </row>
    <row r="520" spans="12:12" x14ac:dyDescent="0.2">
      <c r="L520" s="144" t="s">
        <v>2999</v>
      </c>
    </row>
    <row r="521" spans="12:12" x14ac:dyDescent="0.2">
      <c r="L521" s="143" t="s">
        <v>5501</v>
      </c>
    </row>
    <row r="522" spans="12:12" x14ac:dyDescent="0.2">
      <c r="L522" s="144" t="s">
        <v>3061</v>
      </c>
    </row>
    <row r="523" spans="12:12" x14ac:dyDescent="0.2">
      <c r="L523" s="143" t="s">
        <v>3199</v>
      </c>
    </row>
    <row r="524" spans="12:12" x14ac:dyDescent="0.2">
      <c r="L524" s="144" t="s">
        <v>2318</v>
      </c>
    </row>
    <row r="525" spans="12:12" x14ac:dyDescent="0.2">
      <c r="L525" s="143" t="s">
        <v>5290</v>
      </c>
    </row>
    <row r="526" spans="12:12" x14ac:dyDescent="0.2">
      <c r="L526" s="144" t="s">
        <v>3129</v>
      </c>
    </row>
    <row r="527" spans="12:12" x14ac:dyDescent="0.2">
      <c r="L527" s="143" t="s">
        <v>3810</v>
      </c>
    </row>
    <row r="528" spans="12:12" x14ac:dyDescent="0.2">
      <c r="L528" s="144" t="s">
        <v>2118</v>
      </c>
    </row>
    <row r="529" spans="12:12" x14ac:dyDescent="0.2">
      <c r="L529" s="143" t="s">
        <v>2119</v>
      </c>
    </row>
    <row r="530" spans="12:12" x14ac:dyDescent="0.2">
      <c r="L530" s="144" t="s">
        <v>4071</v>
      </c>
    </row>
    <row r="531" spans="12:12" x14ac:dyDescent="0.2">
      <c r="L531" s="143" t="s">
        <v>2258</v>
      </c>
    </row>
    <row r="532" spans="12:12" x14ac:dyDescent="0.2">
      <c r="L532" s="144" t="s">
        <v>3200</v>
      </c>
    </row>
    <row r="533" spans="12:12" x14ac:dyDescent="0.2">
      <c r="L533" s="143" t="s">
        <v>5292</v>
      </c>
    </row>
    <row r="534" spans="12:12" x14ac:dyDescent="0.2">
      <c r="L534" s="144" t="s">
        <v>2153</v>
      </c>
    </row>
    <row r="535" spans="12:12" x14ac:dyDescent="0.2">
      <c r="L535" s="143" t="s">
        <v>4307</v>
      </c>
    </row>
    <row r="536" spans="12:12" x14ac:dyDescent="0.2">
      <c r="L536" s="144" t="s">
        <v>2398</v>
      </c>
    </row>
    <row r="537" spans="12:12" x14ac:dyDescent="0.2">
      <c r="L537" s="143" t="s">
        <v>3465</v>
      </c>
    </row>
    <row r="538" spans="12:12" x14ac:dyDescent="0.2">
      <c r="L538" s="144" t="s">
        <v>6012</v>
      </c>
    </row>
    <row r="539" spans="12:12" x14ac:dyDescent="0.2">
      <c r="L539" s="143" t="s">
        <v>1961</v>
      </c>
    </row>
    <row r="540" spans="12:12" x14ac:dyDescent="0.2">
      <c r="L540" s="144" t="s">
        <v>3466</v>
      </c>
    </row>
    <row r="541" spans="12:12" x14ac:dyDescent="0.2">
      <c r="L541" s="143" t="s">
        <v>6014</v>
      </c>
    </row>
    <row r="542" spans="12:12" x14ac:dyDescent="0.2">
      <c r="L542" s="144" t="s">
        <v>2216</v>
      </c>
    </row>
    <row r="543" spans="12:12" x14ac:dyDescent="0.2">
      <c r="L543" s="143" t="s">
        <v>3056</v>
      </c>
    </row>
    <row r="544" spans="12:12" x14ac:dyDescent="0.2">
      <c r="L544" s="144" t="s">
        <v>5678</v>
      </c>
    </row>
    <row r="545" spans="12:12" x14ac:dyDescent="0.2">
      <c r="L545" s="143" t="s">
        <v>3596</v>
      </c>
    </row>
    <row r="546" spans="12:12" x14ac:dyDescent="0.2">
      <c r="L546" s="144" t="s">
        <v>3355</v>
      </c>
    </row>
    <row r="547" spans="12:12" x14ac:dyDescent="0.2">
      <c r="L547" s="143" t="s">
        <v>3710</v>
      </c>
    </row>
    <row r="548" spans="12:12" x14ac:dyDescent="0.2">
      <c r="L548" s="144" t="s">
        <v>3641</v>
      </c>
    </row>
    <row r="549" spans="12:12" x14ac:dyDescent="0.2">
      <c r="L549" s="143" t="s">
        <v>3364</v>
      </c>
    </row>
    <row r="550" spans="12:12" x14ac:dyDescent="0.2">
      <c r="L550" s="144" t="s">
        <v>1901</v>
      </c>
    </row>
    <row r="551" spans="12:12" x14ac:dyDescent="0.2">
      <c r="L551" s="143" t="s">
        <v>6016</v>
      </c>
    </row>
    <row r="552" spans="12:12" x14ac:dyDescent="0.2">
      <c r="L552" s="144" t="s">
        <v>1905</v>
      </c>
    </row>
    <row r="553" spans="12:12" x14ac:dyDescent="0.2">
      <c r="L553" s="143" t="s">
        <v>1902</v>
      </c>
    </row>
    <row r="554" spans="12:12" x14ac:dyDescent="0.2">
      <c r="L554" s="144" t="s">
        <v>1903</v>
      </c>
    </row>
    <row r="555" spans="12:12" x14ac:dyDescent="0.2">
      <c r="L555" s="143" t="s">
        <v>4053</v>
      </c>
    </row>
    <row r="556" spans="12:12" x14ac:dyDescent="0.2">
      <c r="L556" s="144" t="s">
        <v>5294</v>
      </c>
    </row>
    <row r="557" spans="12:12" x14ac:dyDescent="0.2">
      <c r="L557" s="143" t="s">
        <v>2628</v>
      </c>
    </row>
    <row r="558" spans="12:12" x14ac:dyDescent="0.2">
      <c r="L558" s="144" t="s">
        <v>2719</v>
      </c>
    </row>
    <row r="559" spans="12:12" x14ac:dyDescent="0.2">
      <c r="L559" s="143" t="s">
        <v>2629</v>
      </c>
    </row>
    <row r="560" spans="12:12" x14ac:dyDescent="0.2">
      <c r="L560" s="144" t="s">
        <v>1904</v>
      </c>
    </row>
    <row r="561" spans="12:12" x14ac:dyDescent="0.2">
      <c r="L561" s="143" t="s">
        <v>4041</v>
      </c>
    </row>
    <row r="562" spans="12:12" x14ac:dyDescent="0.2">
      <c r="L562" s="144" t="s">
        <v>2969</v>
      </c>
    </row>
    <row r="563" spans="12:12" x14ac:dyDescent="0.2">
      <c r="L563" s="143" t="s">
        <v>6018</v>
      </c>
    </row>
    <row r="564" spans="12:12" x14ac:dyDescent="0.2">
      <c r="L564" s="144" t="s">
        <v>2155</v>
      </c>
    </row>
    <row r="565" spans="12:12" x14ac:dyDescent="0.2">
      <c r="L565" s="143" t="s">
        <v>4115</v>
      </c>
    </row>
    <row r="566" spans="12:12" x14ac:dyDescent="0.2">
      <c r="L566" s="144" t="s">
        <v>3423</v>
      </c>
    </row>
    <row r="567" spans="12:12" x14ac:dyDescent="0.2">
      <c r="L567" s="143" t="s">
        <v>4080</v>
      </c>
    </row>
    <row r="568" spans="12:12" x14ac:dyDescent="0.2">
      <c r="L568" s="144" t="s">
        <v>3552</v>
      </c>
    </row>
    <row r="569" spans="12:12" x14ac:dyDescent="0.2">
      <c r="L569" s="143" t="s">
        <v>2654</v>
      </c>
    </row>
    <row r="570" spans="12:12" x14ac:dyDescent="0.2">
      <c r="L570" s="144" t="s">
        <v>2727</v>
      </c>
    </row>
    <row r="571" spans="12:12" x14ac:dyDescent="0.2">
      <c r="L571" s="143" t="s">
        <v>2459</v>
      </c>
    </row>
    <row r="572" spans="12:12" x14ac:dyDescent="0.2">
      <c r="L572" s="144" t="s">
        <v>3517</v>
      </c>
    </row>
    <row r="573" spans="12:12" x14ac:dyDescent="0.2">
      <c r="L573" s="143" t="s">
        <v>2407</v>
      </c>
    </row>
    <row r="574" spans="12:12" x14ac:dyDescent="0.2">
      <c r="L574" s="144" t="s">
        <v>2057</v>
      </c>
    </row>
    <row r="575" spans="12:12" x14ac:dyDescent="0.2">
      <c r="L575" s="143" t="s">
        <v>2058</v>
      </c>
    </row>
    <row r="576" spans="12:12" x14ac:dyDescent="0.2">
      <c r="L576" s="144" t="s">
        <v>2068</v>
      </c>
    </row>
    <row r="577" spans="12:12" x14ac:dyDescent="0.2">
      <c r="L577" s="143" t="s">
        <v>6020</v>
      </c>
    </row>
    <row r="578" spans="12:12" x14ac:dyDescent="0.2">
      <c r="L578" s="144" t="s">
        <v>2388</v>
      </c>
    </row>
    <row r="579" spans="12:12" x14ac:dyDescent="0.2">
      <c r="L579" s="143" t="s">
        <v>3974</v>
      </c>
    </row>
    <row r="580" spans="12:12" x14ac:dyDescent="0.2">
      <c r="L580" s="144" t="s">
        <v>2798</v>
      </c>
    </row>
    <row r="581" spans="12:12" x14ac:dyDescent="0.2">
      <c r="L581" s="143" t="s">
        <v>4210</v>
      </c>
    </row>
    <row r="582" spans="12:12" x14ac:dyDescent="0.2">
      <c r="L582" s="144" t="s">
        <v>2634</v>
      </c>
    </row>
    <row r="583" spans="12:12" x14ac:dyDescent="0.2">
      <c r="L583" s="143" t="s">
        <v>2635</v>
      </c>
    </row>
    <row r="584" spans="12:12" x14ac:dyDescent="0.2">
      <c r="L584" s="144" t="s">
        <v>2024</v>
      </c>
    </row>
    <row r="585" spans="12:12" x14ac:dyDescent="0.2">
      <c r="L585" s="143" t="s">
        <v>2799</v>
      </c>
    </row>
    <row r="586" spans="12:12" x14ac:dyDescent="0.2">
      <c r="L586" s="144" t="s">
        <v>5295</v>
      </c>
    </row>
    <row r="587" spans="12:12" x14ac:dyDescent="0.2">
      <c r="L587" s="143" t="s">
        <v>3926</v>
      </c>
    </row>
    <row r="588" spans="12:12" x14ac:dyDescent="0.2">
      <c r="L588" s="144" t="s">
        <v>1928</v>
      </c>
    </row>
    <row r="589" spans="12:12" x14ac:dyDescent="0.2">
      <c r="L589" s="143" t="s">
        <v>1929</v>
      </c>
    </row>
    <row r="590" spans="12:12" x14ac:dyDescent="0.2">
      <c r="L590" s="144" t="s">
        <v>3410</v>
      </c>
    </row>
    <row r="591" spans="12:12" x14ac:dyDescent="0.2">
      <c r="L591" s="143" t="s">
        <v>3688</v>
      </c>
    </row>
    <row r="592" spans="12:12" x14ac:dyDescent="0.2">
      <c r="L592" s="144" t="s">
        <v>2608</v>
      </c>
    </row>
    <row r="593" spans="12:12" x14ac:dyDescent="0.2">
      <c r="L593" s="143" t="s">
        <v>2412</v>
      </c>
    </row>
    <row r="594" spans="12:12" x14ac:dyDescent="0.2">
      <c r="L594" s="144" t="s">
        <v>2991</v>
      </c>
    </row>
    <row r="595" spans="12:12" x14ac:dyDescent="0.2">
      <c r="L595" s="143" t="s">
        <v>6022</v>
      </c>
    </row>
    <row r="596" spans="12:12" x14ac:dyDescent="0.2">
      <c r="L596" s="144" t="s">
        <v>1945</v>
      </c>
    </row>
    <row r="597" spans="12:12" x14ac:dyDescent="0.2">
      <c r="L597" s="143" t="s">
        <v>3918</v>
      </c>
    </row>
    <row r="598" spans="12:12" x14ac:dyDescent="0.2">
      <c r="L598" s="144" t="s">
        <v>2350</v>
      </c>
    </row>
    <row r="599" spans="12:12" x14ac:dyDescent="0.2">
      <c r="L599" s="143" t="s">
        <v>3504</v>
      </c>
    </row>
    <row r="600" spans="12:12" x14ac:dyDescent="0.2">
      <c r="L600" s="144" t="s">
        <v>3986</v>
      </c>
    </row>
    <row r="601" spans="12:12" x14ac:dyDescent="0.2">
      <c r="L601" s="143" t="s">
        <v>4065</v>
      </c>
    </row>
    <row r="602" spans="12:12" x14ac:dyDescent="0.2">
      <c r="L602" s="144" t="s">
        <v>3183</v>
      </c>
    </row>
    <row r="603" spans="12:12" x14ac:dyDescent="0.2">
      <c r="L603" s="143" t="s">
        <v>2322</v>
      </c>
    </row>
    <row r="604" spans="12:12" x14ac:dyDescent="0.2">
      <c r="L604" s="144" t="s">
        <v>3868</v>
      </c>
    </row>
    <row r="605" spans="12:12" x14ac:dyDescent="0.2">
      <c r="L605" s="143" t="s">
        <v>2872</v>
      </c>
    </row>
    <row r="606" spans="12:12" x14ac:dyDescent="0.2">
      <c r="L606" s="144" t="s">
        <v>5680</v>
      </c>
    </row>
    <row r="607" spans="12:12" x14ac:dyDescent="0.2">
      <c r="L607" s="143" t="s">
        <v>3961</v>
      </c>
    </row>
    <row r="608" spans="12:12" x14ac:dyDescent="0.2">
      <c r="L608" s="144" t="s">
        <v>3074</v>
      </c>
    </row>
    <row r="609" spans="12:12" x14ac:dyDescent="0.2">
      <c r="L609" s="143" t="s">
        <v>3876</v>
      </c>
    </row>
    <row r="610" spans="12:12" x14ac:dyDescent="0.2">
      <c r="L610" s="144" t="s">
        <v>2499</v>
      </c>
    </row>
    <row r="611" spans="12:12" x14ac:dyDescent="0.2">
      <c r="L611" s="143" t="s">
        <v>1889</v>
      </c>
    </row>
    <row r="612" spans="12:12" x14ac:dyDescent="0.2">
      <c r="L612" s="144" t="s">
        <v>5682</v>
      </c>
    </row>
    <row r="613" spans="12:12" x14ac:dyDescent="0.2">
      <c r="L613" s="143" t="s">
        <v>4073</v>
      </c>
    </row>
    <row r="614" spans="12:12" x14ac:dyDescent="0.2">
      <c r="L614" s="144" t="s">
        <v>4263</v>
      </c>
    </row>
    <row r="615" spans="12:12" x14ac:dyDescent="0.2">
      <c r="L615" s="143" t="s">
        <v>4156</v>
      </c>
    </row>
    <row r="616" spans="12:12" x14ac:dyDescent="0.2">
      <c r="L616" s="144" t="s">
        <v>3626</v>
      </c>
    </row>
    <row r="617" spans="12:12" x14ac:dyDescent="0.2">
      <c r="L617" s="143" t="s">
        <v>2500</v>
      </c>
    </row>
    <row r="618" spans="12:12" x14ac:dyDescent="0.2">
      <c r="L618" s="144" t="s">
        <v>2547</v>
      </c>
    </row>
    <row r="619" spans="12:12" x14ac:dyDescent="0.2">
      <c r="L619" s="143" t="s">
        <v>1940</v>
      </c>
    </row>
    <row r="620" spans="12:12" x14ac:dyDescent="0.2">
      <c r="L620" s="144" t="s">
        <v>3911</v>
      </c>
    </row>
    <row r="621" spans="12:12" x14ac:dyDescent="0.2">
      <c r="L621" s="143" t="s">
        <v>3900</v>
      </c>
    </row>
    <row r="622" spans="12:12" x14ac:dyDescent="0.2">
      <c r="L622" s="144" t="s">
        <v>3115</v>
      </c>
    </row>
    <row r="623" spans="12:12" x14ac:dyDescent="0.2">
      <c r="L623" s="143" t="s">
        <v>2444</v>
      </c>
    </row>
    <row r="624" spans="12:12" x14ac:dyDescent="0.2">
      <c r="L624" s="144" t="s">
        <v>3105</v>
      </c>
    </row>
    <row r="625" spans="12:12" x14ac:dyDescent="0.2">
      <c r="L625" s="143" t="s">
        <v>2237</v>
      </c>
    </row>
    <row r="626" spans="12:12" x14ac:dyDescent="0.2">
      <c r="L626" s="144" t="s">
        <v>3118</v>
      </c>
    </row>
    <row r="627" spans="12:12" x14ac:dyDescent="0.2">
      <c r="L627" s="143" t="s">
        <v>3558</v>
      </c>
    </row>
    <row r="628" spans="12:12" x14ac:dyDescent="0.2">
      <c r="L628" s="144" t="s">
        <v>3145</v>
      </c>
    </row>
    <row r="629" spans="12:12" x14ac:dyDescent="0.2">
      <c r="L629" s="143" t="s">
        <v>3244</v>
      </c>
    </row>
    <row r="630" spans="12:12" x14ac:dyDescent="0.2">
      <c r="L630" s="144" t="s">
        <v>2954</v>
      </c>
    </row>
    <row r="631" spans="12:12" x14ac:dyDescent="0.2">
      <c r="L631" s="143" t="s">
        <v>3313</v>
      </c>
    </row>
    <row r="632" spans="12:12" x14ac:dyDescent="0.2">
      <c r="L632" s="144" t="s">
        <v>3001</v>
      </c>
    </row>
    <row r="633" spans="12:12" x14ac:dyDescent="0.2">
      <c r="L633" s="143" t="s">
        <v>3489</v>
      </c>
    </row>
    <row r="634" spans="12:12" x14ac:dyDescent="0.2">
      <c r="L634" s="144" t="s">
        <v>4128</v>
      </c>
    </row>
    <row r="635" spans="12:12" x14ac:dyDescent="0.2">
      <c r="L635" s="143" t="s">
        <v>3081</v>
      </c>
    </row>
    <row r="636" spans="12:12" x14ac:dyDescent="0.2">
      <c r="L636" s="144" t="s">
        <v>2605</v>
      </c>
    </row>
    <row r="637" spans="12:12" x14ac:dyDescent="0.2">
      <c r="L637" s="143" t="s">
        <v>6024</v>
      </c>
    </row>
    <row r="638" spans="12:12" x14ac:dyDescent="0.2">
      <c r="L638" s="144" t="s">
        <v>3186</v>
      </c>
    </row>
    <row r="639" spans="12:12" x14ac:dyDescent="0.2">
      <c r="L639" s="143" t="s">
        <v>3057</v>
      </c>
    </row>
    <row r="640" spans="12:12" x14ac:dyDescent="0.2">
      <c r="L640" s="144" t="s">
        <v>2786</v>
      </c>
    </row>
    <row r="641" spans="12:12" x14ac:dyDescent="0.2">
      <c r="L641" s="143" t="s">
        <v>5296</v>
      </c>
    </row>
    <row r="642" spans="12:12" x14ac:dyDescent="0.2">
      <c r="L642" s="144" t="s">
        <v>3836</v>
      </c>
    </row>
    <row r="643" spans="12:12" x14ac:dyDescent="0.2">
      <c r="L643" s="143" t="s">
        <v>2988</v>
      </c>
    </row>
    <row r="644" spans="12:12" x14ac:dyDescent="0.2">
      <c r="L644" s="144" t="s">
        <v>2900</v>
      </c>
    </row>
    <row r="645" spans="12:12" x14ac:dyDescent="0.2">
      <c r="L645" s="143" t="s">
        <v>5684</v>
      </c>
    </row>
    <row r="646" spans="12:12" x14ac:dyDescent="0.2">
      <c r="L646" s="144" t="s">
        <v>6026</v>
      </c>
    </row>
    <row r="647" spans="12:12" x14ac:dyDescent="0.2">
      <c r="L647" s="143" t="s">
        <v>2938</v>
      </c>
    </row>
    <row r="648" spans="12:12" x14ac:dyDescent="0.2">
      <c r="L648" s="144" t="s">
        <v>6028</v>
      </c>
    </row>
    <row r="649" spans="12:12" x14ac:dyDescent="0.2">
      <c r="L649" s="143" t="s">
        <v>6030</v>
      </c>
    </row>
    <row r="650" spans="12:12" x14ac:dyDescent="0.2">
      <c r="L650" s="144" t="s">
        <v>5686</v>
      </c>
    </row>
    <row r="651" spans="12:12" x14ac:dyDescent="0.2">
      <c r="L651" s="143" t="s">
        <v>3371</v>
      </c>
    </row>
    <row r="652" spans="12:12" x14ac:dyDescent="0.2">
      <c r="L652" s="144" t="s">
        <v>3375</v>
      </c>
    </row>
    <row r="653" spans="12:12" x14ac:dyDescent="0.2">
      <c r="L653" s="143" t="s">
        <v>6032</v>
      </c>
    </row>
    <row r="654" spans="12:12" x14ac:dyDescent="0.2">
      <c r="L654" s="144" t="s">
        <v>5543</v>
      </c>
    </row>
    <row r="655" spans="12:12" x14ac:dyDescent="0.2">
      <c r="L655" s="143" t="s">
        <v>6034</v>
      </c>
    </row>
    <row r="656" spans="12:12" x14ac:dyDescent="0.2">
      <c r="L656" s="144" t="s">
        <v>4551</v>
      </c>
    </row>
    <row r="657" spans="12:12" x14ac:dyDescent="0.2">
      <c r="L657" s="143" t="s">
        <v>5545</v>
      </c>
    </row>
    <row r="658" spans="12:12" x14ac:dyDescent="0.2">
      <c r="L658" s="144" t="s">
        <v>3755</v>
      </c>
    </row>
    <row r="659" spans="12:12" x14ac:dyDescent="0.2">
      <c r="L659" s="143" t="s">
        <v>5688</v>
      </c>
    </row>
    <row r="660" spans="12:12" x14ac:dyDescent="0.2">
      <c r="L660" s="144" t="s">
        <v>5546</v>
      </c>
    </row>
    <row r="661" spans="12:12" x14ac:dyDescent="0.2">
      <c r="L661" s="143" t="s">
        <v>5690</v>
      </c>
    </row>
    <row r="662" spans="12:12" x14ac:dyDescent="0.2">
      <c r="L662" s="144" t="s">
        <v>6036</v>
      </c>
    </row>
    <row r="663" spans="12:12" x14ac:dyDescent="0.2">
      <c r="L663" s="143" t="s">
        <v>6038</v>
      </c>
    </row>
    <row r="664" spans="12:12" x14ac:dyDescent="0.2">
      <c r="L664" s="144" t="s">
        <v>3330</v>
      </c>
    </row>
    <row r="665" spans="12:12" x14ac:dyDescent="0.2">
      <c r="L665" s="143" t="s">
        <v>5547</v>
      </c>
    </row>
    <row r="666" spans="12:12" x14ac:dyDescent="0.2">
      <c r="L666" s="144" t="s">
        <v>6040</v>
      </c>
    </row>
    <row r="667" spans="12:12" x14ac:dyDescent="0.2">
      <c r="L667" s="143" t="s">
        <v>6042</v>
      </c>
    </row>
    <row r="668" spans="12:12" x14ac:dyDescent="0.2">
      <c r="L668" s="144" t="s">
        <v>5549</v>
      </c>
    </row>
    <row r="669" spans="12:12" x14ac:dyDescent="0.2">
      <c r="L669" s="143" t="s">
        <v>5692</v>
      </c>
    </row>
    <row r="670" spans="12:12" x14ac:dyDescent="0.2">
      <c r="L670" s="144" t="s">
        <v>6044</v>
      </c>
    </row>
    <row r="671" spans="12:12" x14ac:dyDescent="0.2">
      <c r="L671" s="143" t="s">
        <v>6046</v>
      </c>
    </row>
    <row r="672" spans="12:12" x14ac:dyDescent="0.2">
      <c r="L672" s="144" t="s">
        <v>4145</v>
      </c>
    </row>
    <row r="673" spans="12:12" x14ac:dyDescent="0.2">
      <c r="L673" s="143" t="s">
        <v>3259</v>
      </c>
    </row>
    <row r="674" spans="12:12" x14ac:dyDescent="0.2">
      <c r="L674" s="144" t="s">
        <v>5694</v>
      </c>
    </row>
    <row r="675" spans="12:12" x14ac:dyDescent="0.2">
      <c r="L675" s="143" t="s">
        <v>4554</v>
      </c>
    </row>
    <row r="676" spans="12:12" x14ac:dyDescent="0.2">
      <c r="L676" s="144" t="s">
        <v>3017</v>
      </c>
    </row>
    <row r="677" spans="12:12" x14ac:dyDescent="0.2">
      <c r="L677" s="143" t="s">
        <v>2557</v>
      </c>
    </row>
    <row r="678" spans="12:12" x14ac:dyDescent="0.2">
      <c r="L678" s="144" t="s">
        <v>2963</v>
      </c>
    </row>
    <row r="679" spans="12:12" x14ac:dyDescent="0.2">
      <c r="L679" s="143" t="s">
        <v>3959</v>
      </c>
    </row>
    <row r="680" spans="12:12" x14ac:dyDescent="0.2">
      <c r="L680" s="144" t="s">
        <v>3958</v>
      </c>
    </row>
    <row r="681" spans="12:12" x14ac:dyDescent="0.2">
      <c r="L681" s="143" t="s">
        <v>5298</v>
      </c>
    </row>
    <row r="682" spans="12:12" x14ac:dyDescent="0.2">
      <c r="L682" s="144" t="s">
        <v>3909</v>
      </c>
    </row>
    <row r="683" spans="12:12" x14ac:dyDescent="0.2">
      <c r="L683" s="143" t="s">
        <v>2212</v>
      </c>
    </row>
    <row r="684" spans="12:12" x14ac:dyDescent="0.2">
      <c r="L684" s="144" t="s">
        <v>2644</v>
      </c>
    </row>
    <row r="685" spans="12:12" x14ac:dyDescent="0.2">
      <c r="L685" s="143" t="s">
        <v>2888</v>
      </c>
    </row>
    <row r="686" spans="12:12" x14ac:dyDescent="0.2">
      <c r="L686" s="144" t="s">
        <v>3863</v>
      </c>
    </row>
    <row r="687" spans="12:12" x14ac:dyDescent="0.2">
      <c r="L687" s="143" t="s">
        <v>3063</v>
      </c>
    </row>
    <row r="688" spans="12:12" x14ac:dyDescent="0.2">
      <c r="L688" s="144" t="s">
        <v>2246</v>
      </c>
    </row>
    <row r="689" spans="12:12" x14ac:dyDescent="0.2">
      <c r="L689" s="143" t="s">
        <v>4557</v>
      </c>
    </row>
    <row r="690" spans="12:12" x14ac:dyDescent="0.2">
      <c r="L690" s="144" t="s">
        <v>6048</v>
      </c>
    </row>
    <row r="691" spans="12:12" x14ac:dyDescent="0.2">
      <c r="L691" s="143" t="s">
        <v>2400</v>
      </c>
    </row>
    <row r="692" spans="12:12" x14ac:dyDescent="0.2">
      <c r="L692" s="144" t="s">
        <v>2401</v>
      </c>
    </row>
    <row r="693" spans="12:12" x14ac:dyDescent="0.2">
      <c r="L693" s="143" t="s">
        <v>2856</v>
      </c>
    </row>
    <row r="694" spans="12:12" x14ac:dyDescent="0.2">
      <c r="L694" s="144" t="s">
        <v>2764</v>
      </c>
    </row>
    <row r="695" spans="12:12" x14ac:dyDescent="0.2">
      <c r="L695" s="143" t="s">
        <v>3268</v>
      </c>
    </row>
    <row r="696" spans="12:12" x14ac:dyDescent="0.2">
      <c r="L696" s="144" t="s">
        <v>3042</v>
      </c>
    </row>
    <row r="697" spans="12:12" x14ac:dyDescent="0.2">
      <c r="L697" s="143" t="s">
        <v>6050</v>
      </c>
    </row>
    <row r="698" spans="12:12" x14ac:dyDescent="0.2">
      <c r="L698" s="144" t="s">
        <v>3420</v>
      </c>
    </row>
    <row r="699" spans="12:12" x14ac:dyDescent="0.2">
      <c r="L699" s="143" t="s">
        <v>2096</v>
      </c>
    </row>
    <row r="700" spans="12:12" x14ac:dyDescent="0.2">
      <c r="L700" s="144" t="s">
        <v>2294</v>
      </c>
    </row>
    <row r="701" spans="12:12" x14ac:dyDescent="0.2">
      <c r="L701" s="143" t="s">
        <v>3887</v>
      </c>
    </row>
    <row r="702" spans="12:12" x14ac:dyDescent="0.2">
      <c r="L702" s="144" t="s">
        <v>2882</v>
      </c>
    </row>
    <row r="703" spans="12:12" x14ac:dyDescent="0.2">
      <c r="L703" s="143" t="s">
        <v>4133</v>
      </c>
    </row>
    <row r="704" spans="12:12" x14ac:dyDescent="0.2">
      <c r="L704" s="144" t="s">
        <v>2391</v>
      </c>
    </row>
    <row r="705" spans="12:12" x14ac:dyDescent="0.2">
      <c r="L705" s="143" t="s">
        <v>5695</v>
      </c>
    </row>
    <row r="706" spans="12:12" x14ac:dyDescent="0.2">
      <c r="L706" s="144" t="s">
        <v>2919</v>
      </c>
    </row>
    <row r="707" spans="12:12" x14ac:dyDescent="0.2">
      <c r="L707" s="143" t="s">
        <v>5550</v>
      </c>
    </row>
    <row r="708" spans="12:12" x14ac:dyDescent="0.2">
      <c r="L708" s="144" t="s">
        <v>2081</v>
      </c>
    </row>
    <row r="709" spans="12:12" x14ac:dyDescent="0.2">
      <c r="L709" s="143" t="s">
        <v>3211</v>
      </c>
    </row>
    <row r="710" spans="12:12" x14ac:dyDescent="0.2">
      <c r="L710" s="144" t="s">
        <v>2757</v>
      </c>
    </row>
    <row r="711" spans="12:12" x14ac:dyDescent="0.2">
      <c r="L711" s="143" t="s">
        <v>1988</v>
      </c>
    </row>
    <row r="712" spans="12:12" x14ac:dyDescent="0.2">
      <c r="L712" s="144" t="s">
        <v>2354</v>
      </c>
    </row>
    <row r="713" spans="12:12" x14ac:dyDescent="0.2">
      <c r="L713" s="143" t="s">
        <v>2257</v>
      </c>
    </row>
    <row r="714" spans="12:12" x14ac:dyDescent="0.2">
      <c r="L714" s="144" t="s">
        <v>5553</v>
      </c>
    </row>
    <row r="715" spans="12:12" x14ac:dyDescent="0.2">
      <c r="L715" s="143" t="s">
        <v>2603</v>
      </c>
    </row>
    <row r="716" spans="12:12" x14ac:dyDescent="0.2">
      <c r="L716" s="144" t="s">
        <v>3432</v>
      </c>
    </row>
    <row r="717" spans="12:12" x14ac:dyDescent="0.2">
      <c r="L717" s="143" t="s">
        <v>3231</v>
      </c>
    </row>
    <row r="718" spans="12:12" x14ac:dyDescent="0.2">
      <c r="L718" s="144" t="s">
        <v>2840</v>
      </c>
    </row>
    <row r="719" spans="12:12" x14ac:dyDescent="0.2">
      <c r="L719" s="143" t="s">
        <v>2014</v>
      </c>
    </row>
    <row r="720" spans="12:12" x14ac:dyDescent="0.2">
      <c r="L720" s="144" t="s">
        <v>1885</v>
      </c>
    </row>
    <row r="721" spans="12:12" x14ac:dyDescent="0.2">
      <c r="L721" s="143" t="s">
        <v>2874</v>
      </c>
    </row>
    <row r="722" spans="12:12" x14ac:dyDescent="0.2">
      <c r="L722" s="144" t="s">
        <v>3783</v>
      </c>
    </row>
    <row r="723" spans="12:12" x14ac:dyDescent="0.2">
      <c r="L723" s="143" t="s">
        <v>3080</v>
      </c>
    </row>
    <row r="724" spans="12:12" x14ac:dyDescent="0.2">
      <c r="L724" s="144" t="s">
        <v>3076</v>
      </c>
    </row>
    <row r="725" spans="12:12" x14ac:dyDescent="0.2">
      <c r="L725" s="143" t="s">
        <v>2876</v>
      </c>
    </row>
    <row r="726" spans="12:12" x14ac:dyDescent="0.2">
      <c r="L726" s="144" t="s">
        <v>2092</v>
      </c>
    </row>
    <row r="727" spans="12:12" x14ac:dyDescent="0.2">
      <c r="L727" s="143" t="s">
        <v>5554</v>
      </c>
    </row>
    <row r="728" spans="12:12" x14ac:dyDescent="0.2">
      <c r="L728" s="144" t="s">
        <v>3782</v>
      </c>
    </row>
    <row r="729" spans="12:12" x14ac:dyDescent="0.2">
      <c r="L729" s="143" t="s">
        <v>5556</v>
      </c>
    </row>
    <row r="730" spans="12:12" x14ac:dyDescent="0.2">
      <c r="L730" s="144" t="s">
        <v>3091</v>
      </c>
    </row>
    <row r="731" spans="12:12" x14ac:dyDescent="0.2">
      <c r="L731" s="143" t="s">
        <v>3090</v>
      </c>
    </row>
    <row r="732" spans="12:12" x14ac:dyDescent="0.2">
      <c r="L732" s="144" t="s">
        <v>5301</v>
      </c>
    </row>
    <row r="733" spans="12:12" x14ac:dyDescent="0.2">
      <c r="L733" s="143" t="s">
        <v>2327</v>
      </c>
    </row>
    <row r="734" spans="12:12" x14ac:dyDescent="0.2">
      <c r="L734" s="144" t="s">
        <v>2668</v>
      </c>
    </row>
    <row r="735" spans="12:12" x14ac:dyDescent="0.2">
      <c r="L735" s="143" t="s">
        <v>3853</v>
      </c>
    </row>
    <row r="736" spans="12:12" x14ac:dyDescent="0.2">
      <c r="L736" s="144" t="s">
        <v>3475</v>
      </c>
    </row>
    <row r="737" spans="12:12" x14ac:dyDescent="0.2">
      <c r="L737" s="143" t="s">
        <v>6052</v>
      </c>
    </row>
    <row r="738" spans="12:12" x14ac:dyDescent="0.2">
      <c r="L738" s="144" t="s">
        <v>2071</v>
      </c>
    </row>
    <row r="739" spans="12:12" x14ac:dyDescent="0.2">
      <c r="L739" s="143" t="s">
        <v>2070</v>
      </c>
    </row>
    <row r="740" spans="12:12" x14ac:dyDescent="0.2">
      <c r="L740" s="144" t="s">
        <v>2174</v>
      </c>
    </row>
    <row r="741" spans="12:12" x14ac:dyDescent="0.2">
      <c r="L741" s="143" t="s">
        <v>3482</v>
      </c>
    </row>
    <row r="742" spans="12:12" x14ac:dyDescent="0.2">
      <c r="L742" s="144" t="s">
        <v>3378</v>
      </c>
    </row>
    <row r="743" spans="12:12" x14ac:dyDescent="0.2">
      <c r="L743" s="143" t="s">
        <v>2783</v>
      </c>
    </row>
    <row r="744" spans="12:12" x14ac:dyDescent="0.2">
      <c r="L744" s="144" t="s">
        <v>5303</v>
      </c>
    </row>
    <row r="745" spans="12:12" x14ac:dyDescent="0.2">
      <c r="L745" s="143" t="s">
        <v>4180</v>
      </c>
    </row>
    <row r="746" spans="12:12" x14ac:dyDescent="0.2">
      <c r="L746" s="144" t="s">
        <v>4135</v>
      </c>
    </row>
    <row r="747" spans="12:12" x14ac:dyDescent="0.2">
      <c r="L747" s="143" t="s">
        <v>3297</v>
      </c>
    </row>
    <row r="748" spans="12:12" x14ac:dyDescent="0.2">
      <c r="L748" s="144" t="s">
        <v>2172</v>
      </c>
    </row>
    <row r="749" spans="12:12" x14ac:dyDescent="0.2">
      <c r="L749" s="143" t="s">
        <v>1998</v>
      </c>
    </row>
    <row r="750" spans="12:12" x14ac:dyDescent="0.2">
      <c r="L750" s="144" t="s">
        <v>2829</v>
      </c>
    </row>
    <row r="751" spans="12:12" x14ac:dyDescent="0.2">
      <c r="L751" s="143" t="s">
        <v>2465</v>
      </c>
    </row>
    <row r="752" spans="12:12" x14ac:dyDescent="0.2">
      <c r="L752" s="144" t="s">
        <v>3778</v>
      </c>
    </row>
    <row r="753" spans="12:12" x14ac:dyDescent="0.2">
      <c r="L753" s="143" t="s">
        <v>2429</v>
      </c>
    </row>
    <row r="754" spans="12:12" x14ac:dyDescent="0.2">
      <c r="L754" s="144" t="s">
        <v>3192</v>
      </c>
    </row>
    <row r="755" spans="12:12" x14ac:dyDescent="0.2">
      <c r="L755" s="143" t="s">
        <v>2728</v>
      </c>
    </row>
    <row r="756" spans="12:12" x14ac:dyDescent="0.2">
      <c r="L756" s="144" t="s">
        <v>3088</v>
      </c>
    </row>
    <row r="757" spans="12:12" x14ac:dyDescent="0.2">
      <c r="L757" s="143" t="s">
        <v>3210</v>
      </c>
    </row>
    <row r="758" spans="12:12" x14ac:dyDescent="0.2">
      <c r="L758" s="144" t="s">
        <v>2271</v>
      </c>
    </row>
    <row r="759" spans="12:12" x14ac:dyDescent="0.2">
      <c r="L759" s="143" t="s">
        <v>2221</v>
      </c>
    </row>
    <row r="760" spans="12:12" x14ac:dyDescent="0.2">
      <c r="L760" s="144" t="s">
        <v>2159</v>
      </c>
    </row>
    <row r="761" spans="12:12" x14ac:dyDescent="0.2">
      <c r="L761" s="143" t="s">
        <v>5558</v>
      </c>
    </row>
    <row r="762" spans="12:12" x14ac:dyDescent="0.2">
      <c r="L762" s="144" t="s">
        <v>2323</v>
      </c>
    </row>
    <row r="763" spans="12:12" x14ac:dyDescent="0.2">
      <c r="L763" s="143" t="s">
        <v>2594</v>
      </c>
    </row>
    <row r="764" spans="12:12" x14ac:dyDescent="0.2">
      <c r="L764" s="144" t="s">
        <v>2947</v>
      </c>
    </row>
    <row r="765" spans="12:12" x14ac:dyDescent="0.2">
      <c r="L765" s="143" t="s">
        <v>2476</v>
      </c>
    </row>
    <row r="766" spans="12:12" x14ac:dyDescent="0.2">
      <c r="L766" s="144" t="s">
        <v>3815</v>
      </c>
    </row>
    <row r="767" spans="12:12" x14ac:dyDescent="0.2">
      <c r="L767" s="143" t="s">
        <v>3033</v>
      </c>
    </row>
    <row r="768" spans="12:12" x14ac:dyDescent="0.2">
      <c r="L768" s="144" t="s">
        <v>2827</v>
      </c>
    </row>
    <row r="769" spans="12:12" x14ac:dyDescent="0.2">
      <c r="L769" s="143" t="s">
        <v>4266</v>
      </c>
    </row>
    <row r="770" spans="12:12" x14ac:dyDescent="0.2">
      <c r="L770" s="144" t="s">
        <v>3039</v>
      </c>
    </row>
    <row r="771" spans="12:12" x14ac:dyDescent="0.2">
      <c r="L771" s="143" t="s">
        <v>2643</v>
      </c>
    </row>
    <row r="772" spans="12:12" x14ac:dyDescent="0.2">
      <c r="L772" s="144" t="s">
        <v>3468</v>
      </c>
    </row>
    <row r="773" spans="12:12" x14ac:dyDescent="0.2">
      <c r="L773" s="143" t="s">
        <v>2308</v>
      </c>
    </row>
    <row r="774" spans="12:12" x14ac:dyDescent="0.2">
      <c r="L774" s="144" t="s">
        <v>4182</v>
      </c>
    </row>
    <row r="775" spans="12:12" x14ac:dyDescent="0.2">
      <c r="L775" s="143" t="s">
        <v>3785</v>
      </c>
    </row>
    <row r="776" spans="12:12" x14ac:dyDescent="0.2">
      <c r="L776" s="144" t="s">
        <v>6054</v>
      </c>
    </row>
    <row r="777" spans="12:12" x14ac:dyDescent="0.2">
      <c r="L777" s="143" t="s">
        <v>3287</v>
      </c>
    </row>
    <row r="778" spans="12:12" x14ac:dyDescent="0.2">
      <c r="L778" s="144" t="s">
        <v>3808</v>
      </c>
    </row>
    <row r="779" spans="12:12" x14ac:dyDescent="0.2">
      <c r="L779" s="143" t="s">
        <v>5559</v>
      </c>
    </row>
    <row r="780" spans="12:12" x14ac:dyDescent="0.2">
      <c r="L780" s="144" t="s">
        <v>5561</v>
      </c>
    </row>
    <row r="781" spans="12:12" x14ac:dyDescent="0.2">
      <c r="L781" s="143" t="s">
        <v>3326</v>
      </c>
    </row>
    <row r="782" spans="12:12" x14ac:dyDescent="0.2">
      <c r="L782" s="144" t="s">
        <v>2566</v>
      </c>
    </row>
    <row r="783" spans="12:12" x14ac:dyDescent="0.2">
      <c r="L783" s="143" t="s">
        <v>6056</v>
      </c>
    </row>
    <row r="784" spans="12:12" x14ac:dyDescent="0.2">
      <c r="L784" s="144" t="s">
        <v>6058</v>
      </c>
    </row>
    <row r="785" spans="12:12" x14ac:dyDescent="0.2">
      <c r="L785" s="143" t="s">
        <v>3232</v>
      </c>
    </row>
    <row r="786" spans="12:12" x14ac:dyDescent="0.2">
      <c r="L786" s="144" t="s">
        <v>2532</v>
      </c>
    </row>
    <row r="787" spans="12:12" x14ac:dyDescent="0.2">
      <c r="L787" s="143" t="s">
        <v>3256</v>
      </c>
    </row>
    <row r="788" spans="12:12" x14ac:dyDescent="0.2">
      <c r="L788" s="144" t="s">
        <v>2688</v>
      </c>
    </row>
    <row r="789" spans="12:12" x14ac:dyDescent="0.2">
      <c r="L789" s="143" t="s">
        <v>5562</v>
      </c>
    </row>
    <row r="790" spans="12:12" x14ac:dyDescent="0.2">
      <c r="L790" s="144" t="s">
        <v>3155</v>
      </c>
    </row>
    <row r="791" spans="12:12" x14ac:dyDescent="0.2">
      <c r="L791" s="143" t="s">
        <v>3026</v>
      </c>
    </row>
    <row r="792" spans="12:12" x14ac:dyDescent="0.2">
      <c r="L792" s="144" t="s">
        <v>6060</v>
      </c>
    </row>
    <row r="793" spans="12:12" x14ac:dyDescent="0.2">
      <c r="L793" s="143" t="s">
        <v>6062</v>
      </c>
    </row>
    <row r="794" spans="12:12" x14ac:dyDescent="0.2">
      <c r="L794" s="144" t="s">
        <v>6064</v>
      </c>
    </row>
    <row r="795" spans="12:12" x14ac:dyDescent="0.2">
      <c r="L795" s="143" t="s">
        <v>1955</v>
      </c>
    </row>
    <row r="796" spans="12:12" x14ac:dyDescent="0.2">
      <c r="L796" s="144" t="s">
        <v>1954</v>
      </c>
    </row>
    <row r="797" spans="12:12" x14ac:dyDescent="0.2">
      <c r="L797" s="143" t="s">
        <v>4024</v>
      </c>
    </row>
    <row r="798" spans="12:12" x14ac:dyDescent="0.2">
      <c r="L798" s="144" t="s">
        <v>3393</v>
      </c>
    </row>
    <row r="799" spans="12:12" x14ac:dyDescent="0.2">
      <c r="L799" s="143" t="s">
        <v>3807</v>
      </c>
    </row>
    <row r="800" spans="12:12" x14ac:dyDescent="0.2">
      <c r="L800" s="144" t="s">
        <v>3806</v>
      </c>
    </row>
    <row r="801" spans="12:12" x14ac:dyDescent="0.2">
      <c r="L801" s="143" t="s">
        <v>3594</v>
      </c>
    </row>
    <row r="802" spans="12:12" x14ac:dyDescent="0.2">
      <c r="L802" s="144" t="s">
        <v>3132</v>
      </c>
    </row>
    <row r="803" spans="12:12" x14ac:dyDescent="0.2">
      <c r="L803" s="143" t="s">
        <v>6066</v>
      </c>
    </row>
    <row r="804" spans="12:12" x14ac:dyDescent="0.2">
      <c r="L804" s="144" t="s">
        <v>3703</v>
      </c>
    </row>
    <row r="805" spans="12:12" x14ac:dyDescent="0.2">
      <c r="L805" s="143" t="s">
        <v>1992</v>
      </c>
    </row>
    <row r="806" spans="12:12" x14ac:dyDescent="0.2">
      <c r="L806" s="144" t="s">
        <v>5304</v>
      </c>
    </row>
    <row r="807" spans="12:12" x14ac:dyDescent="0.2">
      <c r="L807" s="143" t="s">
        <v>6068</v>
      </c>
    </row>
    <row r="808" spans="12:12" x14ac:dyDescent="0.2">
      <c r="L808" s="144" t="s">
        <v>3286</v>
      </c>
    </row>
    <row r="809" spans="12:12" x14ac:dyDescent="0.2">
      <c r="L809" s="143" t="s">
        <v>2623</v>
      </c>
    </row>
    <row r="810" spans="12:12" x14ac:dyDescent="0.2">
      <c r="L810" s="144" t="s">
        <v>5305</v>
      </c>
    </row>
    <row r="811" spans="12:12" x14ac:dyDescent="0.2">
      <c r="L811" s="143" t="s">
        <v>3122</v>
      </c>
    </row>
    <row r="812" spans="12:12" x14ac:dyDescent="0.2">
      <c r="L812" s="144" t="s">
        <v>2348</v>
      </c>
    </row>
    <row r="813" spans="12:12" x14ac:dyDescent="0.2">
      <c r="L813" s="143" t="s">
        <v>2187</v>
      </c>
    </row>
    <row r="814" spans="12:12" x14ac:dyDescent="0.2">
      <c r="L814" s="144" t="s">
        <v>1963</v>
      </c>
    </row>
    <row r="815" spans="12:12" x14ac:dyDescent="0.2">
      <c r="L815" s="143" t="s">
        <v>2758</v>
      </c>
    </row>
    <row r="816" spans="12:12" x14ac:dyDescent="0.2">
      <c r="L816" s="144" t="s">
        <v>5697</v>
      </c>
    </row>
    <row r="817" spans="12:12" x14ac:dyDescent="0.2">
      <c r="L817" s="143" t="s">
        <v>2624</v>
      </c>
    </row>
    <row r="818" spans="12:12" x14ac:dyDescent="0.2">
      <c r="L818" s="144" t="s">
        <v>2093</v>
      </c>
    </row>
    <row r="819" spans="12:12" x14ac:dyDescent="0.2">
      <c r="L819" s="143" t="s">
        <v>3501</v>
      </c>
    </row>
    <row r="820" spans="12:12" x14ac:dyDescent="0.2">
      <c r="L820" s="144" t="s">
        <v>5699</v>
      </c>
    </row>
    <row r="821" spans="12:12" x14ac:dyDescent="0.2">
      <c r="L821" s="143" t="s">
        <v>4018</v>
      </c>
    </row>
    <row r="822" spans="12:12" x14ac:dyDescent="0.2">
      <c r="L822" s="144" t="s">
        <v>2818</v>
      </c>
    </row>
    <row r="823" spans="12:12" x14ac:dyDescent="0.2">
      <c r="L823" s="143" t="s">
        <v>1969</v>
      </c>
    </row>
    <row r="824" spans="12:12" x14ac:dyDescent="0.2">
      <c r="L824" s="144" t="s">
        <v>3741</v>
      </c>
    </row>
    <row r="825" spans="12:12" x14ac:dyDescent="0.2">
      <c r="L825" s="143" t="s">
        <v>4082</v>
      </c>
    </row>
    <row r="826" spans="12:12" x14ac:dyDescent="0.2">
      <c r="L826" s="144" t="s">
        <v>3071</v>
      </c>
    </row>
    <row r="827" spans="12:12" x14ac:dyDescent="0.2">
      <c r="L827" s="143" t="s">
        <v>2018</v>
      </c>
    </row>
    <row r="828" spans="12:12" x14ac:dyDescent="0.2">
      <c r="L828" s="144" t="s">
        <v>3753</v>
      </c>
    </row>
    <row r="829" spans="12:12" x14ac:dyDescent="0.2">
      <c r="L829" s="143" t="s">
        <v>6070</v>
      </c>
    </row>
    <row r="830" spans="12:12" x14ac:dyDescent="0.2">
      <c r="L830" s="144" t="s">
        <v>2501</v>
      </c>
    </row>
    <row r="831" spans="12:12" x14ac:dyDescent="0.2">
      <c r="L831" s="143" t="s">
        <v>2620</v>
      </c>
    </row>
    <row r="832" spans="12:12" x14ac:dyDescent="0.2">
      <c r="L832" s="144" t="s">
        <v>4020</v>
      </c>
    </row>
    <row r="833" spans="12:12" x14ac:dyDescent="0.2">
      <c r="L833" s="143" t="s">
        <v>2614</v>
      </c>
    </row>
    <row r="834" spans="12:12" x14ac:dyDescent="0.2">
      <c r="L834" s="144" t="s">
        <v>2115</v>
      </c>
    </row>
    <row r="835" spans="12:12" x14ac:dyDescent="0.2">
      <c r="L835" s="143" t="s">
        <v>2720</v>
      </c>
    </row>
    <row r="836" spans="12:12" x14ac:dyDescent="0.2">
      <c r="L836" s="144" t="s">
        <v>2713</v>
      </c>
    </row>
    <row r="837" spans="12:12" x14ac:dyDescent="0.2">
      <c r="L837" s="143" t="s">
        <v>1946</v>
      </c>
    </row>
    <row r="838" spans="12:12" x14ac:dyDescent="0.2">
      <c r="L838" s="144" t="s">
        <v>2041</v>
      </c>
    </row>
    <row r="839" spans="12:12" x14ac:dyDescent="0.2">
      <c r="L839" s="143" t="s">
        <v>3348</v>
      </c>
    </row>
    <row r="840" spans="12:12" x14ac:dyDescent="0.2">
      <c r="L840" s="144" t="s">
        <v>2470</v>
      </c>
    </row>
    <row r="841" spans="12:12" x14ac:dyDescent="0.2">
      <c r="L841" s="143" t="s">
        <v>6072</v>
      </c>
    </row>
    <row r="842" spans="12:12" x14ac:dyDescent="0.2">
      <c r="L842" s="144" t="s">
        <v>3581</v>
      </c>
    </row>
    <row r="843" spans="12:12" x14ac:dyDescent="0.2">
      <c r="L843" s="143" t="s">
        <v>2249</v>
      </c>
    </row>
    <row r="844" spans="12:12" x14ac:dyDescent="0.2">
      <c r="L844" s="144" t="s">
        <v>3912</v>
      </c>
    </row>
    <row r="845" spans="12:12" x14ac:dyDescent="0.2">
      <c r="L845" s="143" t="s">
        <v>3486</v>
      </c>
    </row>
    <row r="846" spans="12:12" x14ac:dyDescent="0.2">
      <c r="L846" s="144" t="s">
        <v>3111</v>
      </c>
    </row>
    <row r="847" spans="12:12" x14ac:dyDescent="0.2">
      <c r="L847" s="143" t="s">
        <v>3455</v>
      </c>
    </row>
    <row r="848" spans="12:12" x14ac:dyDescent="0.2">
      <c r="L848" s="144" t="s">
        <v>3607</v>
      </c>
    </row>
    <row r="849" spans="12:12" x14ac:dyDescent="0.2">
      <c r="L849" s="143" t="s">
        <v>3613</v>
      </c>
    </row>
    <row r="850" spans="12:12" x14ac:dyDescent="0.2">
      <c r="L850" s="144" t="s">
        <v>1943</v>
      </c>
    </row>
    <row r="851" spans="12:12" x14ac:dyDescent="0.2">
      <c r="L851" s="143" t="s">
        <v>3384</v>
      </c>
    </row>
    <row r="852" spans="12:12" x14ac:dyDescent="0.2">
      <c r="L852" s="144" t="s">
        <v>3499</v>
      </c>
    </row>
    <row r="853" spans="12:12" x14ac:dyDescent="0.2">
      <c r="L853" s="143" t="s">
        <v>2810</v>
      </c>
    </row>
    <row r="854" spans="12:12" x14ac:dyDescent="0.2">
      <c r="L854" s="144" t="s">
        <v>5307</v>
      </c>
    </row>
    <row r="855" spans="12:12" x14ac:dyDescent="0.2">
      <c r="L855" s="143" t="s">
        <v>3270</v>
      </c>
    </row>
    <row r="856" spans="12:12" x14ac:dyDescent="0.2">
      <c r="L856" s="144" t="s">
        <v>6074</v>
      </c>
    </row>
    <row r="857" spans="12:12" x14ac:dyDescent="0.2">
      <c r="L857" s="143" t="s">
        <v>6076</v>
      </c>
    </row>
    <row r="858" spans="12:12" x14ac:dyDescent="0.2">
      <c r="L858" s="144" t="s">
        <v>5701</v>
      </c>
    </row>
    <row r="859" spans="12:12" x14ac:dyDescent="0.2">
      <c r="L859" s="143" t="s">
        <v>2238</v>
      </c>
    </row>
    <row r="860" spans="12:12" x14ac:dyDescent="0.2">
      <c r="L860" s="144" t="s">
        <v>3135</v>
      </c>
    </row>
    <row r="861" spans="12:12" x14ac:dyDescent="0.2">
      <c r="L861" s="143" t="s">
        <v>2428</v>
      </c>
    </row>
    <row r="862" spans="12:12" x14ac:dyDescent="0.2">
      <c r="L862" s="144" t="s">
        <v>3021</v>
      </c>
    </row>
    <row r="863" spans="12:12" x14ac:dyDescent="0.2">
      <c r="L863" s="143" t="s">
        <v>3980</v>
      </c>
    </row>
    <row r="864" spans="12:12" x14ac:dyDescent="0.2">
      <c r="L864" s="144" t="s">
        <v>3394</v>
      </c>
    </row>
    <row r="865" spans="12:12" x14ac:dyDescent="0.2">
      <c r="L865" s="143" t="s">
        <v>4623</v>
      </c>
    </row>
    <row r="866" spans="12:12" x14ac:dyDescent="0.2">
      <c r="L866" s="144" t="s">
        <v>2247</v>
      </c>
    </row>
    <row r="867" spans="12:12" x14ac:dyDescent="0.2">
      <c r="L867" s="143" t="s">
        <v>2862</v>
      </c>
    </row>
    <row r="868" spans="12:12" x14ac:dyDescent="0.2">
      <c r="L868" s="144" t="s">
        <v>2448</v>
      </c>
    </row>
    <row r="869" spans="12:12" x14ac:dyDescent="0.2">
      <c r="L869" s="143" t="s">
        <v>3661</v>
      </c>
    </row>
    <row r="870" spans="12:12" x14ac:dyDescent="0.2">
      <c r="L870" s="144" t="s">
        <v>6078</v>
      </c>
    </row>
    <row r="871" spans="12:12" x14ac:dyDescent="0.2">
      <c r="L871" s="143" t="s">
        <v>3283</v>
      </c>
    </row>
    <row r="872" spans="12:12" x14ac:dyDescent="0.2">
      <c r="L872" s="144" t="s">
        <v>4124</v>
      </c>
    </row>
    <row r="873" spans="12:12" x14ac:dyDescent="0.2">
      <c r="L873" s="143" t="s">
        <v>2366</v>
      </c>
    </row>
    <row r="874" spans="12:12" x14ac:dyDescent="0.2">
      <c r="L874" s="144" t="s">
        <v>5309</v>
      </c>
    </row>
    <row r="875" spans="12:12" x14ac:dyDescent="0.2">
      <c r="L875" s="143" t="s">
        <v>4057</v>
      </c>
    </row>
    <row r="876" spans="12:12" x14ac:dyDescent="0.2">
      <c r="L876" s="144" t="s">
        <v>3444</v>
      </c>
    </row>
    <row r="877" spans="12:12" x14ac:dyDescent="0.2">
      <c r="L877" s="143" t="s">
        <v>5928</v>
      </c>
    </row>
    <row r="878" spans="12:12" x14ac:dyDescent="0.2">
      <c r="L878" s="144" t="s">
        <v>2005</v>
      </c>
    </row>
    <row r="879" spans="12:12" x14ac:dyDescent="0.2">
      <c r="L879" s="143" t="s">
        <v>3366</v>
      </c>
    </row>
    <row r="880" spans="12:12" x14ac:dyDescent="0.2">
      <c r="L880" s="144" t="s">
        <v>5311</v>
      </c>
    </row>
    <row r="881" spans="12:12" x14ac:dyDescent="0.2">
      <c r="L881" s="143" t="s">
        <v>5564</v>
      </c>
    </row>
    <row r="882" spans="12:12" x14ac:dyDescent="0.2">
      <c r="L882" s="144" t="s">
        <v>3822</v>
      </c>
    </row>
    <row r="883" spans="12:12" x14ac:dyDescent="0.2">
      <c r="L883" s="143" t="s">
        <v>4213</v>
      </c>
    </row>
    <row r="884" spans="12:12" x14ac:dyDescent="0.2">
      <c r="L884" s="144" t="s">
        <v>4045</v>
      </c>
    </row>
    <row r="885" spans="12:12" x14ac:dyDescent="0.2">
      <c r="L885" s="143" t="s">
        <v>3228</v>
      </c>
    </row>
    <row r="886" spans="12:12" x14ac:dyDescent="0.2">
      <c r="L886" s="144" t="s">
        <v>3227</v>
      </c>
    </row>
    <row r="887" spans="12:12" x14ac:dyDescent="0.2">
      <c r="L887" s="143" t="s">
        <v>4037</v>
      </c>
    </row>
    <row r="888" spans="12:12" x14ac:dyDescent="0.2">
      <c r="L888" s="144" t="s">
        <v>6081</v>
      </c>
    </row>
    <row r="889" spans="12:12" x14ac:dyDescent="0.2">
      <c r="L889" s="143" t="s">
        <v>3960</v>
      </c>
    </row>
    <row r="890" spans="12:12" x14ac:dyDescent="0.2">
      <c r="L890" s="144" t="s">
        <v>3941</v>
      </c>
    </row>
    <row r="891" spans="12:12" x14ac:dyDescent="0.2">
      <c r="L891" s="143" t="s">
        <v>3508</v>
      </c>
    </row>
    <row r="892" spans="12:12" x14ac:dyDescent="0.2">
      <c r="L892" s="144" t="s">
        <v>2971</v>
      </c>
    </row>
    <row r="893" spans="12:12" x14ac:dyDescent="0.2">
      <c r="L893" s="143" t="s">
        <v>3123</v>
      </c>
    </row>
    <row r="894" spans="12:12" x14ac:dyDescent="0.2">
      <c r="L894" s="144" t="s">
        <v>3053</v>
      </c>
    </row>
    <row r="895" spans="12:12" x14ac:dyDescent="0.2">
      <c r="L895" s="143" t="s">
        <v>3171</v>
      </c>
    </row>
    <row r="896" spans="12:12" x14ac:dyDescent="0.2">
      <c r="L896" s="144" t="s">
        <v>1886</v>
      </c>
    </row>
    <row r="897" spans="12:12" x14ac:dyDescent="0.2">
      <c r="L897" s="143" t="s">
        <v>3284</v>
      </c>
    </row>
    <row r="898" spans="12:12" x14ac:dyDescent="0.2">
      <c r="L898" s="144" t="s">
        <v>6083</v>
      </c>
    </row>
    <row r="899" spans="12:12" x14ac:dyDescent="0.2">
      <c r="L899" s="143" t="s">
        <v>6085</v>
      </c>
    </row>
    <row r="900" spans="12:12" x14ac:dyDescent="0.2">
      <c r="L900" s="144" t="s">
        <v>3133</v>
      </c>
    </row>
    <row r="901" spans="12:12" x14ac:dyDescent="0.2">
      <c r="L901" s="143" t="s">
        <v>1906</v>
      </c>
    </row>
    <row r="902" spans="12:12" x14ac:dyDescent="0.2">
      <c r="L902" s="144" t="s">
        <v>5566</v>
      </c>
    </row>
    <row r="903" spans="12:12" x14ac:dyDescent="0.2">
      <c r="L903" s="143" t="s">
        <v>3264</v>
      </c>
    </row>
    <row r="904" spans="12:12" x14ac:dyDescent="0.2">
      <c r="L904" s="144" t="s">
        <v>3018</v>
      </c>
    </row>
    <row r="905" spans="12:12" x14ac:dyDescent="0.2">
      <c r="L905" s="143" t="s">
        <v>1991</v>
      </c>
    </row>
    <row r="906" spans="12:12" x14ac:dyDescent="0.2">
      <c r="L906" s="144" t="s">
        <v>2189</v>
      </c>
    </row>
    <row r="907" spans="12:12" x14ac:dyDescent="0.2">
      <c r="L907" s="143" t="s">
        <v>3503</v>
      </c>
    </row>
    <row r="908" spans="12:12" x14ac:dyDescent="0.2">
      <c r="L908" s="144" t="s">
        <v>3201</v>
      </c>
    </row>
    <row r="909" spans="12:12" x14ac:dyDescent="0.2">
      <c r="L909" s="143" t="s">
        <v>3438</v>
      </c>
    </row>
    <row r="910" spans="12:12" x14ac:dyDescent="0.2">
      <c r="L910" s="144" t="s">
        <v>2804</v>
      </c>
    </row>
    <row r="911" spans="12:12" x14ac:dyDescent="0.2">
      <c r="L911" s="143" t="s">
        <v>2359</v>
      </c>
    </row>
    <row r="912" spans="12:12" x14ac:dyDescent="0.2">
      <c r="L912" s="144" t="s">
        <v>2825</v>
      </c>
    </row>
    <row r="913" spans="12:12" x14ac:dyDescent="0.2">
      <c r="L913" s="143" t="s">
        <v>3430</v>
      </c>
    </row>
    <row r="914" spans="12:12" x14ac:dyDescent="0.2">
      <c r="L914" s="144" t="s">
        <v>5313</v>
      </c>
    </row>
    <row r="915" spans="12:12" x14ac:dyDescent="0.2">
      <c r="L915" s="143" t="s">
        <v>2948</v>
      </c>
    </row>
    <row r="916" spans="12:12" x14ac:dyDescent="0.2">
      <c r="L916" s="144" t="s">
        <v>5315</v>
      </c>
    </row>
    <row r="917" spans="12:12" x14ac:dyDescent="0.2">
      <c r="L917" s="143" t="s">
        <v>3367</v>
      </c>
    </row>
    <row r="918" spans="12:12" x14ac:dyDescent="0.2">
      <c r="L918" s="144" t="s">
        <v>2556</v>
      </c>
    </row>
    <row r="919" spans="12:12" x14ac:dyDescent="0.2">
      <c r="L919" s="143" t="s">
        <v>3837</v>
      </c>
    </row>
    <row r="920" spans="12:12" x14ac:dyDescent="0.2">
      <c r="L920" s="144" t="s">
        <v>3827</v>
      </c>
    </row>
    <row r="921" spans="12:12" x14ac:dyDescent="0.2">
      <c r="L921" s="143" t="s">
        <v>3509</v>
      </c>
    </row>
    <row r="922" spans="12:12" x14ac:dyDescent="0.2">
      <c r="L922" s="144" t="s">
        <v>1896</v>
      </c>
    </row>
    <row r="923" spans="12:12" x14ac:dyDescent="0.2">
      <c r="L923" s="143" t="s">
        <v>3490</v>
      </c>
    </row>
    <row r="924" spans="12:12" x14ac:dyDescent="0.2">
      <c r="L924" s="144" t="s">
        <v>2244</v>
      </c>
    </row>
    <row r="925" spans="12:12" x14ac:dyDescent="0.2">
      <c r="L925" s="143" t="s">
        <v>2986</v>
      </c>
    </row>
    <row r="926" spans="12:12" x14ac:dyDescent="0.2">
      <c r="L926" s="144" t="s">
        <v>4219</v>
      </c>
    </row>
    <row r="927" spans="12:12" x14ac:dyDescent="0.2">
      <c r="L927" s="143" t="s">
        <v>1882</v>
      </c>
    </row>
    <row r="928" spans="12:12" x14ac:dyDescent="0.2">
      <c r="L928" s="144" t="s">
        <v>3797</v>
      </c>
    </row>
    <row r="929" spans="12:12" x14ac:dyDescent="0.2">
      <c r="L929" s="143" t="s">
        <v>3209</v>
      </c>
    </row>
    <row r="930" spans="12:12" x14ac:dyDescent="0.2">
      <c r="L930" s="144" t="s">
        <v>6087</v>
      </c>
    </row>
    <row r="931" spans="12:12" x14ac:dyDescent="0.2">
      <c r="L931" s="143" t="s">
        <v>5703</v>
      </c>
    </row>
    <row r="932" spans="12:12" x14ac:dyDescent="0.2">
      <c r="L932" s="144" t="s">
        <v>4162</v>
      </c>
    </row>
    <row r="933" spans="12:12" x14ac:dyDescent="0.2">
      <c r="L933" s="143" t="s">
        <v>5317</v>
      </c>
    </row>
    <row r="934" spans="12:12" x14ac:dyDescent="0.2">
      <c r="L934" s="144" t="s">
        <v>4209</v>
      </c>
    </row>
    <row r="935" spans="12:12" x14ac:dyDescent="0.2">
      <c r="L935" s="143" t="s">
        <v>2732</v>
      </c>
    </row>
    <row r="936" spans="12:12" x14ac:dyDescent="0.2">
      <c r="L936" s="144" t="s">
        <v>3469</v>
      </c>
    </row>
    <row r="937" spans="12:12" x14ac:dyDescent="0.2">
      <c r="L937" s="143" t="s">
        <v>2134</v>
      </c>
    </row>
    <row r="938" spans="12:12" x14ac:dyDescent="0.2">
      <c r="L938" s="144" t="s">
        <v>4077</v>
      </c>
    </row>
    <row r="939" spans="12:12" x14ac:dyDescent="0.2">
      <c r="L939" s="143" t="s">
        <v>2792</v>
      </c>
    </row>
    <row r="940" spans="12:12" x14ac:dyDescent="0.2">
      <c r="L940" s="144" t="s">
        <v>5319</v>
      </c>
    </row>
    <row r="941" spans="12:12" x14ac:dyDescent="0.2">
      <c r="L941" s="143" t="s">
        <v>2849</v>
      </c>
    </row>
    <row r="942" spans="12:12" x14ac:dyDescent="0.2">
      <c r="L942" s="144" t="s">
        <v>1990</v>
      </c>
    </row>
    <row r="943" spans="12:12" x14ac:dyDescent="0.2">
      <c r="L943" s="143" t="s">
        <v>2815</v>
      </c>
    </row>
    <row r="944" spans="12:12" x14ac:dyDescent="0.2">
      <c r="L944" s="144" t="s">
        <v>2848</v>
      </c>
    </row>
    <row r="945" spans="12:12" x14ac:dyDescent="0.2">
      <c r="L945" s="143" t="s">
        <v>3218</v>
      </c>
    </row>
    <row r="946" spans="12:12" x14ac:dyDescent="0.2">
      <c r="L946" s="144" t="s">
        <v>3219</v>
      </c>
    </row>
    <row r="947" spans="12:12" x14ac:dyDescent="0.2">
      <c r="L947" s="143" t="s">
        <v>2243</v>
      </c>
    </row>
    <row r="948" spans="12:12" x14ac:dyDescent="0.2">
      <c r="L948" s="144" t="s">
        <v>3257</v>
      </c>
    </row>
    <row r="949" spans="12:12" x14ac:dyDescent="0.2">
      <c r="L949" s="143" t="s">
        <v>3738</v>
      </c>
    </row>
    <row r="950" spans="12:12" x14ac:dyDescent="0.2">
      <c r="L950" s="144" t="s">
        <v>3584</v>
      </c>
    </row>
    <row r="951" spans="12:12" x14ac:dyDescent="0.2">
      <c r="L951" s="143" t="s">
        <v>2076</v>
      </c>
    </row>
    <row r="952" spans="12:12" x14ac:dyDescent="0.2">
      <c r="L952" s="144" t="s">
        <v>2743</v>
      </c>
    </row>
    <row r="953" spans="12:12" x14ac:dyDescent="0.2">
      <c r="L953" s="143" t="s">
        <v>3978</v>
      </c>
    </row>
    <row r="954" spans="12:12" x14ac:dyDescent="0.2">
      <c r="L954" s="144" t="s">
        <v>4642</v>
      </c>
    </row>
    <row r="955" spans="12:12" x14ac:dyDescent="0.2">
      <c r="L955" s="143" t="s">
        <v>2712</v>
      </c>
    </row>
    <row r="956" spans="12:12" x14ac:dyDescent="0.2">
      <c r="L956" s="144" t="s">
        <v>3013</v>
      </c>
    </row>
    <row r="957" spans="12:12" x14ac:dyDescent="0.2">
      <c r="L957" s="143" t="s">
        <v>3456</v>
      </c>
    </row>
    <row r="958" spans="12:12" x14ac:dyDescent="0.2">
      <c r="L958" s="144" t="s">
        <v>2820</v>
      </c>
    </row>
    <row r="959" spans="12:12" x14ac:dyDescent="0.2">
      <c r="L959" s="143" t="s">
        <v>2481</v>
      </c>
    </row>
    <row r="960" spans="12:12" x14ac:dyDescent="0.2">
      <c r="L960" s="144" t="s">
        <v>2502</v>
      </c>
    </row>
    <row r="961" spans="12:12" x14ac:dyDescent="0.2">
      <c r="L961" s="143" t="s">
        <v>5503</v>
      </c>
    </row>
    <row r="962" spans="12:12" x14ac:dyDescent="0.2">
      <c r="L962" s="144" t="s">
        <v>2218</v>
      </c>
    </row>
    <row r="963" spans="12:12" x14ac:dyDescent="0.2">
      <c r="L963" s="143" t="s">
        <v>2217</v>
      </c>
    </row>
    <row r="964" spans="12:12" x14ac:dyDescent="0.2">
      <c r="L964" s="144" t="s">
        <v>3630</v>
      </c>
    </row>
    <row r="965" spans="12:12" x14ac:dyDescent="0.2">
      <c r="L965" s="143" t="s">
        <v>3672</v>
      </c>
    </row>
    <row r="966" spans="12:12" x14ac:dyDescent="0.2">
      <c r="L966" s="144" t="s">
        <v>6089</v>
      </c>
    </row>
    <row r="967" spans="12:12" x14ac:dyDescent="0.2">
      <c r="L967" s="143" t="s">
        <v>2409</v>
      </c>
    </row>
    <row r="968" spans="12:12" x14ac:dyDescent="0.2">
      <c r="L968" s="144" t="s">
        <v>2124</v>
      </c>
    </row>
    <row r="969" spans="12:12" x14ac:dyDescent="0.2">
      <c r="L969" s="143" t="s">
        <v>5321</v>
      </c>
    </row>
    <row r="970" spans="12:12" x14ac:dyDescent="0.2">
      <c r="L970" s="144" t="s">
        <v>2291</v>
      </c>
    </row>
    <row r="971" spans="12:12" x14ac:dyDescent="0.2">
      <c r="L971" s="143" t="s">
        <v>4066</v>
      </c>
    </row>
    <row r="972" spans="12:12" x14ac:dyDescent="0.2">
      <c r="L972" s="144" t="s">
        <v>1934</v>
      </c>
    </row>
    <row r="973" spans="12:12" x14ac:dyDescent="0.2">
      <c r="L973" s="143" t="s">
        <v>2562</v>
      </c>
    </row>
    <row r="974" spans="12:12" x14ac:dyDescent="0.2">
      <c r="L974" s="144" t="s">
        <v>3665</v>
      </c>
    </row>
    <row r="975" spans="12:12" x14ac:dyDescent="0.2">
      <c r="L975" s="143" t="s">
        <v>2022</v>
      </c>
    </row>
    <row r="976" spans="12:12" x14ac:dyDescent="0.2">
      <c r="L976" s="144" t="s">
        <v>2021</v>
      </c>
    </row>
    <row r="977" spans="12:12" x14ac:dyDescent="0.2">
      <c r="L977" s="143" t="s">
        <v>5323</v>
      </c>
    </row>
    <row r="978" spans="12:12" x14ac:dyDescent="0.2">
      <c r="L978" s="144" t="s">
        <v>2023</v>
      </c>
    </row>
    <row r="979" spans="12:12" x14ac:dyDescent="0.2">
      <c r="L979" s="143" t="s">
        <v>3982</v>
      </c>
    </row>
    <row r="980" spans="12:12" x14ac:dyDescent="0.2">
      <c r="L980" s="144" t="s">
        <v>1925</v>
      </c>
    </row>
    <row r="981" spans="12:12" x14ac:dyDescent="0.2">
      <c r="L981" s="143" t="s">
        <v>3913</v>
      </c>
    </row>
    <row r="982" spans="12:12" x14ac:dyDescent="0.2">
      <c r="L982" s="144" t="s">
        <v>2607</v>
      </c>
    </row>
    <row r="983" spans="12:12" x14ac:dyDescent="0.2">
      <c r="L983" s="143" t="s">
        <v>3723</v>
      </c>
    </row>
    <row r="984" spans="12:12" x14ac:dyDescent="0.2">
      <c r="L984" s="144" t="s">
        <v>2602</v>
      </c>
    </row>
    <row r="985" spans="12:12" x14ac:dyDescent="0.2">
      <c r="L985" s="143" t="s">
        <v>1987</v>
      </c>
    </row>
    <row r="986" spans="12:12" x14ac:dyDescent="0.2">
      <c r="L986" s="144" t="s">
        <v>3687</v>
      </c>
    </row>
    <row r="987" spans="12:12" x14ac:dyDescent="0.2">
      <c r="L987" s="143" t="s">
        <v>2495</v>
      </c>
    </row>
    <row r="988" spans="12:12" x14ac:dyDescent="0.2">
      <c r="L988" s="144" t="s">
        <v>2965</v>
      </c>
    </row>
    <row r="989" spans="12:12" x14ac:dyDescent="0.2">
      <c r="L989" s="143" t="s">
        <v>2961</v>
      </c>
    </row>
    <row r="990" spans="12:12" x14ac:dyDescent="0.2">
      <c r="L990" s="144" t="s">
        <v>2443</v>
      </c>
    </row>
    <row r="991" spans="12:12" x14ac:dyDescent="0.2">
      <c r="L991" s="143" t="s">
        <v>2503</v>
      </c>
    </row>
    <row r="992" spans="12:12" x14ac:dyDescent="0.2">
      <c r="L992" s="144" t="s">
        <v>3995</v>
      </c>
    </row>
    <row r="993" spans="12:12" x14ac:dyDescent="0.2">
      <c r="L993" s="143" t="s">
        <v>3236</v>
      </c>
    </row>
    <row r="994" spans="12:12" x14ac:dyDescent="0.2">
      <c r="L994" s="144" t="s">
        <v>2313</v>
      </c>
    </row>
    <row r="995" spans="12:12" x14ac:dyDescent="0.2">
      <c r="L995" s="143" t="s">
        <v>5505</v>
      </c>
    </row>
    <row r="996" spans="12:12" x14ac:dyDescent="0.2">
      <c r="L996" s="144" t="s">
        <v>1947</v>
      </c>
    </row>
    <row r="997" spans="12:12" x14ac:dyDescent="0.2">
      <c r="L997" s="143" t="s">
        <v>3029</v>
      </c>
    </row>
    <row r="998" spans="12:12" x14ac:dyDescent="0.2">
      <c r="L998" s="144" t="s">
        <v>3874</v>
      </c>
    </row>
    <row r="999" spans="12:12" x14ac:dyDescent="0.2">
      <c r="L999" s="143" t="s">
        <v>6091</v>
      </c>
    </row>
    <row r="1000" spans="12:12" x14ac:dyDescent="0.2">
      <c r="L1000" s="144" t="s">
        <v>3005</v>
      </c>
    </row>
    <row r="1001" spans="12:12" x14ac:dyDescent="0.2">
      <c r="L1001" s="143" t="s">
        <v>5568</v>
      </c>
    </row>
    <row r="1002" spans="12:12" x14ac:dyDescent="0.2">
      <c r="L1002" s="144" t="s">
        <v>4088</v>
      </c>
    </row>
    <row r="1003" spans="12:12" x14ac:dyDescent="0.2">
      <c r="L1003" s="143" t="s">
        <v>2935</v>
      </c>
    </row>
    <row r="1004" spans="12:12" x14ac:dyDescent="0.2">
      <c r="L1004" s="144" t="s">
        <v>3009</v>
      </c>
    </row>
    <row r="1005" spans="12:12" x14ac:dyDescent="0.2">
      <c r="L1005" s="143" t="s">
        <v>3320</v>
      </c>
    </row>
    <row r="1006" spans="12:12" x14ac:dyDescent="0.2">
      <c r="L1006" s="144" t="s">
        <v>2128</v>
      </c>
    </row>
    <row r="1007" spans="12:12" x14ac:dyDescent="0.2">
      <c r="L1007" s="143" t="s">
        <v>6093</v>
      </c>
    </row>
    <row r="1008" spans="12:12" x14ac:dyDescent="0.2">
      <c r="L1008" s="144" t="s">
        <v>3957</v>
      </c>
    </row>
    <row r="1009" spans="12:12" x14ac:dyDescent="0.2">
      <c r="L1009" s="143" t="s">
        <v>5705</v>
      </c>
    </row>
    <row r="1010" spans="12:12" x14ac:dyDescent="0.2">
      <c r="L1010" s="144" t="s">
        <v>2699</v>
      </c>
    </row>
    <row r="1011" spans="12:12" x14ac:dyDescent="0.2">
      <c r="L1011" s="143" t="s">
        <v>4267</v>
      </c>
    </row>
    <row r="1012" spans="12:12" x14ac:dyDescent="0.2">
      <c r="L1012" s="144" t="s">
        <v>2692</v>
      </c>
    </row>
    <row r="1013" spans="12:12" x14ac:dyDescent="0.2">
      <c r="L1013" s="143" t="s">
        <v>6095</v>
      </c>
    </row>
    <row r="1014" spans="12:12" x14ac:dyDescent="0.2">
      <c r="L1014" s="144" t="s">
        <v>5707</v>
      </c>
    </row>
    <row r="1015" spans="12:12" x14ac:dyDescent="0.2">
      <c r="L1015" s="143" t="s">
        <v>3598</v>
      </c>
    </row>
    <row r="1016" spans="12:12" x14ac:dyDescent="0.2">
      <c r="L1016" s="144" t="s">
        <v>3601</v>
      </c>
    </row>
    <row r="1017" spans="12:12" x14ac:dyDescent="0.2">
      <c r="L1017" s="143" t="s">
        <v>3411</v>
      </c>
    </row>
    <row r="1018" spans="12:12" x14ac:dyDescent="0.2">
      <c r="L1018" s="144" t="s">
        <v>2906</v>
      </c>
    </row>
    <row r="1019" spans="12:12" x14ac:dyDescent="0.2">
      <c r="L1019" s="143" t="s">
        <v>6097</v>
      </c>
    </row>
    <row r="1020" spans="12:12" x14ac:dyDescent="0.2">
      <c r="L1020" s="144" t="s">
        <v>2117</v>
      </c>
    </row>
    <row r="1021" spans="12:12" x14ac:dyDescent="0.2">
      <c r="L1021" s="143" t="s">
        <v>3177</v>
      </c>
    </row>
    <row r="1022" spans="12:12" x14ac:dyDescent="0.2">
      <c r="L1022" s="144" t="s">
        <v>5325</v>
      </c>
    </row>
    <row r="1023" spans="12:12" x14ac:dyDescent="0.2">
      <c r="L1023" s="143" t="s">
        <v>3774</v>
      </c>
    </row>
    <row r="1024" spans="12:12" x14ac:dyDescent="0.2">
      <c r="L1024" s="144" t="s">
        <v>3571</v>
      </c>
    </row>
    <row r="1025" spans="12:12" x14ac:dyDescent="0.2">
      <c r="L1025" s="143" t="s">
        <v>2302</v>
      </c>
    </row>
    <row r="1026" spans="12:12" x14ac:dyDescent="0.2">
      <c r="L1026" s="144" t="s">
        <v>5570</v>
      </c>
    </row>
    <row r="1027" spans="12:12" x14ac:dyDescent="0.2">
      <c r="L1027" s="143" t="s">
        <v>3662</v>
      </c>
    </row>
    <row r="1028" spans="12:12" x14ac:dyDescent="0.2">
      <c r="L1028" s="144" t="s">
        <v>3277</v>
      </c>
    </row>
    <row r="1029" spans="12:12" x14ac:dyDescent="0.2">
      <c r="L1029" s="143" t="s">
        <v>3603</v>
      </c>
    </row>
    <row r="1030" spans="12:12" x14ac:dyDescent="0.2">
      <c r="L1030" s="144" t="s">
        <v>2610</v>
      </c>
    </row>
    <row r="1031" spans="12:12" x14ac:dyDescent="0.2">
      <c r="L1031" s="143" t="s">
        <v>2125</v>
      </c>
    </row>
    <row r="1032" spans="12:12" x14ac:dyDescent="0.2">
      <c r="L1032" s="144" t="s">
        <v>5327</v>
      </c>
    </row>
    <row r="1033" spans="12:12" x14ac:dyDescent="0.2">
      <c r="L1033" s="143" t="s">
        <v>3579</v>
      </c>
    </row>
    <row r="1034" spans="12:12" x14ac:dyDescent="0.2">
      <c r="L1034" s="144" t="s">
        <v>2912</v>
      </c>
    </row>
    <row r="1035" spans="12:12" x14ac:dyDescent="0.2">
      <c r="L1035" s="143" t="s">
        <v>6099</v>
      </c>
    </row>
    <row r="1036" spans="12:12" x14ac:dyDescent="0.2">
      <c r="L1036" s="144" t="s">
        <v>5709</v>
      </c>
    </row>
    <row r="1037" spans="12:12" x14ac:dyDescent="0.2">
      <c r="L1037" s="143" t="s">
        <v>2384</v>
      </c>
    </row>
    <row r="1038" spans="12:12" x14ac:dyDescent="0.2">
      <c r="L1038" s="144" t="s">
        <v>2002</v>
      </c>
    </row>
    <row r="1039" spans="12:12" x14ac:dyDescent="0.2">
      <c r="L1039" s="143" t="s">
        <v>2147</v>
      </c>
    </row>
    <row r="1040" spans="12:12" x14ac:dyDescent="0.2">
      <c r="L1040" s="144" t="s">
        <v>1888</v>
      </c>
    </row>
    <row r="1041" spans="12:12" x14ac:dyDescent="0.2">
      <c r="L1041" s="143" t="s">
        <v>1890</v>
      </c>
    </row>
    <row r="1042" spans="12:12" x14ac:dyDescent="0.2">
      <c r="L1042" s="144" t="s">
        <v>3427</v>
      </c>
    </row>
    <row r="1043" spans="12:12" x14ac:dyDescent="0.2">
      <c r="L1043" s="143" t="s">
        <v>2543</v>
      </c>
    </row>
    <row r="1044" spans="12:12" x14ac:dyDescent="0.2">
      <c r="L1044" s="144" t="s">
        <v>6101</v>
      </c>
    </row>
    <row r="1045" spans="12:12" x14ac:dyDescent="0.2">
      <c r="L1045" s="143" t="s">
        <v>3524</v>
      </c>
    </row>
    <row r="1046" spans="12:12" x14ac:dyDescent="0.2">
      <c r="L1046" s="144" t="s">
        <v>2455</v>
      </c>
    </row>
    <row r="1047" spans="12:12" x14ac:dyDescent="0.2">
      <c r="L1047" s="143" t="s">
        <v>2269</v>
      </c>
    </row>
    <row r="1048" spans="12:12" x14ac:dyDescent="0.2">
      <c r="L1048" s="144" t="s">
        <v>2290</v>
      </c>
    </row>
    <row r="1049" spans="12:12" x14ac:dyDescent="0.2">
      <c r="L1049" s="143" t="s">
        <v>2240</v>
      </c>
    </row>
    <row r="1050" spans="12:12" x14ac:dyDescent="0.2">
      <c r="L1050" s="144" t="s">
        <v>3593</v>
      </c>
    </row>
    <row r="1051" spans="12:12" x14ac:dyDescent="0.2">
      <c r="L1051" s="143" t="s">
        <v>2945</v>
      </c>
    </row>
    <row r="1052" spans="12:12" x14ac:dyDescent="0.2">
      <c r="L1052" s="144" t="s">
        <v>2229</v>
      </c>
    </row>
    <row r="1053" spans="12:12" x14ac:dyDescent="0.2">
      <c r="L1053" s="143" t="s">
        <v>6103</v>
      </c>
    </row>
    <row r="1054" spans="12:12" x14ac:dyDescent="0.2">
      <c r="L1054" s="144" t="s">
        <v>2774</v>
      </c>
    </row>
    <row r="1055" spans="12:12" x14ac:dyDescent="0.2">
      <c r="L1055" s="143" t="s">
        <v>5711</v>
      </c>
    </row>
    <row r="1056" spans="12:12" x14ac:dyDescent="0.2">
      <c r="L1056" s="144" t="s">
        <v>2420</v>
      </c>
    </row>
    <row r="1057" spans="12:12" x14ac:dyDescent="0.2">
      <c r="L1057" s="143" t="s">
        <v>3844</v>
      </c>
    </row>
    <row r="1058" spans="12:12" x14ac:dyDescent="0.2">
      <c r="L1058" s="144" t="s">
        <v>6105</v>
      </c>
    </row>
    <row r="1059" spans="12:12" x14ac:dyDescent="0.2">
      <c r="L1059" s="143" t="s">
        <v>3578</v>
      </c>
    </row>
    <row r="1060" spans="12:12" x14ac:dyDescent="0.2">
      <c r="L1060" s="144" t="s">
        <v>2279</v>
      </c>
    </row>
    <row r="1061" spans="12:12" x14ac:dyDescent="0.2">
      <c r="L1061" s="143" t="s">
        <v>3700</v>
      </c>
    </row>
    <row r="1062" spans="12:12" x14ac:dyDescent="0.2">
      <c r="L1062" s="144" t="s">
        <v>6107</v>
      </c>
    </row>
    <row r="1063" spans="12:12" x14ac:dyDescent="0.2">
      <c r="L1063" s="143" t="s">
        <v>3889</v>
      </c>
    </row>
    <row r="1064" spans="12:12" x14ac:dyDescent="0.2">
      <c r="L1064" s="144" t="s">
        <v>4161</v>
      </c>
    </row>
    <row r="1065" spans="12:12" x14ac:dyDescent="0.2">
      <c r="L1065" s="143" t="s">
        <v>2376</v>
      </c>
    </row>
    <row r="1066" spans="12:12" x14ac:dyDescent="0.2">
      <c r="L1066" s="144" t="s">
        <v>3391</v>
      </c>
    </row>
    <row r="1067" spans="12:12" x14ac:dyDescent="0.2">
      <c r="L1067" s="143" t="s">
        <v>3392</v>
      </c>
    </row>
    <row r="1068" spans="12:12" x14ac:dyDescent="0.2">
      <c r="L1068" s="144" t="s">
        <v>6109</v>
      </c>
    </row>
    <row r="1069" spans="12:12" x14ac:dyDescent="0.2">
      <c r="L1069" s="143" t="s">
        <v>4197</v>
      </c>
    </row>
    <row r="1070" spans="12:12" x14ac:dyDescent="0.2">
      <c r="L1070" s="144" t="s">
        <v>2121</v>
      </c>
    </row>
    <row r="1071" spans="12:12" x14ac:dyDescent="0.2">
      <c r="L1071" s="143" t="s">
        <v>2651</v>
      </c>
    </row>
    <row r="1072" spans="12:12" x14ac:dyDescent="0.2">
      <c r="L1072" s="144" t="s">
        <v>4002</v>
      </c>
    </row>
    <row r="1073" spans="12:12" x14ac:dyDescent="0.2">
      <c r="L1073" s="143" t="s">
        <v>3318</v>
      </c>
    </row>
    <row r="1074" spans="12:12" x14ac:dyDescent="0.2">
      <c r="L1074" s="144" t="s">
        <v>2977</v>
      </c>
    </row>
    <row r="1075" spans="12:12" x14ac:dyDescent="0.2">
      <c r="L1075" s="143" t="s">
        <v>3709</v>
      </c>
    </row>
    <row r="1076" spans="12:12" x14ac:dyDescent="0.2">
      <c r="L1076" s="144" t="s">
        <v>2738</v>
      </c>
    </row>
    <row r="1077" spans="12:12" x14ac:dyDescent="0.2">
      <c r="L1077" s="143" t="s">
        <v>3996</v>
      </c>
    </row>
    <row r="1078" spans="12:12" x14ac:dyDescent="0.2">
      <c r="L1078" s="144" t="s">
        <v>3763</v>
      </c>
    </row>
    <row r="1079" spans="12:12" x14ac:dyDescent="0.2">
      <c r="L1079" s="143" t="s">
        <v>3250</v>
      </c>
    </row>
    <row r="1080" spans="12:12" x14ac:dyDescent="0.2">
      <c r="L1080" s="144" t="s">
        <v>2680</v>
      </c>
    </row>
    <row r="1081" spans="12:12" x14ac:dyDescent="0.2">
      <c r="L1081" s="143" t="s">
        <v>6111</v>
      </c>
    </row>
    <row r="1082" spans="12:12" x14ac:dyDescent="0.2">
      <c r="L1082" s="144" t="s">
        <v>5329</v>
      </c>
    </row>
    <row r="1083" spans="12:12" x14ac:dyDescent="0.2">
      <c r="L1083" s="143" t="s">
        <v>3649</v>
      </c>
    </row>
    <row r="1084" spans="12:12" x14ac:dyDescent="0.2">
      <c r="L1084" s="144" t="s">
        <v>3008</v>
      </c>
    </row>
    <row r="1085" spans="12:12" x14ac:dyDescent="0.2">
      <c r="L1085" s="143" t="s">
        <v>6113</v>
      </c>
    </row>
    <row r="1086" spans="12:12" x14ac:dyDescent="0.2">
      <c r="L1086" s="144" t="s">
        <v>3014</v>
      </c>
    </row>
    <row r="1087" spans="12:12" x14ac:dyDescent="0.2">
      <c r="L1087" s="143" t="s">
        <v>4047</v>
      </c>
    </row>
    <row r="1088" spans="12:12" x14ac:dyDescent="0.2">
      <c r="L1088" s="144" t="s">
        <v>2806</v>
      </c>
    </row>
    <row r="1089" spans="12:12" x14ac:dyDescent="0.2">
      <c r="L1089" s="143" t="s">
        <v>3968</v>
      </c>
    </row>
    <row r="1090" spans="12:12" x14ac:dyDescent="0.2">
      <c r="L1090" s="144" t="s">
        <v>1930</v>
      </c>
    </row>
    <row r="1091" spans="12:12" x14ac:dyDescent="0.2">
      <c r="L1091" s="143" t="s">
        <v>2970</v>
      </c>
    </row>
    <row r="1092" spans="12:12" x14ac:dyDescent="0.2">
      <c r="L1092" s="144" t="s">
        <v>5572</v>
      </c>
    </row>
    <row r="1093" spans="12:12" x14ac:dyDescent="0.2">
      <c r="L1093" s="143" t="s">
        <v>2966</v>
      </c>
    </row>
    <row r="1094" spans="12:12" x14ac:dyDescent="0.2">
      <c r="L1094" s="144" t="s">
        <v>5713</v>
      </c>
    </row>
    <row r="1095" spans="12:12" x14ac:dyDescent="0.2">
      <c r="L1095" s="143" t="s">
        <v>3471</v>
      </c>
    </row>
    <row r="1096" spans="12:12" x14ac:dyDescent="0.2">
      <c r="L1096" s="144" t="s">
        <v>2949</v>
      </c>
    </row>
    <row r="1097" spans="12:12" x14ac:dyDescent="0.2">
      <c r="L1097" s="143" t="s">
        <v>2711</v>
      </c>
    </row>
    <row r="1098" spans="12:12" x14ac:dyDescent="0.2">
      <c r="L1098" s="144" t="s">
        <v>2287</v>
      </c>
    </row>
    <row r="1099" spans="12:12" x14ac:dyDescent="0.2">
      <c r="L1099" s="143" t="s">
        <v>2417</v>
      </c>
    </row>
    <row r="1100" spans="12:12" x14ac:dyDescent="0.2">
      <c r="L1100" s="144" t="s">
        <v>2889</v>
      </c>
    </row>
    <row r="1101" spans="12:12" x14ac:dyDescent="0.2">
      <c r="L1101" s="143" t="s">
        <v>2105</v>
      </c>
    </row>
    <row r="1102" spans="12:12" x14ac:dyDescent="0.2">
      <c r="L1102" s="144" t="s">
        <v>5715</v>
      </c>
    </row>
    <row r="1103" spans="12:12" x14ac:dyDescent="0.2">
      <c r="L1103" s="143" t="s">
        <v>2538</v>
      </c>
    </row>
    <row r="1104" spans="12:12" x14ac:dyDescent="0.2">
      <c r="L1104" s="144" t="s">
        <v>2450</v>
      </c>
    </row>
    <row r="1105" spans="12:12" x14ac:dyDescent="0.2">
      <c r="L1105" s="143" t="s">
        <v>3553</v>
      </c>
    </row>
    <row r="1106" spans="12:12" x14ac:dyDescent="0.2">
      <c r="L1106" s="144" t="s">
        <v>2927</v>
      </c>
    </row>
    <row r="1107" spans="12:12" x14ac:dyDescent="0.2">
      <c r="L1107" s="143" t="s">
        <v>4051</v>
      </c>
    </row>
    <row r="1108" spans="12:12" x14ac:dyDescent="0.2">
      <c r="L1108" s="144" t="s">
        <v>6115</v>
      </c>
    </row>
    <row r="1109" spans="12:12" x14ac:dyDescent="0.2">
      <c r="L1109" s="143" t="s">
        <v>5574</v>
      </c>
    </row>
    <row r="1110" spans="12:12" x14ac:dyDescent="0.2">
      <c r="L1110" s="144" t="s">
        <v>2807</v>
      </c>
    </row>
    <row r="1111" spans="12:12" x14ac:dyDescent="0.2">
      <c r="L1111" s="143" t="s">
        <v>3419</v>
      </c>
    </row>
    <row r="1112" spans="12:12" x14ac:dyDescent="0.2">
      <c r="L1112" s="144" t="s">
        <v>2560</v>
      </c>
    </row>
    <row r="1113" spans="12:12" x14ac:dyDescent="0.2">
      <c r="L1113" s="143" t="s">
        <v>2387</v>
      </c>
    </row>
    <row r="1114" spans="12:12" x14ac:dyDescent="0.2">
      <c r="L1114" s="144" t="s">
        <v>3025</v>
      </c>
    </row>
    <row r="1115" spans="12:12" x14ac:dyDescent="0.2">
      <c r="L1115" s="143" t="s">
        <v>3067</v>
      </c>
    </row>
    <row r="1116" spans="12:12" x14ac:dyDescent="0.2">
      <c r="L1116" s="144" t="s">
        <v>4183</v>
      </c>
    </row>
    <row r="1117" spans="12:12" x14ac:dyDescent="0.2">
      <c r="L1117" s="143" t="s">
        <v>5717</v>
      </c>
    </row>
    <row r="1118" spans="12:12" x14ac:dyDescent="0.2">
      <c r="L1118" s="144" t="s">
        <v>1953</v>
      </c>
    </row>
    <row r="1119" spans="12:12" x14ac:dyDescent="0.2">
      <c r="L1119" s="143" t="s">
        <v>2046</v>
      </c>
    </row>
    <row r="1120" spans="12:12" x14ac:dyDescent="0.2">
      <c r="L1120" s="144" t="s">
        <v>2435</v>
      </c>
    </row>
    <row r="1121" spans="12:12" x14ac:dyDescent="0.2">
      <c r="L1121" s="143" t="s">
        <v>2434</v>
      </c>
    </row>
    <row r="1122" spans="12:12" x14ac:dyDescent="0.2">
      <c r="L1122" s="144" t="s">
        <v>5331</v>
      </c>
    </row>
    <row r="1123" spans="12:12" x14ac:dyDescent="0.2">
      <c r="L1123" s="143" t="s">
        <v>5576</v>
      </c>
    </row>
    <row r="1124" spans="12:12" x14ac:dyDescent="0.2">
      <c r="L1124" s="144" t="s">
        <v>2879</v>
      </c>
    </row>
    <row r="1125" spans="12:12" x14ac:dyDescent="0.2">
      <c r="L1125" s="143" t="s">
        <v>2526</v>
      </c>
    </row>
    <row r="1126" spans="12:12" x14ac:dyDescent="0.2">
      <c r="L1126" s="144" t="s">
        <v>3852</v>
      </c>
    </row>
    <row r="1127" spans="12:12" x14ac:dyDescent="0.2">
      <c r="L1127" s="143" t="s">
        <v>2402</v>
      </c>
    </row>
    <row r="1128" spans="12:12" x14ac:dyDescent="0.2">
      <c r="L1128" s="144" t="s">
        <v>5719</v>
      </c>
    </row>
    <row r="1129" spans="12:12" x14ac:dyDescent="0.2">
      <c r="L1129" s="143" t="s">
        <v>3848</v>
      </c>
    </row>
    <row r="1130" spans="12:12" x14ac:dyDescent="0.2">
      <c r="L1130" s="144" t="s">
        <v>2215</v>
      </c>
    </row>
    <row r="1131" spans="12:12" x14ac:dyDescent="0.2">
      <c r="L1131" s="143" t="s">
        <v>1881</v>
      </c>
    </row>
    <row r="1132" spans="12:12" x14ac:dyDescent="0.2">
      <c r="L1132" s="144" t="s">
        <v>4003</v>
      </c>
    </row>
    <row r="1133" spans="12:12" x14ac:dyDescent="0.2">
      <c r="L1133" s="143" t="s">
        <v>4000</v>
      </c>
    </row>
    <row r="1134" spans="12:12" x14ac:dyDescent="0.2">
      <c r="L1134" s="144" t="s">
        <v>6117</v>
      </c>
    </row>
    <row r="1135" spans="12:12" x14ac:dyDescent="0.2">
      <c r="L1135" s="143" t="s">
        <v>1975</v>
      </c>
    </row>
    <row r="1136" spans="12:12" x14ac:dyDescent="0.2">
      <c r="L1136" s="144" t="s">
        <v>2418</v>
      </c>
    </row>
    <row r="1137" spans="12:12" x14ac:dyDescent="0.2">
      <c r="L1137" s="143" t="s">
        <v>5333</v>
      </c>
    </row>
    <row r="1138" spans="12:12" x14ac:dyDescent="0.2">
      <c r="L1138" s="144" t="s">
        <v>5335</v>
      </c>
    </row>
    <row r="1139" spans="12:12" x14ac:dyDescent="0.2">
      <c r="L1139" s="143" t="s">
        <v>2106</v>
      </c>
    </row>
    <row r="1140" spans="12:12" x14ac:dyDescent="0.2">
      <c r="L1140" s="144" t="s">
        <v>2504</v>
      </c>
    </row>
    <row r="1141" spans="12:12" x14ac:dyDescent="0.2">
      <c r="L1141" s="143" t="s">
        <v>2162</v>
      </c>
    </row>
    <row r="1142" spans="12:12" x14ac:dyDescent="0.2">
      <c r="L1142" s="144" t="s">
        <v>2355</v>
      </c>
    </row>
    <row r="1143" spans="12:12" x14ac:dyDescent="0.2">
      <c r="L1143" s="143" t="s">
        <v>2356</v>
      </c>
    </row>
    <row r="1144" spans="12:12" x14ac:dyDescent="0.2">
      <c r="L1144" s="144" t="s">
        <v>3347</v>
      </c>
    </row>
    <row r="1145" spans="12:12" x14ac:dyDescent="0.2">
      <c r="L1145" s="143" t="s">
        <v>3928</v>
      </c>
    </row>
    <row r="1146" spans="12:12" x14ac:dyDescent="0.2">
      <c r="L1146" s="144" t="s">
        <v>5577</v>
      </c>
    </row>
    <row r="1147" spans="12:12" x14ac:dyDescent="0.2">
      <c r="L1147" s="143" t="s">
        <v>6119</v>
      </c>
    </row>
    <row r="1148" spans="12:12" x14ac:dyDescent="0.2">
      <c r="L1148" s="144" t="s">
        <v>2985</v>
      </c>
    </row>
    <row r="1149" spans="12:12" x14ac:dyDescent="0.2">
      <c r="L1149" s="143" t="s">
        <v>3470</v>
      </c>
    </row>
    <row r="1150" spans="12:12" x14ac:dyDescent="0.2">
      <c r="L1150" s="144" t="s">
        <v>2878</v>
      </c>
    </row>
    <row r="1151" spans="12:12" x14ac:dyDescent="0.2">
      <c r="L1151" s="143" t="s">
        <v>3619</v>
      </c>
    </row>
    <row r="1152" spans="12:12" x14ac:dyDescent="0.2">
      <c r="L1152" s="144" t="s">
        <v>2748</v>
      </c>
    </row>
    <row r="1153" spans="12:12" x14ac:dyDescent="0.2">
      <c r="L1153" s="143" t="s">
        <v>3616</v>
      </c>
    </row>
    <row r="1154" spans="12:12" x14ac:dyDescent="0.2">
      <c r="L1154" s="144" t="s">
        <v>2870</v>
      </c>
    </row>
    <row r="1155" spans="12:12" x14ac:dyDescent="0.2">
      <c r="L1155" s="143" t="s">
        <v>2865</v>
      </c>
    </row>
    <row r="1156" spans="12:12" x14ac:dyDescent="0.2">
      <c r="L1156" s="144" t="s">
        <v>2733</v>
      </c>
    </row>
    <row r="1157" spans="12:12" x14ac:dyDescent="0.2">
      <c r="L1157" s="143" t="s">
        <v>1907</v>
      </c>
    </row>
    <row r="1158" spans="12:12" x14ac:dyDescent="0.2">
      <c r="L1158" s="144" t="s">
        <v>4205</v>
      </c>
    </row>
    <row r="1159" spans="12:12" x14ac:dyDescent="0.2">
      <c r="L1159" s="143" t="s">
        <v>2871</v>
      </c>
    </row>
    <row r="1160" spans="12:12" x14ac:dyDescent="0.2">
      <c r="L1160" s="144" t="s">
        <v>3289</v>
      </c>
    </row>
    <row r="1161" spans="12:12" x14ac:dyDescent="0.2">
      <c r="L1161" s="143" t="s">
        <v>5337</v>
      </c>
    </row>
    <row r="1162" spans="12:12" x14ac:dyDescent="0.2">
      <c r="L1162" s="144" t="s">
        <v>3497</v>
      </c>
    </row>
    <row r="1163" spans="12:12" x14ac:dyDescent="0.2">
      <c r="L1163" s="143" t="s">
        <v>2301</v>
      </c>
    </row>
    <row r="1164" spans="12:12" x14ac:dyDescent="0.2">
      <c r="L1164" s="144" t="s">
        <v>4163</v>
      </c>
    </row>
    <row r="1165" spans="12:12" x14ac:dyDescent="0.2">
      <c r="L1165" s="143" t="s">
        <v>3280</v>
      </c>
    </row>
    <row r="1166" spans="12:12" x14ac:dyDescent="0.2">
      <c r="L1166" s="144" t="s">
        <v>5339</v>
      </c>
    </row>
    <row r="1167" spans="12:12" x14ac:dyDescent="0.2">
      <c r="L1167" s="143" t="s">
        <v>5341</v>
      </c>
    </row>
    <row r="1168" spans="12:12" x14ac:dyDescent="0.2">
      <c r="L1168" s="144" t="s">
        <v>4117</v>
      </c>
    </row>
    <row r="1169" spans="12:12" x14ac:dyDescent="0.2">
      <c r="L1169" s="143" t="s">
        <v>3316</v>
      </c>
    </row>
    <row r="1170" spans="12:12" x14ac:dyDescent="0.2">
      <c r="L1170" s="144" t="s">
        <v>2950</v>
      </c>
    </row>
    <row r="1171" spans="12:12" x14ac:dyDescent="0.2">
      <c r="L1171" s="143" t="s">
        <v>3802</v>
      </c>
    </row>
    <row r="1172" spans="12:12" x14ac:dyDescent="0.2">
      <c r="L1172" s="144" t="s">
        <v>5343</v>
      </c>
    </row>
    <row r="1173" spans="12:12" x14ac:dyDescent="0.2">
      <c r="L1173" s="143" t="s">
        <v>6121</v>
      </c>
    </row>
    <row r="1174" spans="12:12" x14ac:dyDescent="0.2">
      <c r="L1174" s="144" t="s">
        <v>2863</v>
      </c>
    </row>
    <row r="1175" spans="12:12" x14ac:dyDescent="0.2">
      <c r="L1175" s="143" t="s">
        <v>3686</v>
      </c>
    </row>
    <row r="1176" spans="12:12" x14ac:dyDescent="0.2">
      <c r="L1176" s="144" t="s">
        <v>6123</v>
      </c>
    </row>
    <row r="1177" spans="12:12" x14ac:dyDescent="0.2">
      <c r="L1177" s="143" t="s">
        <v>6125</v>
      </c>
    </row>
    <row r="1178" spans="12:12" x14ac:dyDescent="0.2">
      <c r="L1178" s="144" t="s">
        <v>5344</v>
      </c>
    </row>
    <row r="1179" spans="12:12" x14ac:dyDescent="0.2">
      <c r="L1179" s="143" t="s">
        <v>2890</v>
      </c>
    </row>
    <row r="1180" spans="12:12" x14ac:dyDescent="0.2">
      <c r="L1180" s="144" t="s">
        <v>3065</v>
      </c>
    </row>
    <row r="1181" spans="12:12" x14ac:dyDescent="0.2">
      <c r="L1181" s="143" t="s">
        <v>3412</v>
      </c>
    </row>
    <row r="1182" spans="12:12" x14ac:dyDescent="0.2">
      <c r="L1182" s="144" t="s">
        <v>2836</v>
      </c>
    </row>
    <row r="1183" spans="12:12" x14ac:dyDescent="0.2">
      <c r="L1183" s="143" t="s">
        <v>6127</v>
      </c>
    </row>
    <row r="1184" spans="12:12" x14ac:dyDescent="0.2">
      <c r="L1184" s="144" t="s">
        <v>4724</v>
      </c>
    </row>
    <row r="1185" spans="12:12" x14ac:dyDescent="0.2">
      <c r="L1185" s="143" t="s">
        <v>2255</v>
      </c>
    </row>
    <row r="1186" spans="12:12" x14ac:dyDescent="0.2">
      <c r="L1186" s="144" t="s">
        <v>3705</v>
      </c>
    </row>
    <row r="1187" spans="12:12" x14ac:dyDescent="0.2">
      <c r="L1187" s="143" t="s">
        <v>6129</v>
      </c>
    </row>
    <row r="1188" spans="12:12" x14ac:dyDescent="0.2">
      <c r="L1188" s="144" t="s">
        <v>5346</v>
      </c>
    </row>
    <row r="1189" spans="12:12" x14ac:dyDescent="0.2">
      <c r="L1189" s="143" t="s">
        <v>4004</v>
      </c>
    </row>
    <row r="1190" spans="12:12" x14ac:dyDescent="0.2">
      <c r="L1190" s="144" t="s">
        <v>4104</v>
      </c>
    </row>
    <row r="1191" spans="12:12" x14ac:dyDescent="0.2">
      <c r="L1191" s="143" t="s">
        <v>3334</v>
      </c>
    </row>
    <row r="1192" spans="12:12" x14ac:dyDescent="0.2">
      <c r="L1192" s="144" t="s">
        <v>3617</v>
      </c>
    </row>
    <row r="1193" spans="12:12" x14ac:dyDescent="0.2">
      <c r="L1193" s="143" t="s">
        <v>2292</v>
      </c>
    </row>
    <row r="1194" spans="12:12" x14ac:dyDescent="0.2">
      <c r="L1194" s="144" t="s">
        <v>2784</v>
      </c>
    </row>
    <row r="1195" spans="12:12" x14ac:dyDescent="0.2">
      <c r="L1195" s="143" t="s">
        <v>5348</v>
      </c>
    </row>
    <row r="1196" spans="12:12" x14ac:dyDescent="0.2">
      <c r="L1196" s="144" t="s">
        <v>4076</v>
      </c>
    </row>
    <row r="1197" spans="12:12" x14ac:dyDescent="0.2">
      <c r="L1197" s="143" t="s">
        <v>2148</v>
      </c>
    </row>
    <row r="1198" spans="12:12" x14ac:dyDescent="0.2">
      <c r="L1198" s="144" t="s">
        <v>2819</v>
      </c>
    </row>
    <row r="1199" spans="12:12" x14ac:dyDescent="0.2">
      <c r="L1199" s="143" t="s">
        <v>3620</v>
      </c>
    </row>
    <row r="1200" spans="12:12" x14ac:dyDescent="0.2">
      <c r="L1200" s="144" t="s">
        <v>6131</v>
      </c>
    </row>
    <row r="1201" spans="12:12" x14ac:dyDescent="0.2">
      <c r="L1201" s="143" t="s">
        <v>2010</v>
      </c>
    </row>
    <row r="1202" spans="12:12" x14ac:dyDescent="0.2">
      <c r="L1202" s="144" t="s">
        <v>3606</v>
      </c>
    </row>
    <row r="1203" spans="12:12" x14ac:dyDescent="0.2">
      <c r="L1203" s="143" t="s">
        <v>3591</v>
      </c>
    </row>
    <row r="1204" spans="12:12" x14ac:dyDescent="0.2">
      <c r="L1204" s="144" t="s">
        <v>4731</v>
      </c>
    </row>
    <row r="1205" spans="12:12" x14ac:dyDescent="0.2">
      <c r="L1205" s="143" t="s">
        <v>3730</v>
      </c>
    </row>
    <row r="1206" spans="12:12" x14ac:dyDescent="0.2">
      <c r="L1206" s="144" t="s">
        <v>2909</v>
      </c>
    </row>
    <row r="1207" spans="12:12" x14ac:dyDescent="0.2">
      <c r="L1207" s="143" t="s">
        <v>2811</v>
      </c>
    </row>
    <row r="1208" spans="12:12" x14ac:dyDescent="0.2">
      <c r="L1208" s="144" t="s">
        <v>2813</v>
      </c>
    </row>
    <row r="1209" spans="12:12" x14ac:dyDescent="0.2">
      <c r="L1209" s="143" t="s">
        <v>3491</v>
      </c>
    </row>
    <row r="1210" spans="12:12" x14ac:dyDescent="0.2">
      <c r="L1210" s="144" t="s">
        <v>6133</v>
      </c>
    </row>
    <row r="1211" spans="12:12" x14ac:dyDescent="0.2">
      <c r="L1211" s="143" t="s">
        <v>1972</v>
      </c>
    </row>
    <row r="1212" spans="12:12" x14ac:dyDescent="0.2">
      <c r="L1212" s="144" t="s">
        <v>2006</v>
      </c>
    </row>
    <row r="1213" spans="12:12" x14ac:dyDescent="0.2">
      <c r="L1213" s="143" t="s">
        <v>4040</v>
      </c>
    </row>
    <row r="1214" spans="12:12" x14ac:dyDescent="0.2">
      <c r="L1214" s="144" t="s">
        <v>5721</v>
      </c>
    </row>
    <row r="1215" spans="12:12" x14ac:dyDescent="0.2">
      <c r="L1215" s="143" t="s">
        <v>2351</v>
      </c>
    </row>
    <row r="1216" spans="12:12" x14ac:dyDescent="0.2">
      <c r="L1216" s="144" t="s">
        <v>2013</v>
      </c>
    </row>
    <row r="1217" spans="12:12" x14ac:dyDescent="0.2">
      <c r="L1217" s="143" t="s">
        <v>3955</v>
      </c>
    </row>
    <row r="1218" spans="12:12" x14ac:dyDescent="0.2">
      <c r="L1218" s="144" t="s">
        <v>2460</v>
      </c>
    </row>
    <row r="1219" spans="12:12" x14ac:dyDescent="0.2">
      <c r="L1219" s="143" t="s">
        <v>3519</v>
      </c>
    </row>
    <row r="1220" spans="12:12" x14ac:dyDescent="0.2">
      <c r="L1220" s="144" t="s">
        <v>2814</v>
      </c>
    </row>
    <row r="1221" spans="12:12" x14ac:dyDescent="0.2">
      <c r="L1221" s="143" t="s">
        <v>2987</v>
      </c>
    </row>
    <row r="1222" spans="12:12" x14ac:dyDescent="0.2">
      <c r="L1222" s="144" t="s">
        <v>3112</v>
      </c>
    </row>
    <row r="1223" spans="12:12" x14ac:dyDescent="0.2">
      <c r="L1223" s="143" t="s">
        <v>2642</v>
      </c>
    </row>
    <row r="1224" spans="12:12" x14ac:dyDescent="0.2">
      <c r="L1224" s="144" t="s">
        <v>2083</v>
      </c>
    </row>
    <row r="1225" spans="12:12" x14ac:dyDescent="0.2">
      <c r="L1225" s="143" t="s">
        <v>2084</v>
      </c>
    </row>
    <row r="1226" spans="12:12" x14ac:dyDescent="0.2">
      <c r="L1226" s="144" t="s">
        <v>3803</v>
      </c>
    </row>
    <row r="1227" spans="12:12" x14ac:dyDescent="0.2">
      <c r="L1227" s="143" t="s">
        <v>6135</v>
      </c>
    </row>
    <row r="1228" spans="12:12" x14ac:dyDescent="0.2">
      <c r="L1228" s="144" t="s">
        <v>5578</v>
      </c>
    </row>
    <row r="1229" spans="12:12" x14ac:dyDescent="0.2">
      <c r="L1229" s="143" t="s">
        <v>4268</v>
      </c>
    </row>
    <row r="1230" spans="12:12" x14ac:dyDescent="0.2">
      <c r="L1230" s="144" t="s">
        <v>6137</v>
      </c>
    </row>
    <row r="1231" spans="12:12" x14ac:dyDescent="0.2">
      <c r="L1231" s="143" t="s">
        <v>2339</v>
      </c>
    </row>
    <row r="1232" spans="12:12" x14ac:dyDescent="0.2">
      <c r="L1232" s="144" t="s">
        <v>4131</v>
      </c>
    </row>
    <row r="1233" spans="12:12" x14ac:dyDescent="0.2">
      <c r="L1233" s="143" t="s">
        <v>4125</v>
      </c>
    </row>
    <row r="1234" spans="12:12" x14ac:dyDescent="0.2">
      <c r="L1234" s="144" t="s">
        <v>3772</v>
      </c>
    </row>
    <row r="1235" spans="12:12" x14ac:dyDescent="0.2">
      <c r="L1235" s="143" t="s">
        <v>3036</v>
      </c>
    </row>
    <row r="1236" spans="12:12" x14ac:dyDescent="0.2">
      <c r="L1236" s="144" t="s">
        <v>3798</v>
      </c>
    </row>
    <row r="1237" spans="12:12" x14ac:dyDescent="0.2">
      <c r="L1237" s="143" t="s">
        <v>2775</v>
      </c>
    </row>
    <row r="1238" spans="12:12" x14ac:dyDescent="0.2">
      <c r="L1238" s="144" t="s">
        <v>6139</v>
      </c>
    </row>
    <row r="1239" spans="12:12" x14ac:dyDescent="0.2">
      <c r="L1239" s="143" t="s">
        <v>4023</v>
      </c>
    </row>
    <row r="1240" spans="12:12" x14ac:dyDescent="0.2">
      <c r="L1240" s="144" t="s">
        <v>5350</v>
      </c>
    </row>
    <row r="1241" spans="12:12" x14ac:dyDescent="0.2">
      <c r="L1241" s="143" t="s">
        <v>4108</v>
      </c>
    </row>
    <row r="1242" spans="12:12" x14ac:dyDescent="0.2">
      <c r="L1242" s="144" t="s">
        <v>2251</v>
      </c>
    </row>
    <row r="1243" spans="12:12" x14ac:dyDescent="0.2">
      <c r="L1243" s="143" t="s">
        <v>2063</v>
      </c>
    </row>
    <row r="1244" spans="12:12" x14ac:dyDescent="0.2">
      <c r="L1244" s="144" t="s">
        <v>2264</v>
      </c>
    </row>
    <row r="1245" spans="12:12" x14ac:dyDescent="0.2">
      <c r="L1245" s="143" t="s">
        <v>3488</v>
      </c>
    </row>
    <row r="1246" spans="12:12" x14ac:dyDescent="0.2">
      <c r="L1246" s="144" t="s">
        <v>2702</v>
      </c>
    </row>
    <row r="1247" spans="12:12" x14ac:dyDescent="0.2">
      <c r="L1247" s="143" t="s">
        <v>3951</v>
      </c>
    </row>
    <row r="1248" spans="12:12" x14ac:dyDescent="0.2">
      <c r="L1248" s="144" t="s">
        <v>2064</v>
      </c>
    </row>
    <row r="1249" spans="12:12" x14ac:dyDescent="0.2">
      <c r="L1249" s="143" t="s">
        <v>6141</v>
      </c>
    </row>
    <row r="1250" spans="12:12" x14ac:dyDescent="0.2">
      <c r="L1250" s="144" t="s">
        <v>5506</v>
      </c>
    </row>
    <row r="1251" spans="12:12" x14ac:dyDescent="0.2">
      <c r="L1251" s="143" t="s">
        <v>2858</v>
      </c>
    </row>
    <row r="1252" spans="12:12" x14ac:dyDescent="0.2">
      <c r="L1252" s="144" t="s">
        <v>2588</v>
      </c>
    </row>
    <row r="1253" spans="12:12" x14ac:dyDescent="0.2">
      <c r="L1253" s="143" t="s">
        <v>3368</v>
      </c>
    </row>
    <row r="1254" spans="12:12" x14ac:dyDescent="0.2">
      <c r="L1254" s="144" t="s">
        <v>2060</v>
      </c>
    </row>
    <row r="1255" spans="12:12" x14ac:dyDescent="0.2">
      <c r="L1255" s="143" t="s">
        <v>2672</v>
      </c>
    </row>
    <row r="1256" spans="12:12" x14ac:dyDescent="0.2">
      <c r="L1256" s="144" t="s">
        <v>4142</v>
      </c>
    </row>
    <row r="1257" spans="12:12" x14ac:dyDescent="0.2">
      <c r="L1257" s="143" t="s">
        <v>6143</v>
      </c>
    </row>
    <row r="1258" spans="12:12" x14ac:dyDescent="0.2">
      <c r="L1258" s="144" t="s">
        <v>2410</v>
      </c>
    </row>
    <row r="1259" spans="12:12" x14ac:dyDescent="0.2">
      <c r="L1259" s="143" t="s">
        <v>6145</v>
      </c>
    </row>
    <row r="1260" spans="12:12" x14ac:dyDescent="0.2">
      <c r="L1260" s="144" t="s">
        <v>2261</v>
      </c>
    </row>
    <row r="1261" spans="12:12" x14ac:dyDescent="0.2">
      <c r="L1261" s="143" t="s">
        <v>2263</v>
      </c>
    </row>
    <row r="1262" spans="12:12" x14ac:dyDescent="0.2">
      <c r="L1262" s="144" t="s">
        <v>3595</v>
      </c>
    </row>
    <row r="1263" spans="12:12" x14ac:dyDescent="0.2">
      <c r="L1263" s="143" t="s">
        <v>5352</v>
      </c>
    </row>
    <row r="1264" spans="12:12" x14ac:dyDescent="0.2">
      <c r="L1264" s="144" t="s">
        <v>5354</v>
      </c>
    </row>
    <row r="1265" spans="12:12" x14ac:dyDescent="0.2">
      <c r="L1265" s="143" t="s">
        <v>5580</v>
      </c>
    </row>
    <row r="1266" spans="12:12" x14ac:dyDescent="0.2">
      <c r="L1266" s="144" t="s">
        <v>2682</v>
      </c>
    </row>
    <row r="1267" spans="12:12" x14ac:dyDescent="0.2">
      <c r="L1267" s="143" t="s">
        <v>5356</v>
      </c>
    </row>
    <row r="1268" spans="12:12" x14ac:dyDescent="0.2">
      <c r="L1268" s="144" t="s">
        <v>3408</v>
      </c>
    </row>
    <row r="1269" spans="12:12" x14ac:dyDescent="0.2">
      <c r="L1269" s="143" t="s">
        <v>2821</v>
      </c>
    </row>
    <row r="1270" spans="12:12" x14ac:dyDescent="0.2">
      <c r="L1270" s="144" t="s">
        <v>5582</v>
      </c>
    </row>
    <row r="1271" spans="12:12" x14ac:dyDescent="0.2">
      <c r="L1271" s="143" t="s">
        <v>3664</v>
      </c>
    </row>
    <row r="1272" spans="12:12" x14ac:dyDescent="0.2">
      <c r="L1272" s="144" t="s">
        <v>2648</v>
      </c>
    </row>
    <row r="1273" spans="12:12" x14ac:dyDescent="0.2">
      <c r="L1273" s="143" t="s">
        <v>4022</v>
      </c>
    </row>
    <row r="1274" spans="12:12" x14ac:dyDescent="0.2">
      <c r="L1274" s="144" t="s">
        <v>2445</v>
      </c>
    </row>
    <row r="1275" spans="12:12" x14ac:dyDescent="0.2">
      <c r="L1275" s="143" t="s">
        <v>4170</v>
      </c>
    </row>
    <row r="1276" spans="12:12" x14ac:dyDescent="0.2">
      <c r="L1276" s="144" t="s">
        <v>4199</v>
      </c>
    </row>
    <row r="1277" spans="12:12" x14ac:dyDescent="0.2">
      <c r="L1277" s="143" t="s">
        <v>3124</v>
      </c>
    </row>
    <row r="1278" spans="12:12" x14ac:dyDescent="0.2">
      <c r="L1278" s="144" t="s">
        <v>3152</v>
      </c>
    </row>
    <row r="1279" spans="12:12" x14ac:dyDescent="0.2">
      <c r="L1279" s="143" t="s">
        <v>3248</v>
      </c>
    </row>
    <row r="1280" spans="12:12" x14ac:dyDescent="0.2">
      <c r="L1280" s="144" t="s">
        <v>5358</v>
      </c>
    </row>
    <row r="1281" spans="12:12" x14ac:dyDescent="0.2">
      <c r="L1281" s="143" t="s">
        <v>3249</v>
      </c>
    </row>
    <row r="1282" spans="12:12" x14ac:dyDescent="0.2">
      <c r="L1282" s="144" t="s">
        <v>2299</v>
      </c>
    </row>
    <row r="1283" spans="12:12" x14ac:dyDescent="0.2">
      <c r="L1283" s="143" t="s">
        <v>2358</v>
      </c>
    </row>
    <row r="1284" spans="12:12" x14ac:dyDescent="0.2">
      <c r="L1284" s="144" t="s">
        <v>5359</v>
      </c>
    </row>
    <row r="1285" spans="12:12" x14ac:dyDescent="0.2">
      <c r="L1285" s="143" t="s">
        <v>5723</v>
      </c>
    </row>
    <row r="1286" spans="12:12" x14ac:dyDescent="0.2">
      <c r="L1286" s="144" t="s">
        <v>3809</v>
      </c>
    </row>
    <row r="1287" spans="12:12" x14ac:dyDescent="0.2">
      <c r="L1287" s="143" t="s">
        <v>3668</v>
      </c>
    </row>
    <row r="1288" spans="12:12" x14ac:dyDescent="0.2">
      <c r="L1288" s="144" t="s">
        <v>6147</v>
      </c>
    </row>
    <row r="1289" spans="12:12" x14ac:dyDescent="0.2">
      <c r="L1289" s="143" t="s">
        <v>2377</v>
      </c>
    </row>
    <row r="1290" spans="12:12" x14ac:dyDescent="0.2">
      <c r="L1290" s="144" t="s">
        <v>2936</v>
      </c>
    </row>
    <row r="1291" spans="12:12" x14ac:dyDescent="0.2">
      <c r="L1291" s="143" t="s">
        <v>2088</v>
      </c>
    </row>
    <row r="1292" spans="12:12" x14ac:dyDescent="0.2">
      <c r="L1292" s="144" t="s">
        <v>2200</v>
      </c>
    </row>
    <row r="1293" spans="12:12" x14ac:dyDescent="0.2">
      <c r="L1293" s="143" t="s">
        <v>3202</v>
      </c>
    </row>
    <row r="1294" spans="12:12" x14ac:dyDescent="0.2">
      <c r="L1294" s="144" t="s">
        <v>3158</v>
      </c>
    </row>
    <row r="1295" spans="12:12" x14ac:dyDescent="0.2">
      <c r="L1295" s="143" t="s">
        <v>6149</v>
      </c>
    </row>
    <row r="1296" spans="12:12" x14ac:dyDescent="0.2">
      <c r="L1296" s="144" t="s">
        <v>3791</v>
      </c>
    </row>
    <row r="1297" spans="12:12" x14ac:dyDescent="0.2">
      <c r="L1297" s="143" t="s">
        <v>3546</v>
      </c>
    </row>
    <row r="1298" spans="12:12" x14ac:dyDescent="0.2">
      <c r="L1298" s="144" t="s">
        <v>2099</v>
      </c>
    </row>
    <row r="1299" spans="12:12" x14ac:dyDescent="0.2">
      <c r="L1299" s="143" t="s">
        <v>3549</v>
      </c>
    </row>
    <row r="1300" spans="12:12" x14ac:dyDescent="0.2">
      <c r="L1300" s="144" t="s">
        <v>2207</v>
      </c>
    </row>
    <row r="1301" spans="12:12" x14ac:dyDescent="0.2">
      <c r="L1301" s="143" t="s">
        <v>3185</v>
      </c>
    </row>
    <row r="1302" spans="12:12" x14ac:dyDescent="0.2">
      <c r="L1302" s="144" t="s">
        <v>5725</v>
      </c>
    </row>
    <row r="1303" spans="12:12" x14ac:dyDescent="0.2">
      <c r="L1303" s="143" t="s">
        <v>2600</v>
      </c>
    </row>
    <row r="1304" spans="12:12" x14ac:dyDescent="0.2">
      <c r="L1304" s="144" t="s">
        <v>2816</v>
      </c>
    </row>
    <row r="1305" spans="12:12" x14ac:dyDescent="0.2">
      <c r="L1305" s="143" t="s">
        <v>3570</v>
      </c>
    </row>
    <row r="1306" spans="12:12" x14ac:dyDescent="0.2">
      <c r="L1306" s="144" t="s">
        <v>3858</v>
      </c>
    </row>
    <row r="1307" spans="12:12" x14ac:dyDescent="0.2">
      <c r="L1307" s="143" t="s">
        <v>3860</v>
      </c>
    </row>
    <row r="1308" spans="12:12" x14ac:dyDescent="0.2">
      <c r="L1308" s="144" t="s">
        <v>2378</v>
      </c>
    </row>
    <row r="1309" spans="12:12" x14ac:dyDescent="0.2">
      <c r="L1309" s="143" t="s">
        <v>4091</v>
      </c>
    </row>
    <row r="1310" spans="12:12" x14ac:dyDescent="0.2">
      <c r="L1310" s="144" t="s">
        <v>2235</v>
      </c>
    </row>
    <row r="1311" spans="12:12" x14ac:dyDescent="0.2">
      <c r="L1311" s="143" t="s">
        <v>4030</v>
      </c>
    </row>
    <row r="1312" spans="12:12" x14ac:dyDescent="0.2">
      <c r="L1312" s="144" t="s">
        <v>6151</v>
      </c>
    </row>
    <row r="1313" spans="12:12" x14ac:dyDescent="0.2">
      <c r="L1313" s="143" t="s">
        <v>6153</v>
      </c>
    </row>
    <row r="1314" spans="12:12" x14ac:dyDescent="0.2">
      <c r="L1314" s="144" t="s">
        <v>2691</v>
      </c>
    </row>
    <row r="1315" spans="12:12" x14ac:dyDescent="0.2">
      <c r="L1315" s="143" t="s">
        <v>2766</v>
      </c>
    </row>
    <row r="1316" spans="12:12" x14ac:dyDescent="0.2">
      <c r="L1316" s="144" t="s">
        <v>2903</v>
      </c>
    </row>
    <row r="1317" spans="12:12" x14ac:dyDescent="0.2">
      <c r="L1317" s="143" t="s">
        <v>4119</v>
      </c>
    </row>
    <row r="1318" spans="12:12" x14ac:dyDescent="0.2">
      <c r="L1318" s="144" t="s">
        <v>2787</v>
      </c>
    </row>
    <row r="1319" spans="12:12" x14ac:dyDescent="0.2">
      <c r="L1319" s="143" t="s">
        <v>3846</v>
      </c>
    </row>
    <row r="1320" spans="12:12" x14ac:dyDescent="0.2">
      <c r="L1320" s="144" t="s">
        <v>3994</v>
      </c>
    </row>
    <row r="1321" spans="12:12" x14ac:dyDescent="0.2">
      <c r="L1321" s="143" t="s">
        <v>3962</v>
      </c>
    </row>
    <row r="1322" spans="12:12" x14ac:dyDescent="0.2">
      <c r="L1322" s="144" t="s">
        <v>2421</v>
      </c>
    </row>
    <row r="1323" spans="12:12" x14ac:dyDescent="0.2">
      <c r="L1323" s="143" t="s">
        <v>2860</v>
      </c>
    </row>
    <row r="1324" spans="12:12" x14ac:dyDescent="0.2">
      <c r="L1324" s="144" t="s">
        <v>5361</v>
      </c>
    </row>
    <row r="1325" spans="12:12" x14ac:dyDescent="0.2">
      <c r="L1325" s="143" t="s">
        <v>4176</v>
      </c>
    </row>
    <row r="1326" spans="12:12" x14ac:dyDescent="0.2">
      <c r="L1326" s="144" t="s">
        <v>4175</v>
      </c>
    </row>
    <row r="1327" spans="12:12" x14ac:dyDescent="0.2">
      <c r="L1327" s="143" t="s">
        <v>2723</v>
      </c>
    </row>
    <row r="1328" spans="12:12" x14ac:dyDescent="0.2">
      <c r="L1328" s="144" t="s">
        <v>3773</v>
      </c>
    </row>
    <row r="1329" spans="12:12" x14ac:dyDescent="0.2">
      <c r="L1329" s="143" t="s">
        <v>2891</v>
      </c>
    </row>
    <row r="1330" spans="12:12" x14ac:dyDescent="0.2">
      <c r="L1330" s="144" t="s">
        <v>3869</v>
      </c>
    </row>
    <row r="1331" spans="12:12" x14ac:dyDescent="0.2">
      <c r="L1331" s="143" t="s">
        <v>5583</v>
      </c>
    </row>
    <row r="1332" spans="12:12" x14ac:dyDescent="0.2">
      <c r="L1332" s="144" t="s">
        <v>2884</v>
      </c>
    </row>
    <row r="1333" spans="12:12" x14ac:dyDescent="0.2">
      <c r="L1333" s="143" t="s">
        <v>6155</v>
      </c>
    </row>
    <row r="1334" spans="12:12" x14ac:dyDescent="0.2">
      <c r="L1334" s="144" t="s">
        <v>3293</v>
      </c>
    </row>
    <row r="1335" spans="12:12" x14ac:dyDescent="0.2">
      <c r="L1335" s="143" t="s">
        <v>4775</v>
      </c>
    </row>
    <row r="1336" spans="12:12" x14ac:dyDescent="0.2">
      <c r="L1336" s="144" t="s">
        <v>3698</v>
      </c>
    </row>
    <row r="1337" spans="12:12" x14ac:dyDescent="0.2">
      <c r="L1337" s="143" t="s">
        <v>2866</v>
      </c>
    </row>
    <row r="1338" spans="12:12" x14ac:dyDescent="0.2">
      <c r="L1338" s="144" t="s">
        <v>2165</v>
      </c>
    </row>
    <row r="1339" spans="12:12" x14ac:dyDescent="0.2">
      <c r="L1339" s="143" t="s">
        <v>2166</v>
      </c>
    </row>
    <row r="1340" spans="12:12" x14ac:dyDescent="0.2">
      <c r="L1340" s="144" t="s">
        <v>2111</v>
      </c>
    </row>
    <row r="1341" spans="12:12" x14ac:dyDescent="0.2">
      <c r="L1341" s="143" t="s">
        <v>3544</v>
      </c>
    </row>
    <row r="1342" spans="12:12" x14ac:dyDescent="0.2">
      <c r="L1342" s="144" t="s">
        <v>5363</v>
      </c>
    </row>
    <row r="1343" spans="12:12" x14ac:dyDescent="0.2">
      <c r="L1343" s="143" t="s">
        <v>5365</v>
      </c>
    </row>
    <row r="1344" spans="12:12" x14ac:dyDescent="0.2">
      <c r="L1344" s="144" t="s">
        <v>3864</v>
      </c>
    </row>
    <row r="1345" spans="12:12" x14ac:dyDescent="0.2">
      <c r="L1345" s="143" t="s">
        <v>3327</v>
      </c>
    </row>
    <row r="1346" spans="12:12" x14ac:dyDescent="0.2">
      <c r="L1346" s="144" t="s">
        <v>3329</v>
      </c>
    </row>
    <row r="1347" spans="12:12" x14ac:dyDescent="0.2">
      <c r="L1347" s="143" t="s">
        <v>3328</v>
      </c>
    </row>
    <row r="1348" spans="12:12" x14ac:dyDescent="0.2">
      <c r="L1348" s="144" t="s">
        <v>2209</v>
      </c>
    </row>
    <row r="1349" spans="12:12" x14ac:dyDescent="0.2">
      <c r="L1349" s="143" t="s">
        <v>4159</v>
      </c>
    </row>
    <row r="1350" spans="12:12" x14ac:dyDescent="0.2">
      <c r="L1350" s="144" t="s">
        <v>2362</v>
      </c>
    </row>
    <row r="1351" spans="12:12" x14ac:dyDescent="0.2">
      <c r="L1351" s="143" t="s">
        <v>6157</v>
      </c>
    </row>
    <row r="1352" spans="12:12" x14ac:dyDescent="0.2">
      <c r="L1352" s="144" t="s">
        <v>2921</v>
      </c>
    </row>
    <row r="1353" spans="12:12" x14ac:dyDescent="0.2">
      <c r="L1353" s="143" t="s">
        <v>2585</v>
      </c>
    </row>
    <row r="1354" spans="12:12" x14ac:dyDescent="0.2">
      <c r="L1354" s="144" t="s">
        <v>2684</v>
      </c>
    </row>
    <row r="1355" spans="12:12" x14ac:dyDescent="0.2">
      <c r="L1355" s="143" t="s">
        <v>2008</v>
      </c>
    </row>
    <row r="1356" spans="12:12" x14ac:dyDescent="0.2">
      <c r="L1356" s="144" t="s">
        <v>3386</v>
      </c>
    </row>
    <row r="1357" spans="12:12" x14ac:dyDescent="0.2">
      <c r="L1357" s="143" t="s">
        <v>3804</v>
      </c>
    </row>
    <row r="1358" spans="12:12" x14ac:dyDescent="0.2">
      <c r="L1358" s="144" t="s">
        <v>2295</v>
      </c>
    </row>
    <row r="1359" spans="12:12" x14ac:dyDescent="0.2">
      <c r="L1359" s="143" t="s">
        <v>2297</v>
      </c>
    </row>
    <row r="1360" spans="12:12" x14ac:dyDescent="0.2">
      <c r="L1360" s="144" t="s">
        <v>6159</v>
      </c>
    </row>
    <row r="1361" spans="12:12" x14ac:dyDescent="0.2">
      <c r="L1361" s="143" t="s">
        <v>4788</v>
      </c>
    </row>
    <row r="1362" spans="12:12" x14ac:dyDescent="0.2">
      <c r="L1362" s="144" t="s">
        <v>2679</v>
      </c>
    </row>
    <row r="1363" spans="12:12" x14ac:dyDescent="0.2">
      <c r="L1363" s="143" t="s">
        <v>2381</v>
      </c>
    </row>
    <row r="1364" spans="12:12" x14ac:dyDescent="0.2">
      <c r="L1364" s="144" t="s">
        <v>2286</v>
      </c>
    </row>
    <row r="1365" spans="12:12" x14ac:dyDescent="0.2">
      <c r="L1365" s="143" t="s">
        <v>3689</v>
      </c>
    </row>
    <row r="1366" spans="12:12" x14ac:dyDescent="0.2">
      <c r="L1366" s="144" t="s">
        <v>2248</v>
      </c>
    </row>
    <row r="1367" spans="12:12" x14ac:dyDescent="0.2">
      <c r="L1367" s="143" t="s">
        <v>6161</v>
      </c>
    </row>
    <row r="1368" spans="12:12" x14ac:dyDescent="0.2">
      <c r="L1368" s="144" t="s">
        <v>1923</v>
      </c>
    </row>
    <row r="1369" spans="12:12" x14ac:dyDescent="0.2">
      <c r="L1369" s="143" t="s">
        <v>4269</v>
      </c>
    </row>
    <row r="1370" spans="12:12" x14ac:dyDescent="0.2">
      <c r="L1370" s="144" t="s">
        <v>2517</v>
      </c>
    </row>
    <row r="1371" spans="12:12" x14ac:dyDescent="0.2">
      <c r="L1371" s="143" t="s">
        <v>3253</v>
      </c>
    </row>
    <row r="1372" spans="12:12" x14ac:dyDescent="0.2">
      <c r="L1372" s="144" t="s">
        <v>2883</v>
      </c>
    </row>
    <row r="1373" spans="12:12" x14ac:dyDescent="0.2">
      <c r="L1373" s="143" t="s">
        <v>3892</v>
      </c>
    </row>
    <row r="1374" spans="12:12" x14ac:dyDescent="0.2">
      <c r="L1374" s="144" t="s">
        <v>6163</v>
      </c>
    </row>
    <row r="1375" spans="12:12" x14ac:dyDescent="0.2">
      <c r="L1375" s="143" t="s">
        <v>3460</v>
      </c>
    </row>
    <row r="1376" spans="12:12" x14ac:dyDescent="0.2">
      <c r="L1376" s="144" t="s">
        <v>2031</v>
      </c>
    </row>
    <row r="1377" spans="12:12" x14ac:dyDescent="0.2">
      <c r="L1377" s="143" t="s">
        <v>2032</v>
      </c>
    </row>
    <row r="1378" spans="12:12" x14ac:dyDescent="0.2">
      <c r="L1378" s="144" t="s">
        <v>5367</v>
      </c>
    </row>
    <row r="1379" spans="12:12" x14ac:dyDescent="0.2">
      <c r="L1379" s="143" t="s">
        <v>2920</v>
      </c>
    </row>
    <row r="1380" spans="12:12" x14ac:dyDescent="0.2">
      <c r="L1380" s="144" t="s">
        <v>2957</v>
      </c>
    </row>
    <row r="1381" spans="12:12" x14ac:dyDescent="0.2">
      <c r="L1381" s="143" t="s">
        <v>2317</v>
      </c>
    </row>
    <row r="1382" spans="12:12" x14ac:dyDescent="0.2">
      <c r="L1382" s="144" t="s">
        <v>1891</v>
      </c>
    </row>
    <row r="1383" spans="12:12" x14ac:dyDescent="0.2">
      <c r="L1383" s="143" t="s">
        <v>2056</v>
      </c>
    </row>
    <row r="1384" spans="12:12" x14ac:dyDescent="0.2">
      <c r="L1384" s="144" t="s">
        <v>4087</v>
      </c>
    </row>
    <row r="1385" spans="12:12" x14ac:dyDescent="0.2">
      <c r="L1385" s="143" t="s">
        <v>3675</v>
      </c>
    </row>
    <row r="1386" spans="12:12" x14ac:dyDescent="0.2">
      <c r="L1386" s="144" t="s">
        <v>2395</v>
      </c>
    </row>
    <row r="1387" spans="12:12" x14ac:dyDescent="0.2">
      <c r="L1387" s="143" t="s">
        <v>3987</v>
      </c>
    </row>
    <row r="1388" spans="12:12" x14ac:dyDescent="0.2">
      <c r="L1388" s="144" t="s">
        <v>3492</v>
      </c>
    </row>
    <row r="1389" spans="12:12" x14ac:dyDescent="0.2">
      <c r="L1389" s="143" t="s">
        <v>5369</v>
      </c>
    </row>
    <row r="1390" spans="12:12" x14ac:dyDescent="0.2">
      <c r="L1390" s="144" t="s">
        <v>3722</v>
      </c>
    </row>
    <row r="1391" spans="12:12" x14ac:dyDescent="0.2">
      <c r="L1391" s="143" t="s">
        <v>2059</v>
      </c>
    </row>
    <row r="1392" spans="12:12" x14ac:dyDescent="0.2">
      <c r="L1392" s="144" t="s">
        <v>1966</v>
      </c>
    </row>
    <row r="1393" spans="12:12" x14ac:dyDescent="0.2">
      <c r="L1393" s="143" t="s">
        <v>2414</v>
      </c>
    </row>
    <row r="1394" spans="12:12" x14ac:dyDescent="0.2">
      <c r="L1394" s="144" t="s">
        <v>3697</v>
      </c>
    </row>
    <row r="1395" spans="12:12" x14ac:dyDescent="0.2">
      <c r="L1395" s="143" t="s">
        <v>3138</v>
      </c>
    </row>
    <row r="1396" spans="12:12" x14ac:dyDescent="0.2">
      <c r="L1396" s="144" t="s">
        <v>4140</v>
      </c>
    </row>
    <row r="1397" spans="12:12" x14ac:dyDescent="0.2">
      <c r="L1397" s="143" t="s">
        <v>2265</v>
      </c>
    </row>
    <row r="1398" spans="12:12" x14ac:dyDescent="0.2">
      <c r="L1398" s="144" t="s">
        <v>6165</v>
      </c>
    </row>
    <row r="1399" spans="12:12" x14ac:dyDescent="0.2">
      <c r="L1399" s="143" t="s">
        <v>6167</v>
      </c>
    </row>
    <row r="1400" spans="12:12" x14ac:dyDescent="0.2">
      <c r="L1400" s="144" t="s">
        <v>3765</v>
      </c>
    </row>
    <row r="1401" spans="12:12" x14ac:dyDescent="0.2">
      <c r="L1401" s="143" t="s">
        <v>3840</v>
      </c>
    </row>
    <row r="1402" spans="12:12" x14ac:dyDescent="0.2">
      <c r="L1402" s="144" t="s">
        <v>2432</v>
      </c>
    </row>
    <row r="1403" spans="12:12" x14ac:dyDescent="0.2">
      <c r="L1403" s="143" t="s">
        <v>3547</v>
      </c>
    </row>
    <row r="1404" spans="12:12" x14ac:dyDescent="0.2">
      <c r="L1404" s="144" t="s">
        <v>3567</v>
      </c>
    </row>
    <row r="1405" spans="12:12" x14ac:dyDescent="0.2">
      <c r="L1405" s="143" t="s">
        <v>4089</v>
      </c>
    </row>
    <row r="1406" spans="12:12" x14ac:dyDescent="0.2">
      <c r="L1406" s="144" t="s">
        <v>2074</v>
      </c>
    </row>
    <row r="1407" spans="12:12" x14ac:dyDescent="0.2">
      <c r="L1407" s="143" t="s">
        <v>6169</v>
      </c>
    </row>
    <row r="1408" spans="12:12" x14ac:dyDescent="0.2">
      <c r="L1408" s="144" t="s">
        <v>5585</v>
      </c>
    </row>
    <row r="1409" spans="12:12" x14ac:dyDescent="0.2">
      <c r="L1409" s="143" t="s">
        <v>2073</v>
      </c>
    </row>
    <row r="1410" spans="12:12" x14ac:dyDescent="0.2">
      <c r="L1410" s="144" t="s">
        <v>5371</v>
      </c>
    </row>
    <row r="1411" spans="12:12" x14ac:dyDescent="0.2">
      <c r="L1411" s="143" t="s">
        <v>5373</v>
      </c>
    </row>
    <row r="1412" spans="12:12" x14ac:dyDescent="0.2">
      <c r="L1412" s="144" t="s">
        <v>3826</v>
      </c>
    </row>
    <row r="1413" spans="12:12" x14ac:dyDescent="0.2">
      <c r="L1413" s="143" t="s">
        <v>3568</v>
      </c>
    </row>
    <row r="1414" spans="12:12" x14ac:dyDescent="0.2">
      <c r="L1414" s="144" t="s">
        <v>2839</v>
      </c>
    </row>
    <row r="1415" spans="12:12" x14ac:dyDescent="0.2">
      <c r="L1415" s="143" t="s">
        <v>4181</v>
      </c>
    </row>
    <row r="1416" spans="12:12" x14ac:dyDescent="0.2">
      <c r="L1416" s="144" t="s">
        <v>3564</v>
      </c>
    </row>
    <row r="1417" spans="12:12" x14ac:dyDescent="0.2">
      <c r="L1417" s="143" t="s">
        <v>3834</v>
      </c>
    </row>
    <row r="1418" spans="12:12" x14ac:dyDescent="0.2">
      <c r="L1418" s="144" t="s">
        <v>3011</v>
      </c>
    </row>
    <row r="1419" spans="12:12" x14ac:dyDescent="0.2">
      <c r="L1419" s="143" t="s">
        <v>2193</v>
      </c>
    </row>
    <row r="1420" spans="12:12" x14ac:dyDescent="0.2">
      <c r="L1420" s="144" t="s">
        <v>4218</v>
      </c>
    </row>
    <row r="1421" spans="12:12" x14ac:dyDescent="0.2">
      <c r="L1421" s="143" t="s">
        <v>5586</v>
      </c>
    </row>
    <row r="1422" spans="12:12" x14ac:dyDescent="0.2">
      <c r="L1422" s="144" t="s">
        <v>5375</v>
      </c>
    </row>
    <row r="1423" spans="12:12" x14ac:dyDescent="0.2">
      <c r="L1423" s="143" t="s">
        <v>1983</v>
      </c>
    </row>
    <row r="1424" spans="12:12" x14ac:dyDescent="0.2">
      <c r="L1424" s="144" t="s">
        <v>2864</v>
      </c>
    </row>
    <row r="1425" spans="12:12" x14ac:dyDescent="0.2">
      <c r="L1425" s="143" t="s">
        <v>3976</v>
      </c>
    </row>
    <row r="1426" spans="12:12" x14ac:dyDescent="0.2">
      <c r="L1426" s="144" t="s">
        <v>3323</v>
      </c>
    </row>
    <row r="1427" spans="12:12" x14ac:dyDescent="0.2">
      <c r="L1427" s="143" t="s">
        <v>5588</v>
      </c>
    </row>
    <row r="1428" spans="12:12" x14ac:dyDescent="0.2">
      <c r="L1428" s="144" t="s">
        <v>3999</v>
      </c>
    </row>
    <row r="1429" spans="12:12" x14ac:dyDescent="0.2">
      <c r="L1429" s="143" t="s">
        <v>3767</v>
      </c>
    </row>
    <row r="1430" spans="12:12" x14ac:dyDescent="0.2">
      <c r="L1430" s="144" t="s">
        <v>3070</v>
      </c>
    </row>
    <row r="1431" spans="12:12" x14ac:dyDescent="0.2">
      <c r="L1431" s="143" t="s">
        <v>3967</v>
      </c>
    </row>
    <row r="1432" spans="12:12" x14ac:dyDescent="0.2">
      <c r="L1432" s="144" t="s">
        <v>1941</v>
      </c>
    </row>
    <row r="1433" spans="12:12" x14ac:dyDescent="0.2">
      <c r="L1433" s="143" t="s">
        <v>3281</v>
      </c>
    </row>
    <row r="1434" spans="12:12" x14ac:dyDescent="0.2">
      <c r="L1434" s="144" t="s">
        <v>2852</v>
      </c>
    </row>
    <row r="1435" spans="12:12" x14ac:dyDescent="0.2">
      <c r="L1435" s="143" t="s">
        <v>3781</v>
      </c>
    </row>
    <row r="1436" spans="12:12" x14ac:dyDescent="0.2">
      <c r="L1436" s="144" t="s">
        <v>2647</v>
      </c>
    </row>
    <row r="1437" spans="12:12" x14ac:dyDescent="0.2">
      <c r="L1437" s="143" t="s">
        <v>2640</v>
      </c>
    </row>
    <row r="1438" spans="12:12" x14ac:dyDescent="0.2">
      <c r="L1438" s="144" t="s">
        <v>4061</v>
      </c>
    </row>
    <row r="1439" spans="12:12" x14ac:dyDescent="0.2">
      <c r="L1439" s="143" t="s">
        <v>3975</v>
      </c>
    </row>
    <row r="1440" spans="12:12" x14ac:dyDescent="0.2">
      <c r="L1440" s="144" t="s">
        <v>3639</v>
      </c>
    </row>
    <row r="1441" spans="12:12" x14ac:dyDescent="0.2">
      <c r="L1441" s="143" t="s">
        <v>4189</v>
      </c>
    </row>
    <row r="1442" spans="12:12" x14ac:dyDescent="0.2">
      <c r="L1442" s="144" t="s">
        <v>3116</v>
      </c>
    </row>
    <row r="1443" spans="12:12" x14ac:dyDescent="0.2">
      <c r="L1443" s="143" t="s">
        <v>2505</v>
      </c>
    </row>
    <row r="1444" spans="12:12" x14ac:dyDescent="0.2">
      <c r="L1444" s="144" t="s">
        <v>5507</v>
      </c>
    </row>
    <row r="1445" spans="12:12" x14ac:dyDescent="0.2">
      <c r="L1445" s="143" t="s">
        <v>6171</v>
      </c>
    </row>
    <row r="1446" spans="12:12" x14ac:dyDescent="0.2">
      <c r="L1446" s="144" t="s">
        <v>3833</v>
      </c>
    </row>
    <row r="1447" spans="12:12" x14ac:dyDescent="0.2">
      <c r="L1447" s="143" t="s">
        <v>3991</v>
      </c>
    </row>
    <row r="1448" spans="12:12" x14ac:dyDescent="0.2">
      <c r="L1448" s="144" t="s">
        <v>3919</v>
      </c>
    </row>
    <row r="1449" spans="12:12" x14ac:dyDescent="0.2">
      <c r="L1449" s="143" t="s">
        <v>2591</v>
      </c>
    </row>
    <row r="1450" spans="12:12" x14ac:dyDescent="0.2">
      <c r="L1450" s="144" t="s">
        <v>3914</v>
      </c>
    </row>
    <row r="1451" spans="12:12" x14ac:dyDescent="0.2">
      <c r="L1451" s="143" t="s">
        <v>5589</v>
      </c>
    </row>
    <row r="1452" spans="12:12" x14ac:dyDescent="0.2">
      <c r="L1452" s="144" t="s">
        <v>3699</v>
      </c>
    </row>
    <row r="1453" spans="12:12" x14ac:dyDescent="0.2">
      <c r="L1453" s="143" t="s">
        <v>3748</v>
      </c>
    </row>
    <row r="1454" spans="12:12" x14ac:dyDescent="0.2">
      <c r="L1454" s="144" t="s">
        <v>2905</v>
      </c>
    </row>
    <row r="1455" spans="12:12" x14ac:dyDescent="0.2">
      <c r="L1455" s="143" t="s">
        <v>2907</v>
      </c>
    </row>
    <row r="1456" spans="12:12" x14ac:dyDescent="0.2">
      <c r="L1456" s="144" t="s">
        <v>1938</v>
      </c>
    </row>
    <row r="1457" spans="12:12" x14ac:dyDescent="0.2">
      <c r="L1457" s="143" t="s">
        <v>3315</v>
      </c>
    </row>
    <row r="1458" spans="12:12" x14ac:dyDescent="0.2">
      <c r="L1458" s="144" t="s">
        <v>2427</v>
      </c>
    </row>
    <row r="1459" spans="12:12" x14ac:dyDescent="0.2">
      <c r="L1459" s="143" t="s">
        <v>2518</v>
      </c>
    </row>
    <row r="1460" spans="12:12" x14ac:dyDescent="0.2">
      <c r="L1460" s="144" t="s">
        <v>3533</v>
      </c>
    </row>
    <row r="1461" spans="12:12" x14ac:dyDescent="0.2">
      <c r="L1461" s="143" t="s">
        <v>3652</v>
      </c>
    </row>
    <row r="1462" spans="12:12" x14ac:dyDescent="0.2">
      <c r="L1462" s="144" t="s">
        <v>4085</v>
      </c>
    </row>
    <row r="1463" spans="12:12" x14ac:dyDescent="0.2">
      <c r="L1463" s="143" t="s">
        <v>2584</v>
      </c>
    </row>
    <row r="1464" spans="12:12" x14ac:dyDescent="0.2">
      <c r="L1464" s="144" t="s">
        <v>2326</v>
      </c>
    </row>
    <row r="1465" spans="12:12" x14ac:dyDescent="0.2">
      <c r="L1465" s="143" t="s">
        <v>5377</v>
      </c>
    </row>
    <row r="1466" spans="12:12" x14ac:dyDescent="0.2">
      <c r="L1466" s="144" t="s">
        <v>3945</v>
      </c>
    </row>
    <row r="1467" spans="12:12" x14ac:dyDescent="0.2">
      <c r="L1467" s="143" t="s">
        <v>3300</v>
      </c>
    </row>
    <row r="1468" spans="12:12" x14ac:dyDescent="0.2">
      <c r="L1468" s="144" t="s">
        <v>2837</v>
      </c>
    </row>
    <row r="1469" spans="12:12" x14ac:dyDescent="0.2">
      <c r="L1469" s="143" t="s">
        <v>3989</v>
      </c>
    </row>
    <row r="1470" spans="12:12" x14ac:dyDescent="0.2">
      <c r="L1470" s="144" t="s">
        <v>5379</v>
      </c>
    </row>
    <row r="1471" spans="12:12" x14ac:dyDescent="0.2">
      <c r="L1471" s="143" t="s">
        <v>3424</v>
      </c>
    </row>
    <row r="1472" spans="12:12" x14ac:dyDescent="0.2">
      <c r="L1472" s="144" t="s">
        <v>6173</v>
      </c>
    </row>
    <row r="1473" spans="12:12" x14ac:dyDescent="0.2">
      <c r="L1473" s="143" t="s">
        <v>3389</v>
      </c>
    </row>
    <row r="1474" spans="12:12" x14ac:dyDescent="0.2">
      <c r="L1474" s="144" t="s">
        <v>4158</v>
      </c>
    </row>
    <row r="1475" spans="12:12" x14ac:dyDescent="0.2">
      <c r="L1475" s="143" t="s">
        <v>1994</v>
      </c>
    </row>
    <row r="1476" spans="12:12" x14ac:dyDescent="0.2">
      <c r="L1476" s="144" t="s">
        <v>2055</v>
      </c>
    </row>
    <row r="1477" spans="12:12" x14ac:dyDescent="0.2">
      <c r="L1477" s="143" t="s">
        <v>2937</v>
      </c>
    </row>
    <row r="1478" spans="12:12" x14ac:dyDescent="0.2">
      <c r="L1478" s="144" t="s">
        <v>3101</v>
      </c>
    </row>
    <row r="1479" spans="12:12" x14ac:dyDescent="0.2">
      <c r="L1479" s="143" t="s">
        <v>2868</v>
      </c>
    </row>
    <row r="1480" spans="12:12" x14ac:dyDescent="0.2">
      <c r="L1480" s="144" t="s">
        <v>3085</v>
      </c>
    </row>
    <row r="1481" spans="12:12" x14ac:dyDescent="0.2">
      <c r="L1481" s="143" t="s">
        <v>3147</v>
      </c>
    </row>
    <row r="1482" spans="12:12" x14ac:dyDescent="0.2">
      <c r="L1482" s="144" t="s">
        <v>2826</v>
      </c>
    </row>
    <row r="1483" spans="12:12" x14ac:dyDescent="0.2">
      <c r="L1483" s="143" t="s">
        <v>2415</v>
      </c>
    </row>
    <row r="1484" spans="12:12" x14ac:dyDescent="0.2">
      <c r="L1484" s="144" t="s">
        <v>3631</v>
      </c>
    </row>
    <row r="1485" spans="12:12" x14ac:dyDescent="0.2">
      <c r="L1485" s="143" t="s">
        <v>2751</v>
      </c>
    </row>
    <row r="1486" spans="12:12" x14ac:dyDescent="0.2">
      <c r="L1486" s="144" t="s">
        <v>6175</v>
      </c>
    </row>
    <row r="1487" spans="12:12" x14ac:dyDescent="0.2">
      <c r="L1487" s="143" t="s">
        <v>2841</v>
      </c>
    </row>
    <row r="1488" spans="12:12" x14ac:dyDescent="0.2">
      <c r="L1488" s="144" t="s">
        <v>6177</v>
      </c>
    </row>
    <row r="1489" spans="12:12" x14ac:dyDescent="0.2">
      <c r="L1489" s="143" t="s">
        <v>3893</v>
      </c>
    </row>
    <row r="1490" spans="12:12" x14ac:dyDescent="0.2">
      <c r="L1490" s="144" t="s">
        <v>2974</v>
      </c>
    </row>
    <row r="1491" spans="12:12" x14ac:dyDescent="0.2">
      <c r="L1491" s="143" t="s">
        <v>2109</v>
      </c>
    </row>
    <row r="1492" spans="12:12" x14ac:dyDescent="0.2">
      <c r="L1492" s="144" t="s">
        <v>3038</v>
      </c>
    </row>
    <row r="1493" spans="12:12" x14ac:dyDescent="0.2">
      <c r="L1493" s="143" t="s">
        <v>3752</v>
      </c>
    </row>
    <row r="1494" spans="12:12" x14ac:dyDescent="0.2">
      <c r="L1494" s="144" t="s">
        <v>4178</v>
      </c>
    </row>
    <row r="1495" spans="12:12" x14ac:dyDescent="0.2">
      <c r="L1495" s="143" t="s">
        <v>3143</v>
      </c>
    </row>
    <row r="1496" spans="12:12" x14ac:dyDescent="0.2">
      <c r="L1496" s="144" t="s">
        <v>3850</v>
      </c>
    </row>
    <row r="1497" spans="12:12" x14ac:dyDescent="0.2">
      <c r="L1497" s="143" t="s">
        <v>3789</v>
      </c>
    </row>
    <row r="1498" spans="12:12" x14ac:dyDescent="0.2">
      <c r="L1498" s="144" t="s">
        <v>3267</v>
      </c>
    </row>
    <row r="1499" spans="12:12" x14ac:dyDescent="0.2">
      <c r="L1499" s="143" t="s">
        <v>2320</v>
      </c>
    </row>
    <row r="1500" spans="12:12" x14ac:dyDescent="0.2">
      <c r="L1500" s="144" t="s">
        <v>3000</v>
      </c>
    </row>
    <row r="1501" spans="12:12" x14ac:dyDescent="0.2">
      <c r="L1501" s="143" t="s">
        <v>3988</v>
      </c>
    </row>
    <row r="1502" spans="12:12" x14ac:dyDescent="0.2">
      <c r="L1502" s="144" t="s">
        <v>3203</v>
      </c>
    </row>
    <row r="1503" spans="12:12" x14ac:dyDescent="0.2">
      <c r="L1503" s="143" t="s">
        <v>2656</v>
      </c>
    </row>
    <row r="1504" spans="12:12" x14ac:dyDescent="0.2">
      <c r="L1504" s="144" t="s">
        <v>5591</v>
      </c>
    </row>
    <row r="1505" spans="12:12" x14ac:dyDescent="0.2">
      <c r="L1505" s="143" t="s">
        <v>5508</v>
      </c>
    </row>
    <row r="1506" spans="12:12" x14ac:dyDescent="0.2">
      <c r="L1506" s="144" t="s">
        <v>2129</v>
      </c>
    </row>
    <row r="1507" spans="12:12" x14ac:dyDescent="0.2">
      <c r="L1507" s="143" t="s">
        <v>2453</v>
      </c>
    </row>
    <row r="1508" spans="12:12" x14ac:dyDescent="0.2">
      <c r="L1508" s="144" t="s">
        <v>2067</v>
      </c>
    </row>
    <row r="1509" spans="12:12" x14ac:dyDescent="0.2">
      <c r="L1509" s="143" t="s">
        <v>2577</v>
      </c>
    </row>
    <row r="1510" spans="12:12" x14ac:dyDescent="0.2">
      <c r="L1510" s="144" t="s">
        <v>3428</v>
      </c>
    </row>
    <row r="1511" spans="12:12" x14ac:dyDescent="0.2">
      <c r="L1511" s="143" t="s">
        <v>2461</v>
      </c>
    </row>
    <row r="1512" spans="12:12" x14ac:dyDescent="0.2">
      <c r="L1512" s="144" t="s">
        <v>6179</v>
      </c>
    </row>
    <row r="1513" spans="12:12" x14ac:dyDescent="0.2">
      <c r="L1513" s="143" t="s">
        <v>1917</v>
      </c>
    </row>
    <row r="1514" spans="12:12" x14ac:dyDescent="0.2">
      <c r="L1514" s="144" t="s">
        <v>3678</v>
      </c>
    </row>
    <row r="1515" spans="12:12" x14ac:dyDescent="0.2">
      <c r="L1515" s="143" t="s">
        <v>5381</v>
      </c>
    </row>
    <row r="1516" spans="12:12" x14ac:dyDescent="0.2">
      <c r="L1516" s="144" t="s">
        <v>2546</v>
      </c>
    </row>
    <row r="1517" spans="12:12" x14ac:dyDescent="0.2">
      <c r="L1517" s="143" t="s">
        <v>3904</v>
      </c>
    </row>
    <row r="1518" spans="12:12" x14ac:dyDescent="0.2">
      <c r="L1518" s="144" t="s">
        <v>2794</v>
      </c>
    </row>
    <row r="1519" spans="12:12" x14ac:dyDescent="0.2">
      <c r="L1519" s="143" t="s">
        <v>2795</v>
      </c>
    </row>
    <row r="1520" spans="12:12" x14ac:dyDescent="0.2">
      <c r="L1520" s="144" t="s">
        <v>3924</v>
      </c>
    </row>
    <row r="1521" spans="12:12" x14ac:dyDescent="0.2">
      <c r="L1521" s="143" t="s">
        <v>3764</v>
      </c>
    </row>
    <row r="1522" spans="12:12" x14ac:dyDescent="0.2">
      <c r="L1522" s="144" t="s">
        <v>4143</v>
      </c>
    </row>
    <row r="1523" spans="12:12" x14ac:dyDescent="0.2">
      <c r="L1523" s="143" t="s">
        <v>3117</v>
      </c>
    </row>
    <row r="1524" spans="12:12" x14ac:dyDescent="0.2">
      <c r="L1524" s="144" t="s">
        <v>2797</v>
      </c>
    </row>
    <row r="1525" spans="12:12" x14ac:dyDescent="0.2">
      <c r="L1525" s="143" t="s">
        <v>2310</v>
      </c>
    </row>
    <row r="1526" spans="12:12" x14ac:dyDescent="0.2">
      <c r="L1526" s="144" t="s">
        <v>2309</v>
      </c>
    </row>
    <row r="1527" spans="12:12" x14ac:dyDescent="0.2">
      <c r="L1527" s="143" t="s">
        <v>3204</v>
      </c>
    </row>
    <row r="1528" spans="12:12" x14ac:dyDescent="0.2">
      <c r="L1528" s="144" t="s">
        <v>3239</v>
      </c>
    </row>
    <row r="1529" spans="12:12" x14ac:dyDescent="0.2">
      <c r="L1529" s="143" t="s">
        <v>3669</v>
      </c>
    </row>
    <row r="1530" spans="12:12" x14ac:dyDescent="0.2">
      <c r="L1530" s="144" t="s">
        <v>2587</v>
      </c>
    </row>
    <row r="1531" spans="12:12" x14ac:dyDescent="0.2">
      <c r="L1531" s="143" t="s">
        <v>2586</v>
      </c>
    </row>
    <row r="1532" spans="12:12" x14ac:dyDescent="0.2">
      <c r="L1532" s="144" t="s">
        <v>3006</v>
      </c>
    </row>
    <row r="1533" spans="12:12" x14ac:dyDescent="0.2">
      <c r="L1533" s="143" t="s">
        <v>2855</v>
      </c>
    </row>
    <row r="1534" spans="12:12" x14ac:dyDescent="0.2">
      <c r="L1534" s="144" t="s">
        <v>3296</v>
      </c>
    </row>
    <row r="1535" spans="12:12" x14ac:dyDescent="0.2">
      <c r="L1535" s="143" t="s">
        <v>5727</v>
      </c>
    </row>
    <row r="1536" spans="12:12" x14ac:dyDescent="0.2">
      <c r="L1536" s="144" t="s">
        <v>3747</v>
      </c>
    </row>
    <row r="1537" spans="12:12" x14ac:dyDescent="0.2">
      <c r="L1537" s="143" t="s">
        <v>2745</v>
      </c>
    </row>
    <row r="1538" spans="12:12" x14ac:dyDescent="0.2">
      <c r="L1538" s="144" t="s">
        <v>2791</v>
      </c>
    </row>
    <row r="1539" spans="12:12" x14ac:dyDescent="0.2">
      <c r="L1539" s="143" t="s">
        <v>4270</v>
      </c>
    </row>
    <row r="1540" spans="12:12" x14ac:dyDescent="0.2">
      <c r="L1540" s="144" t="s">
        <v>3397</v>
      </c>
    </row>
    <row r="1541" spans="12:12" x14ac:dyDescent="0.2">
      <c r="L1541" s="143" t="s">
        <v>2521</v>
      </c>
    </row>
    <row r="1542" spans="12:12" x14ac:dyDescent="0.2">
      <c r="L1542" s="144" t="s">
        <v>2520</v>
      </c>
    </row>
    <row r="1543" spans="12:12" x14ac:dyDescent="0.2">
      <c r="L1543" s="143" t="s">
        <v>2959</v>
      </c>
    </row>
    <row r="1544" spans="12:12" x14ac:dyDescent="0.2">
      <c r="L1544" s="144" t="s">
        <v>2564</v>
      </c>
    </row>
    <row r="1545" spans="12:12" x14ac:dyDescent="0.2">
      <c r="L1545" s="143" t="s">
        <v>3865</v>
      </c>
    </row>
    <row r="1546" spans="12:12" x14ac:dyDescent="0.2">
      <c r="L1546" s="144" t="s">
        <v>4845</v>
      </c>
    </row>
    <row r="1547" spans="12:12" x14ac:dyDescent="0.2">
      <c r="L1547" s="143" t="s">
        <v>6181</v>
      </c>
    </row>
    <row r="1548" spans="12:12" x14ac:dyDescent="0.2">
      <c r="L1548" s="144" t="s">
        <v>2726</v>
      </c>
    </row>
    <row r="1549" spans="12:12" x14ac:dyDescent="0.2">
      <c r="L1549" s="143" t="s">
        <v>2449</v>
      </c>
    </row>
    <row r="1550" spans="12:12" x14ac:dyDescent="0.2">
      <c r="L1550" s="144" t="s">
        <v>4042</v>
      </c>
    </row>
    <row r="1551" spans="12:12" x14ac:dyDescent="0.2">
      <c r="L1551" s="143" t="s">
        <v>2368</v>
      </c>
    </row>
    <row r="1552" spans="12:12" x14ac:dyDescent="0.2">
      <c r="L1552" s="144" t="s">
        <v>2471</v>
      </c>
    </row>
    <row r="1553" spans="12:12" x14ac:dyDescent="0.2">
      <c r="L1553" s="143" t="s">
        <v>6183</v>
      </c>
    </row>
    <row r="1554" spans="12:12" x14ac:dyDescent="0.2">
      <c r="L1554" s="144" t="s">
        <v>2483</v>
      </c>
    </row>
    <row r="1555" spans="12:12" x14ac:dyDescent="0.2">
      <c r="L1555" s="143" t="s">
        <v>1908</v>
      </c>
    </row>
    <row r="1556" spans="12:12" x14ac:dyDescent="0.2">
      <c r="L1556" s="144" t="s">
        <v>3516</v>
      </c>
    </row>
    <row r="1557" spans="12:12" x14ac:dyDescent="0.2">
      <c r="L1557" s="143" t="s">
        <v>2190</v>
      </c>
    </row>
    <row r="1558" spans="12:12" x14ac:dyDescent="0.2">
      <c r="L1558" s="144" t="s">
        <v>6185</v>
      </c>
    </row>
    <row r="1559" spans="12:12" x14ac:dyDescent="0.2">
      <c r="L1559" s="143" t="s">
        <v>2875</v>
      </c>
    </row>
    <row r="1560" spans="12:12" x14ac:dyDescent="0.2">
      <c r="L1560" s="144" t="s">
        <v>2776</v>
      </c>
    </row>
    <row r="1561" spans="12:12" x14ac:dyDescent="0.2">
      <c r="L1561" s="143" t="s">
        <v>2759</v>
      </c>
    </row>
    <row r="1562" spans="12:12" x14ac:dyDescent="0.2">
      <c r="L1562" s="144" t="s">
        <v>3529</v>
      </c>
    </row>
    <row r="1563" spans="12:12" x14ac:dyDescent="0.2">
      <c r="L1563" s="143" t="s">
        <v>3717</v>
      </c>
    </row>
    <row r="1564" spans="12:12" x14ac:dyDescent="0.2">
      <c r="L1564" s="144" t="s">
        <v>3181</v>
      </c>
    </row>
    <row r="1565" spans="12:12" x14ac:dyDescent="0.2">
      <c r="L1565" s="143" t="s">
        <v>2859</v>
      </c>
    </row>
    <row r="1566" spans="12:12" x14ac:dyDescent="0.2">
      <c r="L1566" s="144" t="s">
        <v>5593</v>
      </c>
    </row>
    <row r="1567" spans="12:12" x14ac:dyDescent="0.2">
      <c r="L1567" s="143" t="s">
        <v>2136</v>
      </c>
    </row>
    <row r="1568" spans="12:12" x14ac:dyDescent="0.2">
      <c r="L1568" s="144" t="s">
        <v>6187</v>
      </c>
    </row>
    <row r="1569" spans="12:12" x14ac:dyDescent="0.2">
      <c r="L1569" s="143" t="s">
        <v>6189</v>
      </c>
    </row>
    <row r="1570" spans="12:12" x14ac:dyDescent="0.2">
      <c r="L1570" s="144" t="s">
        <v>2135</v>
      </c>
    </row>
    <row r="1571" spans="12:12" x14ac:dyDescent="0.2">
      <c r="L1571" s="143" t="s">
        <v>5729</v>
      </c>
    </row>
    <row r="1572" spans="12:12" x14ac:dyDescent="0.2">
      <c r="L1572" s="144" t="s">
        <v>2506</v>
      </c>
    </row>
    <row r="1573" spans="12:12" x14ac:dyDescent="0.2">
      <c r="L1573" s="143" t="s">
        <v>5731</v>
      </c>
    </row>
    <row r="1574" spans="12:12" x14ac:dyDescent="0.2">
      <c r="L1574" s="144" t="s">
        <v>3604</v>
      </c>
    </row>
    <row r="1575" spans="12:12" x14ac:dyDescent="0.2">
      <c r="L1575" s="143" t="s">
        <v>2282</v>
      </c>
    </row>
    <row r="1576" spans="12:12" x14ac:dyDescent="0.2">
      <c r="L1576" s="144" t="s">
        <v>3760</v>
      </c>
    </row>
    <row r="1577" spans="12:12" x14ac:dyDescent="0.2">
      <c r="L1577" s="143" t="s">
        <v>6191</v>
      </c>
    </row>
    <row r="1578" spans="12:12" x14ac:dyDescent="0.2">
      <c r="L1578" s="144" t="s">
        <v>2370</v>
      </c>
    </row>
    <row r="1579" spans="12:12" x14ac:dyDescent="0.2">
      <c r="L1579" s="143" t="s">
        <v>2877</v>
      </c>
    </row>
    <row r="1580" spans="12:12" x14ac:dyDescent="0.2">
      <c r="L1580" s="144" t="s">
        <v>3952</v>
      </c>
    </row>
    <row r="1581" spans="12:12" x14ac:dyDescent="0.2">
      <c r="L1581" s="143" t="s">
        <v>2851</v>
      </c>
    </row>
    <row r="1582" spans="12:12" x14ac:dyDescent="0.2">
      <c r="L1582" s="144" t="s">
        <v>3510</v>
      </c>
    </row>
    <row r="1583" spans="12:12" x14ac:dyDescent="0.2">
      <c r="L1583" s="143" t="s">
        <v>3358</v>
      </c>
    </row>
    <row r="1584" spans="12:12" x14ac:dyDescent="0.2">
      <c r="L1584" s="144" t="s">
        <v>1984</v>
      </c>
    </row>
    <row r="1585" spans="12:12" x14ac:dyDescent="0.2">
      <c r="L1585" s="143" t="s">
        <v>3766</v>
      </c>
    </row>
    <row r="1586" spans="12:12" x14ac:dyDescent="0.2">
      <c r="L1586" s="144" t="s">
        <v>2127</v>
      </c>
    </row>
    <row r="1587" spans="12:12" x14ac:dyDescent="0.2">
      <c r="L1587" s="143" t="s">
        <v>3906</v>
      </c>
    </row>
    <row r="1588" spans="12:12" x14ac:dyDescent="0.2">
      <c r="L1588" s="144" t="s">
        <v>3734</v>
      </c>
    </row>
    <row r="1589" spans="12:12" x14ac:dyDescent="0.2">
      <c r="L1589" s="143" t="s">
        <v>1933</v>
      </c>
    </row>
    <row r="1590" spans="12:12" x14ac:dyDescent="0.2">
      <c r="L1590" s="144" t="s">
        <v>4017</v>
      </c>
    </row>
    <row r="1591" spans="12:12" x14ac:dyDescent="0.2">
      <c r="L1591" s="143" t="s">
        <v>2553</v>
      </c>
    </row>
    <row r="1592" spans="12:12" x14ac:dyDescent="0.2">
      <c r="L1592" s="144" t="s">
        <v>3949</v>
      </c>
    </row>
    <row r="1593" spans="12:12" x14ac:dyDescent="0.2">
      <c r="L1593" s="143" t="s">
        <v>4272</v>
      </c>
    </row>
    <row r="1594" spans="12:12" x14ac:dyDescent="0.2">
      <c r="L1594" s="144" t="s">
        <v>2529</v>
      </c>
    </row>
    <row r="1595" spans="12:12" x14ac:dyDescent="0.2">
      <c r="L1595" s="143" t="s">
        <v>6193</v>
      </c>
    </row>
    <row r="1596" spans="12:12" x14ac:dyDescent="0.2">
      <c r="L1596" s="144" t="s">
        <v>3505</v>
      </c>
    </row>
    <row r="1597" spans="12:12" x14ac:dyDescent="0.2">
      <c r="L1597" s="143" t="s">
        <v>5383</v>
      </c>
    </row>
    <row r="1598" spans="12:12" x14ac:dyDescent="0.2">
      <c r="L1598" s="144" t="s">
        <v>4025</v>
      </c>
    </row>
    <row r="1599" spans="12:12" x14ac:dyDescent="0.2">
      <c r="L1599" s="143" t="s">
        <v>3193</v>
      </c>
    </row>
    <row r="1600" spans="12:12" x14ac:dyDescent="0.2">
      <c r="L1600" s="144" t="s">
        <v>2710</v>
      </c>
    </row>
    <row r="1601" spans="12:12" x14ac:dyDescent="0.2">
      <c r="L1601" s="143" t="s">
        <v>2331</v>
      </c>
    </row>
    <row r="1602" spans="12:12" x14ac:dyDescent="0.2">
      <c r="L1602" s="144" t="s">
        <v>3648</v>
      </c>
    </row>
    <row r="1603" spans="12:12" x14ac:dyDescent="0.2">
      <c r="L1603" s="143" t="s">
        <v>5385</v>
      </c>
    </row>
    <row r="1604" spans="12:12" x14ac:dyDescent="0.2">
      <c r="L1604" s="144" t="s">
        <v>2541</v>
      </c>
    </row>
    <row r="1605" spans="12:12" x14ac:dyDescent="0.2">
      <c r="L1605" s="143" t="s">
        <v>2785</v>
      </c>
    </row>
    <row r="1606" spans="12:12" x14ac:dyDescent="0.2">
      <c r="L1606" s="144" t="s">
        <v>4056</v>
      </c>
    </row>
    <row r="1607" spans="12:12" x14ac:dyDescent="0.2">
      <c r="L1607" s="143" t="s">
        <v>3321</v>
      </c>
    </row>
    <row r="1608" spans="12:12" x14ac:dyDescent="0.2">
      <c r="L1608" s="144" t="s">
        <v>5733</v>
      </c>
    </row>
    <row r="1609" spans="12:12" x14ac:dyDescent="0.2">
      <c r="L1609" s="143" t="s">
        <v>2078</v>
      </c>
    </row>
    <row r="1610" spans="12:12" x14ac:dyDescent="0.2">
      <c r="L1610" s="144" t="s">
        <v>3372</v>
      </c>
    </row>
    <row r="1611" spans="12:12" x14ac:dyDescent="0.2">
      <c r="L1611" s="143" t="s">
        <v>3936</v>
      </c>
    </row>
    <row r="1612" spans="12:12" x14ac:dyDescent="0.2">
      <c r="L1612" s="144" t="s">
        <v>4033</v>
      </c>
    </row>
    <row r="1613" spans="12:12" x14ac:dyDescent="0.2">
      <c r="L1613" s="143" t="s">
        <v>6195</v>
      </c>
    </row>
    <row r="1614" spans="12:12" x14ac:dyDescent="0.2">
      <c r="L1614" s="144" t="s">
        <v>2558</v>
      </c>
    </row>
    <row r="1615" spans="12:12" x14ac:dyDescent="0.2">
      <c r="L1615" s="143" t="s">
        <v>2389</v>
      </c>
    </row>
    <row r="1616" spans="12:12" x14ac:dyDescent="0.2">
      <c r="L1616" s="144" t="s">
        <v>3759</v>
      </c>
    </row>
    <row r="1617" spans="12:12" x14ac:dyDescent="0.2">
      <c r="L1617" s="143" t="s">
        <v>5735</v>
      </c>
    </row>
    <row r="1618" spans="12:12" x14ac:dyDescent="0.2">
      <c r="L1618" s="144" t="s">
        <v>3899</v>
      </c>
    </row>
    <row r="1619" spans="12:12" x14ac:dyDescent="0.2">
      <c r="L1619" s="143" t="s">
        <v>3898</v>
      </c>
    </row>
    <row r="1620" spans="12:12" x14ac:dyDescent="0.2">
      <c r="L1620" s="144" t="s">
        <v>2274</v>
      </c>
    </row>
    <row r="1621" spans="12:12" x14ac:dyDescent="0.2">
      <c r="L1621" s="143" t="s">
        <v>3650</v>
      </c>
    </row>
    <row r="1622" spans="12:12" x14ac:dyDescent="0.2">
      <c r="L1622" s="144" t="s">
        <v>2048</v>
      </c>
    </row>
    <row r="1623" spans="12:12" x14ac:dyDescent="0.2">
      <c r="L1623" s="143" t="s">
        <v>2535</v>
      </c>
    </row>
    <row r="1624" spans="12:12" x14ac:dyDescent="0.2">
      <c r="L1624" s="144" t="s">
        <v>5386</v>
      </c>
    </row>
    <row r="1625" spans="12:12" x14ac:dyDescent="0.2">
      <c r="L1625" s="143" t="s">
        <v>5388</v>
      </c>
    </row>
    <row r="1626" spans="12:12" x14ac:dyDescent="0.2">
      <c r="L1626" s="144" t="s">
        <v>2686</v>
      </c>
    </row>
    <row r="1627" spans="12:12" x14ac:dyDescent="0.2">
      <c r="L1627" s="143" t="s">
        <v>6197</v>
      </c>
    </row>
    <row r="1628" spans="12:12" x14ac:dyDescent="0.2">
      <c r="L1628" s="144" t="s">
        <v>2411</v>
      </c>
    </row>
    <row r="1629" spans="12:12" x14ac:dyDescent="0.2">
      <c r="L1629" s="143" t="s">
        <v>3867</v>
      </c>
    </row>
    <row r="1630" spans="12:12" x14ac:dyDescent="0.2">
      <c r="L1630" s="144" t="s">
        <v>5390</v>
      </c>
    </row>
    <row r="1631" spans="12:12" x14ac:dyDescent="0.2">
      <c r="L1631" s="143" t="s">
        <v>3447</v>
      </c>
    </row>
    <row r="1632" spans="12:12" x14ac:dyDescent="0.2">
      <c r="L1632" s="144" t="s">
        <v>3125</v>
      </c>
    </row>
    <row r="1633" spans="12:12" x14ac:dyDescent="0.2">
      <c r="L1633" s="143" t="s">
        <v>1937</v>
      </c>
    </row>
    <row r="1634" spans="12:12" x14ac:dyDescent="0.2">
      <c r="L1634" s="144" t="s">
        <v>6199</v>
      </c>
    </row>
    <row r="1635" spans="12:12" x14ac:dyDescent="0.2">
      <c r="L1635" s="143" t="s">
        <v>6201</v>
      </c>
    </row>
    <row r="1636" spans="12:12" x14ac:dyDescent="0.2">
      <c r="L1636" s="144" t="s">
        <v>2646</v>
      </c>
    </row>
    <row r="1637" spans="12:12" x14ac:dyDescent="0.2">
      <c r="L1637" s="143" t="s">
        <v>6203</v>
      </c>
    </row>
    <row r="1638" spans="12:12" x14ac:dyDescent="0.2">
      <c r="L1638" s="144" t="s">
        <v>2338</v>
      </c>
    </row>
    <row r="1639" spans="12:12" x14ac:dyDescent="0.2">
      <c r="L1639" s="143" t="s">
        <v>5392</v>
      </c>
    </row>
    <row r="1640" spans="12:12" x14ac:dyDescent="0.2">
      <c r="L1640" s="144" t="s">
        <v>2374</v>
      </c>
    </row>
    <row r="1641" spans="12:12" x14ac:dyDescent="0.2">
      <c r="L1641" s="143" t="s">
        <v>6205</v>
      </c>
    </row>
    <row r="1642" spans="12:12" x14ac:dyDescent="0.2">
      <c r="L1642" s="144" t="s">
        <v>2838</v>
      </c>
    </row>
    <row r="1643" spans="12:12" x14ac:dyDescent="0.2">
      <c r="L1643" s="143" t="s">
        <v>3946</v>
      </c>
    </row>
    <row r="1644" spans="12:12" x14ac:dyDescent="0.2">
      <c r="L1644" s="144" t="s">
        <v>2782</v>
      </c>
    </row>
    <row r="1645" spans="12:12" x14ac:dyDescent="0.2">
      <c r="L1645" s="143" t="s">
        <v>3559</v>
      </c>
    </row>
    <row r="1646" spans="12:12" x14ac:dyDescent="0.2">
      <c r="L1646" s="144" t="s">
        <v>2544</v>
      </c>
    </row>
    <row r="1647" spans="12:12" x14ac:dyDescent="0.2">
      <c r="L1647" s="143" t="s">
        <v>3793</v>
      </c>
    </row>
    <row r="1648" spans="12:12" x14ac:dyDescent="0.2">
      <c r="L1648" s="144" t="s">
        <v>3590</v>
      </c>
    </row>
    <row r="1649" spans="12:12" x14ac:dyDescent="0.2">
      <c r="L1649" s="143" t="s">
        <v>4113</v>
      </c>
    </row>
    <row r="1650" spans="12:12" x14ac:dyDescent="0.2">
      <c r="L1650" s="144" t="s">
        <v>3178</v>
      </c>
    </row>
    <row r="1651" spans="12:12" x14ac:dyDescent="0.2">
      <c r="L1651" s="143" t="s">
        <v>5394</v>
      </c>
    </row>
    <row r="1652" spans="12:12" x14ac:dyDescent="0.2">
      <c r="L1652" s="144" t="s">
        <v>6207</v>
      </c>
    </row>
    <row r="1653" spans="12:12" x14ac:dyDescent="0.2">
      <c r="L1653" s="143" t="s">
        <v>2468</v>
      </c>
    </row>
    <row r="1654" spans="12:12" x14ac:dyDescent="0.2">
      <c r="L1654" s="144" t="s">
        <v>2175</v>
      </c>
    </row>
    <row r="1655" spans="12:12" x14ac:dyDescent="0.2">
      <c r="L1655" s="143" t="s">
        <v>2996</v>
      </c>
    </row>
    <row r="1656" spans="12:12" x14ac:dyDescent="0.2">
      <c r="L1656" s="144" t="s">
        <v>1962</v>
      </c>
    </row>
    <row r="1657" spans="12:12" x14ac:dyDescent="0.2">
      <c r="L1657" s="143" t="s">
        <v>1898</v>
      </c>
    </row>
    <row r="1658" spans="12:12" x14ac:dyDescent="0.2">
      <c r="L1658" s="144" t="s">
        <v>6209</v>
      </c>
    </row>
    <row r="1659" spans="12:12" x14ac:dyDescent="0.2">
      <c r="L1659" s="143" t="s">
        <v>2102</v>
      </c>
    </row>
    <row r="1660" spans="12:12" x14ac:dyDescent="0.2">
      <c r="L1660" s="144" t="s">
        <v>5595</v>
      </c>
    </row>
    <row r="1661" spans="12:12" x14ac:dyDescent="0.2">
      <c r="L1661" s="143" t="s">
        <v>3271</v>
      </c>
    </row>
    <row r="1662" spans="12:12" x14ac:dyDescent="0.2">
      <c r="L1662" s="144" t="s">
        <v>4043</v>
      </c>
    </row>
    <row r="1663" spans="12:12" x14ac:dyDescent="0.2">
      <c r="L1663" s="143" t="s">
        <v>5597</v>
      </c>
    </row>
    <row r="1664" spans="12:12" x14ac:dyDescent="0.2">
      <c r="L1664" s="144" t="s">
        <v>2694</v>
      </c>
    </row>
    <row r="1665" spans="12:12" x14ac:dyDescent="0.2">
      <c r="L1665" s="143" t="s">
        <v>2150</v>
      </c>
    </row>
    <row r="1666" spans="12:12" x14ac:dyDescent="0.2">
      <c r="L1666" s="144" t="s">
        <v>3557</v>
      </c>
    </row>
    <row r="1667" spans="12:12" x14ac:dyDescent="0.2">
      <c r="L1667" s="143" t="s">
        <v>2028</v>
      </c>
    </row>
    <row r="1668" spans="12:12" x14ac:dyDescent="0.2">
      <c r="L1668" s="144" t="s">
        <v>3934</v>
      </c>
    </row>
    <row r="1669" spans="12:12" x14ac:dyDescent="0.2">
      <c r="L1669" s="143" t="s">
        <v>3049</v>
      </c>
    </row>
    <row r="1670" spans="12:12" x14ac:dyDescent="0.2">
      <c r="L1670" s="144" t="s">
        <v>4110</v>
      </c>
    </row>
    <row r="1671" spans="12:12" x14ac:dyDescent="0.2">
      <c r="L1671" s="143" t="s">
        <v>3733</v>
      </c>
    </row>
    <row r="1672" spans="12:12" x14ac:dyDescent="0.2">
      <c r="L1672" s="144" t="s">
        <v>3463</v>
      </c>
    </row>
    <row r="1673" spans="12:12" x14ac:dyDescent="0.2">
      <c r="L1673" s="143" t="s">
        <v>3684</v>
      </c>
    </row>
    <row r="1674" spans="12:12" x14ac:dyDescent="0.2">
      <c r="L1674" s="144" t="s">
        <v>3435</v>
      </c>
    </row>
    <row r="1675" spans="12:12" x14ac:dyDescent="0.2">
      <c r="L1675" s="143" t="s">
        <v>3981</v>
      </c>
    </row>
    <row r="1676" spans="12:12" x14ac:dyDescent="0.2">
      <c r="L1676" s="144" t="s">
        <v>4016</v>
      </c>
    </row>
    <row r="1677" spans="12:12" x14ac:dyDescent="0.2">
      <c r="L1677" s="143" t="s">
        <v>6211</v>
      </c>
    </row>
    <row r="1678" spans="12:12" x14ac:dyDescent="0.2">
      <c r="L1678" s="144" t="s">
        <v>2341</v>
      </c>
    </row>
    <row r="1679" spans="12:12" x14ac:dyDescent="0.2">
      <c r="L1679" s="143" t="s">
        <v>5598</v>
      </c>
    </row>
    <row r="1680" spans="12:12" x14ac:dyDescent="0.2">
      <c r="L1680" s="144" t="s">
        <v>3044</v>
      </c>
    </row>
    <row r="1681" spans="12:12" x14ac:dyDescent="0.2">
      <c r="L1681" s="143" t="s">
        <v>3405</v>
      </c>
    </row>
    <row r="1682" spans="12:12" x14ac:dyDescent="0.2">
      <c r="L1682" s="144" t="s">
        <v>3404</v>
      </c>
    </row>
    <row r="1683" spans="12:12" x14ac:dyDescent="0.2">
      <c r="L1683" s="143" t="s">
        <v>3944</v>
      </c>
    </row>
    <row r="1684" spans="12:12" x14ac:dyDescent="0.2">
      <c r="L1684" s="144" t="s">
        <v>2180</v>
      </c>
    </row>
    <row r="1685" spans="12:12" x14ac:dyDescent="0.2">
      <c r="L1685" s="143" t="s">
        <v>2575</v>
      </c>
    </row>
    <row r="1686" spans="12:12" x14ac:dyDescent="0.2">
      <c r="L1686" s="144" t="s">
        <v>3667</v>
      </c>
    </row>
    <row r="1687" spans="12:12" x14ac:dyDescent="0.2">
      <c r="L1687" s="143" t="s">
        <v>3832</v>
      </c>
    </row>
    <row r="1688" spans="12:12" x14ac:dyDescent="0.2">
      <c r="L1688" s="144" t="s">
        <v>6213</v>
      </c>
    </row>
    <row r="1689" spans="12:12" x14ac:dyDescent="0.2">
      <c r="L1689" s="143" t="s">
        <v>3373</v>
      </c>
    </row>
    <row r="1690" spans="12:12" x14ac:dyDescent="0.2">
      <c r="L1690" s="144" t="s">
        <v>3950</v>
      </c>
    </row>
    <row r="1691" spans="12:12" x14ac:dyDescent="0.2">
      <c r="L1691" s="143" t="s">
        <v>2627</v>
      </c>
    </row>
    <row r="1692" spans="12:12" x14ac:dyDescent="0.2">
      <c r="L1692" s="144" t="s">
        <v>6215</v>
      </c>
    </row>
    <row r="1693" spans="12:12" x14ac:dyDescent="0.2">
      <c r="L1693" s="143" t="s">
        <v>2336</v>
      </c>
    </row>
    <row r="1694" spans="12:12" x14ac:dyDescent="0.2">
      <c r="L1694" s="144" t="s">
        <v>6217</v>
      </c>
    </row>
    <row r="1695" spans="12:12" x14ac:dyDescent="0.2">
      <c r="L1695" s="143" t="s">
        <v>3390</v>
      </c>
    </row>
    <row r="1696" spans="12:12" x14ac:dyDescent="0.2">
      <c r="L1696" s="144" t="s">
        <v>6219</v>
      </c>
    </row>
    <row r="1697" spans="12:12" x14ac:dyDescent="0.2">
      <c r="L1697" s="143" t="s">
        <v>3338</v>
      </c>
    </row>
    <row r="1698" spans="12:12" x14ac:dyDescent="0.2">
      <c r="L1698" s="144" t="s">
        <v>1939</v>
      </c>
    </row>
    <row r="1699" spans="12:12" x14ac:dyDescent="0.2">
      <c r="L1699" s="143" t="s">
        <v>3956</v>
      </c>
    </row>
    <row r="1700" spans="12:12" x14ac:dyDescent="0.2">
      <c r="L1700" s="144" t="s">
        <v>4882</v>
      </c>
    </row>
    <row r="1701" spans="12:12" x14ac:dyDescent="0.2">
      <c r="L1701" s="143" t="s">
        <v>3493</v>
      </c>
    </row>
    <row r="1702" spans="12:12" x14ac:dyDescent="0.2">
      <c r="L1702" s="144" t="s">
        <v>3663</v>
      </c>
    </row>
    <row r="1703" spans="12:12" x14ac:dyDescent="0.2">
      <c r="L1703" s="143" t="s">
        <v>2667</v>
      </c>
    </row>
    <row r="1704" spans="12:12" x14ac:dyDescent="0.2">
      <c r="L1704" s="144" t="s">
        <v>2771</v>
      </c>
    </row>
    <row r="1705" spans="12:12" x14ac:dyDescent="0.2">
      <c r="L1705" s="143" t="s">
        <v>3197</v>
      </c>
    </row>
    <row r="1706" spans="12:12" x14ac:dyDescent="0.2">
      <c r="L1706" s="144" t="s">
        <v>2047</v>
      </c>
    </row>
    <row r="1707" spans="12:12" x14ac:dyDescent="0.2">
      <c r="L1707" s="143" t="s">
        <v>2908</v>
      </c>
    </row>
    <row r="1708" spans="12:12" x14ac:dyDescent="0.2">
      <c r="L1708" s="144" t="s">
        <v>2090</v>
      </c>
    </row>
    <row r="1709" spans="12:12" x14ac:dyDescent="0.2">
      <c r="L1709" s="143" t="s">
        <v>2416</v>
      </c>
    </row>
    <row r="1710" spans="12:12" x14ac:dyDescent="0.2">
      <c r="L1710" s="144" t="s">
        <v>3333</v>
      </c>
    </row>
    <row r="1711" spans="12:12" x14ac:dyDescent="0.2">
      <c r="L1711" s="143" t="s">
        <v>5737</v>
      </c>
    </row>
    <row r="1712" spans="12:12" x14ac:dyDescent="0.2">
      <c r="L1712" s="144" t="s">
        <v>3537</v>
      </c>
    </row>
    <row r="1713" spans="12:12" x14ac:dyDescent="0.2">
      <c r="L1713" s="143" t="s">
        <v>4027</v>
      </c>
    </row>
    <row r="1714" spans="12:12" x14ac:dyDescent="0.2">
      <c r="L1714" s="144" t="s">
        <v>4026</v>
      </c>
    </row>
    <row r="1715" spans="12:12" x14ac:dyDescent="0.2">
      <c r="L1715" s="143" t="s">
        <v>3515</v>
      </c>
    </row>
    <row r="1716" spans="12:12" x14ac:dyDescent="0.2">
      <c r="L1716" s="144" t="s">
        <v>5739</v>
      </c>
    </row>
    <row r="1717" spans="12:12" x14ac:dyDescent="0.2">
      <c r="L1717" s="143" t="s">
        <v>3395</v>
      </c>
    </row>
    <row r="1718" spans="12:12" x14ac:dyDescent="0.2">
      <c r="L1718" s="144" t="s">
        <v>2163</v>
      </c>
    </row>
    <row r="1719" spans="12:12" x14ac:dyDescent="0.2">
      <c r="L1719" s="143" t="s">
        <v>2167</v>
      </c>
    </row>
    <row r="1720" spans="12:12" x14ac:dyDescent="0.2">
      <c r="L1720" s="144" t="s">
        <v>5396</v>
      </c>
    </row>
    <row r="1721" spans="12:12" x14ac:dyDescent="0.2">
      <c r="L1721" s="143" t="s">
        <v>2113</v>
      </c>
    </row>
    <row r="1722" spans="12:12" x14ac:dyDescent="0.2">
      <c r="L1722" s="144" t="s">
        <v>3082</v>
      </c>
    </row>
    <row r="1723" spans="12:12" x14ac:dyDescent="0.2">
      <c r="L1723" s="143" t="s">
        <v>2154</v>
      </c>
    </row>
    <row r="1724" spans="12:12" x14ac:dyDescent="0.2">
      <c r="L1724" s="144" t="s">
        <v>2509</v>
      </c>
    </row>
    <row r="1725" spans="12:12" x14ac:dyDescent="0.2">
      <c r="L1725" s="143" t="s">
        <v>2486</v>
      </c>
    </row>
    <row r="1726" spans="12:12" x14ac:dyDescent="0.2">
      <c r="L1726" s="144" t="s">
        <v>3711</v>
      </c>
    </row>
    <row r="1727" spans="12:12" x14ac:dyDescent="0.2">
      <c r="L1727" s="143" t="s">
        <v>3176</v>
      </c>
    </row>
    <row r="1728" spans="12:12" x14ac:dyDescent="0.2">
      <c r="L1728" s="144" t="s">
        <v>3708</v>
      </c>
    </row>
    <row r="1729" spans="12:12" x14ac:dyDescent="0.2">
      <c r="L1729" s="143" t="s">
        <v>3992</v>
      </c>
    </row>
    <row r="1730" spans="12:12" x14ac:dyDescent="0.2">
      <c r="L1730" s="144" t="s">
        <v>2332</v>
      </c>
    </row>
    <row r="1731" spans="12:12" x14ac:dyDescent="0.2">
      <c r="L1731" s="143" t="s">
        <v>3814</v>
      </c>
    </row>
    <row r="1732" spans="12:12" x14ac:dyDescent="0.2">
      <c r="L1732" s="144" t="s">
        <v>3813</v>
      </c>
    </row>
    <row r="1733" spans="12:12" x14ac:dyDescent="0.2">
      <c r="L1733" s="143" t="s">
        <v>3481</v>
      </c>
    </row>
    <row r="1734" spans="12:12" x14ac:dyDescent="0.2">
      <c r="L1734" s="144" t="s">
        <v>3436</v>
      </c>
    </row>
    <row r="1735" spans="12:12" x14ac:dyDescent="0.2">
      <c r="L1735" s="143" t="s">
        <v>3437</v>
      </c>
    </row>
    <row r="1736" spans="12:12" x14ac:dyDescent="0.2">
      <c r="L1736" s="144" t="s">
        <v>2565</v>
      </c>
    </row>
    <row r="1737" spans="12:12" x14ac:dyDescent="0.2">
      <c r="L1737" s="143" t="s">
        <v>3592</v>
      </c>
    </row>
    <row r="1738" spans="12:12" x14ac:dyDescent="0.2">
      <c r="L1738" s="144" t="s">
        <v>2149</v>
      </c>
    </row>
    <row r="1739" spans="12:12" x14ac:dyDescent="0.2">
      <c r="L1739" s="143" t="s">
        <v>3331</v>
      </c>
    </row>
    <row r="1740" spans="12:12" x14ac:dyDescent="0.2">
      <c r="L1740" s="144" t="s">
        <v>4274</v>
      </c>
    </row>
    <row r="1741" spans="12:12" x14ac:dyDescent="0.2">
      <c r="L1741" s="143" t="s">
        <v>2131</v>
      </c>
    </row>
    <row r="1742" spans="12:12" x14ac:dyDescent="0.2">
      <c r="L1742" s="144" t="s">
        <v>2130</v>
      </c>
    </row>
    <row r="1743" spans="12:12" x14ac:dyDescent="0.2">
      <c r="L1743" s="143" t="s">
        <v>2034</v>
      </c>
    </row>
    <row r="1744" spans="12:12" x14ac:dyDescent="0.2">
      <c r="L1744" s="144" t="s">
        <v>2185</v>
      </c>
    </row>
    <row r="1745" spans="12:12" x14ac:dyDescent="0.2">
      <c r="L1745" s="143" t="s">
        <v>2184</v>
      </c>
    </row>
    <row r="1746" spans="12:12" x14ac:dyDescent="0.2">
      <c r="L1746" s="144" t="s">
        <v>2220</v>
      </c>
    </row>
    <row r="1747" spans="12:12" x14ac:dyDescent="0.2">
      <c r="L1747" s="143" t="s">
        <v>6221</v>
      </c>
    </row>
    <row r="1748" spans="12:12" x14ac:dyDescent="0.2">
      <c r="L1748" s="144" t="s">
        <v>3713</v>
      </c>
    </row>
    <row r="1749" spans="12:12" x14ac:dyDescent="0.2">
      <c r="L1749" s="143" t="s">
        <v>6223</v>
      </c>
    </row>
    <row r="1750" spans="12:12" x14ac:dyDescent="0.2">
      <c r="L1750" s="144" t="s">
        <v>3746</v>
      </c>
    </row>
    <row r="1751" spans="12:12" x14ac:dyDescent="0.2">
      <c r="L1751" s="143" t="s">
        <v>3433</v>
      </c>
    </row>
    <row r="1752" spans="12:12" x14ac:dyDescent="0.2">
      <c r="L1752" s="144" t="s">
        <v>3431</v>
      </c>
    </row>
    <row r="1753" spans="12:12" x14ac:dyDescent="0.2">
      <c r="L1753" s="143" t="s">
        <v>3500</v>
      </c>
    </row>
    <row r="1754" spans="12:12" x14ac:dyDescent="0.2">
      <c r="L1754" s="144" t="s">
        <v>3212</v>
      </c>
    </row>
    <row r="1755" spans="12:12" x14ac:dyDescent="0.2">
      <c r="L1755" s="143" t="s">
        <v>4078</v>
      </c>
    </row>
    <row r="1756" spans="12:12" x14ac:dyDescent="0.2">
      <c r="L1756" s="144" t="s">
        <v>3761</v>
      </c>
    </row>
    <row r="1757" spans="12:12" x14ac:dyDescent="0.2">
      <c r="L1757" s="143" t="s">
        <v>5741</v>
      </c>
    </row>
    <row r="1758" spans="12:12" x14ac:dyDescent="0.2">
      <c r="L1758" s="144" t="s">
        <v>5509</v>
      </c>
    </row>
    <row r="1759" spans="12:12" x14ac:dyDescent="0.2">
      <c r="L1759" s="143" t="s">
        <v>3160</v>
      </c>
    </row>
    <row r="1760" spans="12:12" x14ac:dyDescent="0.2">
      <c r="L1760" s="144" t="s">
        <v>4146</v>
      </c>
    </row>
    <row r="1761" spans="12:12" x14ac:dyDescent="0.2">
      <c r="L1761" s="143" t="s">
        <v>3838</v>
      </c>
    </row>
    <row r="1762" spans="12:12" x14ac:dyDescent="0.2">
      <c r="L1762" s="144" t="s">
        <v>3841</v>
      </c>
    </row>
    <row r="1763" spans="12:12" x14ac:dyDescent="0.2">
      <c r="L1763" s="143" t="s">
        <v>2422</v>
      </c>
    </row>
    <row r="1764" spans="12:12" x14ac:dyDescent="0.2">
      <c r="L1764" s="144" t="s">
        <v>2983</v>
      </c>
    </row>
    <row r="1765" spans="12:12" x14ac:dyDescent="0.2">
      <c r="L1765" s="143" t="s">
        <v>3041</v>
      </c>
    </row>
    <row r="1766" spans="12:12" x14ac:dyDescent="0.2">
      <c r="L1766" s="144" t="s">
        <v>3551</v>
      </c>
    </row>
    <row r="1767" spans="12:12" x14ac:dyDescent="0.2">
      <c r="L1767" s="143" t="s">
        <v>3261</v>
      </c>
    </row>
    <row r="1768" spans="12:12" x14ac:dyDescent="0.2">
      <c r="L1768" s="144" t="s">
        <v>3260</v>
      </c>
    </row>
    <row r="1769" spans="12:12" x14ac:dyDescent="0.2">
      <c r="L1769" s="143" t="s">
        <v>4179</v>
      </c>
    </row>
    <row r="1770" spans="12:12" x14ac:dyDescent="0.2">
      <c r="L1770" s="144" t="s">
        <v>2425</v>
      </c>
    </row>
    <row r="1771" spans="12:12" x14ac:dyDescent="0.2">
      <c r="L1771" s="143" t="s">
        <v>2515</v>
      </c>
    </row>
    <row r="1772" spans="12:12" x14ac:dyDescent="0.2">
      <c r="L1772" s="144" t="s">
        <v>2540</v>
      </c>
    </row>
    <row r="1773" spans="12:12" x14ac:dyDescent="0.2">
      <c r="L1773" s="143" t="s">
        <v>2659</v>
      </c>
    </row>
    <row r="1774" spans="12:12" x14ac:dyDescent="0.2">
      <c r="L1774" s="144" t="s">
        <v>3745</v>
      </c>
    </row>
    <row r="1775" spans="12:12" x14ac:dyDescent="0.2">
      <c r="L1775" s="143" t="s">
        <v>3977</v>
      </c>
    </row>
    <row r="1776" spans="12:12" x14ac:dyDescent="0.2">
      <c r="L1776" s="144" t="s">
        <v>2110</v>
      </c>
    </row>
    <row r="1777" spans="12:12" x14ac:dyDescent="0.2">
      <c r="L1777" s="143" t="s">
        <v>2037</v>
      </c>
    </row>
    <row r="1778" spans="12:12" x14ac:dyDescent="0.2">
      <c r="L1778" s="144" t="s">
        <v>3948</v>
      </c>
    </row>
    <row r="1779" spans="12:12" x14ac:dyDescent="0.2">
      <c r="L1779" s="143" t="s">
        <v>3157</v>
      </c>
    </row>
    <row r="1780" spans="12:12" x14ac:dyDescent="0.2">
      <c r="L1780" s="144" t="s">
        <v>4212</v>
      </c>
    </row>
    <row r="1781" spans="12:12" x14ac:dyDescent="0.2">
      <c r="L1781" s="143" t="s">
        <v>2011</v>
      </c>
    </row>
    <row r="1782" spans="12:12" x14ac:dyDescent="0.2">
      <c r="L1782" s="144" t="s">
        <v>5743</v>
      </c>
    </row>
    <row r="1783" spans="12:12" x14ac:dyDescent="0.2">
      <c r="L1783" s="143" t="s">
        <v>1999</v>
      </c>
    </row>
    <row r="1784" spans="12:12" x14ac:dyDescent="0.2">
      <c r="L1784" s="144" t="s">
        <v>2183</v>
      </c>
    </row>
    <row r="1785" spans="12:12" x14ac:dyDescent="0.2">
      <c r="L1785" s="143" t="s">
        <v>2572</v>
      </c>
    </row>
    <row r="1786" spans="12:12" x14ac:dyDescent="0.2">
      <c r="L1786" s="144" t="s">
        <v>4155</v>
      </c>
    </row>
    <row r="1787" spans="12:12" x14ac:dyDescent="0.2">
      <c r="L1787" s="143" t="s">
        <v>3054</v>
      </c>
    </row>
    <row r="1788" spans="12:12" x14ac:dyDescent="0.2">
      <c r="L1788" s="144" t="s">
        <v>2914</v>
      </c>
    </row>
    <row r="1789" spans="12:12" x14ac:dyDescent="0.2">
      <c r="L1789" s="143" t="s">
        <v>4067</v>
      </c>
    </row>
    <row r="1790" spans="12:12" x14ac:dyDescent="0.2">
      <c r="L1790" s="144" t="s">
        <v>3638</v>
      </c>
    </row>
    <row r="1791" spans="12:12" x14ac:dyDescent="0.2">
      <c r="L1791" s="143" t="s">
        <v>5745</v>
      </c>
    </row>
    <row r="1792" spans="12:12" x14ac:dyDescent="0.2">
      <c r="L1792" s="144" t="s">
        <v>2104</v>
      </c>
    </row>
    <row r="1793" spans="12:12" x14ac:dyDescent="0.2">
      <c r="L1793" s="143" t="s">
        <v>1932</v>
      </c>
    </row>
    <row r="1794" spans="12:12" x14ac:dyDescent="0.2">
      <c r="L1794" s="144" t="s">
        <v>2396</v>
      </c>
    </row>
    <row r="1795" spans="12:12" x14ac:dyDescent="0.2">
      <c r="L1795" s="143" t="s">
        <v>6225</v>
      </c>
    </row>
    <row r="1796" spans="12:12" x14ac:dyDescent="0.2">
      <c r="L1796" s="144" t="s">
        <v>2283</v>
      </c>
    </row>
    <row r="1797" spans="12:12" x14ac:dyDescent="0.2">
      <c r="L1797" s="143" t="s">
        <v>3856</v>
      </c>
    </row>
    <row r="1798" spans="12:12" x14ac:dyDescent="0.2">
      <c r="L1798" s="144" t="s">
        <v>3569</v>
      </c>
    </row>
    <row r="1799" spans="12:12" x14ac:dyDescent="0.2">
      <c r="L1799" s="143" t="s">
        <v>5511</v>
      </c>
    </row>
    <row r="1800" spans="12:12" x14ac:dyDescent="0.2">
      <c r="L1800" s="144" t="s">
        <v>4107</v>
      </c>
    </row>
    <row r="1801" spans="12:12" x14ac:dyDescent="0.2">
      <c r="L1801" s="143" t="s">
        <v>1926</v>
      </c>
    </row>
    <row r="1802" spans="12:12" x14ac:dyDescent="0.2">
      <c r="L1802" s="144" t="s">
        <v>2296</v>
      </c>
    </row>
    <row r="1803" spans="12:12" x14ac:dyDescent="0.2">
      <c r="L1803" s="143" t="s">
        <v>3225</v>
      </c>
    </row>
    <row r="1804" spans="12:12" x14ac:dyDescent="0.2">
      <c r="L1804" s="144" t="s">
        <v>5600</v>
      </c>
    </row>
    <row r="1805" spans="12:12" x14ac:dyDescent="0.2">
      <c r="L1805" s="143" t="s">
        <v>4277</v>
      </c>
    </row>
    <row r="1806" spans="12:12" x14ac:dyDescent="0.2">
      <c r="L1806" s="144" t="s">
        <v>2796</v>
      </c>
    </row>
    <row r="1807" spans="12:12" x14ac:dyDescent="0.2">
      <c r="L1807" s="143" t="s">
        <v>3019</v>
      </c>
    </row>
    <row r="1808" spans="12:12" x14ac:dyDescent="0.2">
      <c r="L1808" s="144" t="s">
        <v>3608</v>
      </c>
    </row>
    <row r="1809" spans="12:12" x14ac:dyDescent="0.2">
      <c r="L1809" s="143" t="s">
        <v>3870</v>
      </c>
    </row>
    <row r="1810" spans="12:12" x14ac:dyDescent="0.2">
      <c r="L1810" s="144" t="s">
        <v>3093</v>
      </c>
    </row>
    <row r="1811" spans="12:12" x14ac:dyDescent="0.2">
      <c r="L1811" s="143" t="s">
        <v>3729</v>
      </c>
    </row>
    <row r="1812" spans="12:12" x14ac:dyDescent="0.2">
      <c r="L1812" s="144" t="s">
        <v>4917</v>
      </c>
    </row>
    <row r="1813" spans="12:12" x14ac:dyDescent="0.2">
      <c r="L1813" s="143" t="s">
        <v>6227</v>
      </c>
    </row>
    <row r="1814" spans="12:12" x14ac:dyDescent="0.2">
      <c r="L1814" s="144" t="s">
        <v>2097</v>
      </c>
    </row>
    <row r="1815" spans="12:12" x14ac:dyDescent="0.2">
      <c r="L1815" s="143" t="s">
        <v>3495</v>
      </c>
    </row>
    <row r="1816" spans="12:12" x14ac:dyDescent="0.2">
      <c r="L1816" s="144" t="s">
        <v>3154</v>
      </c>
    </row>
    <row r="1817" spans="12:12" x14ac:dyDescent="0.2">
      <c r="L1817" s="143" t="s">
        <v>4157</v>
      </c>
    </row>
    <row r="1818" spans="12:12" x14ac:dyDescent="0.2">
      <c r="L1818" s="144" t="s">
        <v>2203</v>
      </c>
    </row>
    <row r="1819" spans="12:12" x14ac:dyDescent="0.2">
      <c r="L1819" s="143" t="s">
        <v>2306</v>
      </c>
    </row>
    <row r="1820" spans="12:12" x14ac:dyDescent="0.2">
      <c r="L1820" s="144" t="s">
        <v>2696</v>
      </c>
    </row>
    <row r="1821" spans="12:12" x14ac:dyDescent="0.2">
      <c r="L1821" s="143" t="s">
        <v>3399</v>
      </c>
    </row>
    <row r="1822" spans="12:12" x14ac:dyDescent="0.2">
      <c r="L1822" s="144" t="s">
        <v>4194</v>
      </c>
    </row>
    <row r="1823" spans="12:12" x14ac:dyDescent="0.2">
      <c r="L1823" s="143" t="s">
        <v>2038</v>
      </c>
    </row>
    <row r="1824" spans="12:12" x14ac:dyDescent="0.2">
      <c r="L1824" s="144" t="s">
        <v>4206</v>
      </c>
    </row>
    <row r="1825" spans="12:12" x14ac:dyDescent="0.2">
      <c r="L1825" s="143" t="s">
        <v>3035</v>
      </c>
    </row>
    <row r="1826" spans="12:12" x14ac:dyDescent="0.2">
      <c r="L1826" s="144" t="s">
        <v>5397</v>
      </c>
    </row>
    <row r="1827" spans="12:12" x14ac:dyDescent="0.2">
      <c r="L1827" s="143" t="s">
        <v>2892</v>
      </c>
    </row>
    <row r="1828" spans="12:12" x14ac:dyDescent="0.2">
      <c r="L1828" s="144" t="s">
        <v>3877</v>
      </c>
    </row>
    <row r="1829" spans="12:12" x14ac:dyDescent="0.2">
      <c r="L1829" s="143" t="s">
        <v>5399</v>
      </c>
    </row>
    <row r="1830" spans="12:12" x14ac:dyDescent="0.2">
      <c r="L1830" s="144" t="s">
        <v>3965</v>
      </c>
    </row>
    <row r="1831" spans="12:12" x14ac:dyDescent="0.2">
      <c r="L1831" s="143" t="s">
        <v>3917</v>
      </c>
    </row>
    <row r="1832" spans="12:12" x14ac:dyDescent="0.2">
      <c r="L1832" s="144" t="s">
        <v>6229</v>
      </c>
    </row>
    <row r="1833" spans="12:12" x14ac:dyDescent="0.2">
      <c r="L1833" s="143" t="s">
        <v>1948</v>
      </c>
    </row>
    <row r="1834" spans="12:12" x14ac:dyDescent="0.2">
      <c r="L1834" s="144" t="s">
        <v>3651</v>
      </c>
    </row>
    <row r="1835" spans="12:12" x14ac:dyDescent="0.2">
      <c r="L1835" s="143" t="s">
        <v>2042</v>
      </c>
    </row>
    <row r="1836" spans="12:12" x14ac:dyDescent="0.2">
      <c r="L1836" s="144" t="s">
        <v>5747</v>
      </c>
    </row>
    <row r="1837" spans="12:12" x14ac:dyDescent="0.2">
      <c r="L1837" s="143" t="s">
        <v>3732</v>
      </c>
    </row>
    <row r="1838" spans="12:12" x14ac:dyDescent="0.2">
      <c r="L1838" s="144" t="s">
        <v>3351</v>
      </c>
    </row>
    <row r="1839" spans="12:12" x14ac:dyDescent="0.2">
      <c r="L1839" s="143" t="s">
        <v>3307</v>
      </c>
    </row>
    <row r="1840" spans="12:12" x14ac:dyDescent="0.2">
      <c r="L1840" s="144" t="s">
        <v>3831</v>
      </c>
    </row>
    <row r="1841" spans="12:12" x14ac:dyDescent="0.2">
      <c r="L1841" s="143" t="s">
        <v>3609</v>
      </c>
    </row>
    <row r="1842" spans="12:12" x14ac:dyDescent="0.2">
      <c r="L1842" s="144" t="s">
        <v>3943</v>
      </c>
    </row>
    <row r="1843" spans="12:12" x14ac:dyDescent="0.2">
      <c r="L1843" s="143" t="s">
        <v>4058</v>
      </c>
    </row>
    <row r="1844" spans="12:12" x14ac:dyDescent="0.2">
      <c r="L1844" s="144" t="s">
        <v>4926</v>
      </c>
    </row>
    <row r="1845" spans="12:12" x14ac:dyDescent="0.2">
      <c r="L1845" s="143" t="s">
        <v>4072</v>
      </c>
    </row>
    <row r="1846" spans="12:12" x14ac:dyDescent="0.2">
      <c r="L1846" s="144" t="s">
        <v>3312</v>
      </c>
    </row>
    <row r="1847" spans="12:12" x14ac:dyDescent="0.2">
      <c r="L1847" s="143" t="s">
        <v>3299</v>
      </c>
    </row>
    <row r="1848" spans="12:12" x14ac:dyDescent="0.2">
      <c r="L1848" s="144" t="s">
        <v>3786</v>
      </c>
    </row>
    <row r="1849" spans="12:12" x14ac:dyDescent="0.2">
      <c r="L1849" s="143" t="s">
        <v>3679</v>
      </c>
    </row>
    <row r="1850" spans="12:12" x14ac:dyDescent="0.2">
      <c r="L1850" s="144" t="s">
        <v>2639</v>
      </c>
    </row>
    <row r="1851" spans="12:12" x14ac:dyDescent="0.2">
      <c r="L1851" s="143" t="s">
        <v>4198</v>
      </c>
    </row>
    <row r="1852" spans="12:12" x14ac:dyDescent="0.2">
      <c r="L1852" s="144" t="s">
        <v>4005</v>
      </c>
    </row>
    <row r="1853" spans="12:12" x14ac:dyDescent="0.2">
      <c r="L1853" s="143" t="s">
        <v>5749</v>
      </c>
    </row>
    <row r="1854" spans="12:12" x14ac:dyDescent="0.2">
      <c r="L1854" s="144" t="s">
        <v>3448</v>
      </c>
    </row>
    <row r="1855" spans="12:12" x14ac:dyDescent="0.2">
      <c r="L1855" s="143" t="s">
        <v>2281</v>
      </c>
    </row>
    <row r="1856" spans="12:12" x14ac:dyDescent="0.2">
      <c r="L1856" s="144" t="s">
        <v>6231</v>
      </c>
    </row>
    <row r="1857" spans="12:12" x14ac:dyDescent="0.2">
      <c r="L1857" s="143" t="s">
        <v>3849</v>
      </c>
    </row>
    <row r="1858" spans="12:12" x14ac:dyDescent="0.2">
      <c r="L1858" s="144" t="s">
        <v>2161</v>
      </c>
    </row>
    <row r="1859" spans="12:12" x14ac:dyDescent="0.2">
      <c r="L1859" s="143" t="s">
        <v>3027</v>
      </c>
    </row>
    <row r="1860" spans="12:12" x14ac:dyDescent="0.2">
      <c r="L1860" s="144" t="s">
        <v>2516</v>
      </c>
    </row>
    <row r="1861" spans="12:12" x14ac:dyDescent="0.2">
      <c r="L1861" s="143" t="s">
        <v>2371</v>
      </c>
    </row>
    <row r="1862" spans="12:12" x14ac:dyDescent="0.2">
      <c r="L1862" s="144" t="s">
        <v>2194</v>
      </c>
    </row>
    <row r="1863" spans="12:12" x14ac:dyDescent="0.2">
      <c r="L1863" s="143" t="s">
        <v>2195</v>
      </c>
    </row>
    <row r="1864" spans="12:12" x14ac:dyDescent="0.2">
      <c r="L1864" s="144" t="s">
        <v>2016</v>
      </c>
    </row>
    <row r="1865" spans="12:12" x14ac:dyDescent="0.2">
      <c r="L1865" s="143" t="s">
        <v>6233</v>
      </c>
    </row>
    <row r="1866" spans="12:12" x14ac:dyDescent="0.2">
      <c r="L1866" s="144" t="s">
        <v>3627</v>
      </c>
    </row>
    <row r="1867" spans="12:12" x14ac:dyDescent="0.2">
      <c r="L1867" s="143" t="s">
        <v>3718</v>
      </c>
    </row>
    <row r="1868" spans="12:12" x14ac:dyDescent="0.2">
      <c r="L1868" s="144" t="s">
        <v>5401</v>
      </c>
    </row>
    <row r="1869" spans="12:12" x14ac:dyDescent="0.2">
      <c r="L1869" s="143" t="s">
        <v>3126</v>
      </c>
    </row>
    <row r="1870" spans="12:12" x14ac:dyDescent="0.2">
      <c r="L1870" s="144" t="s">
        <v>2910</v>
      </c>
    </row>
    <row r="1871" spans="12:12" x14ac:dyDescent="0.2">
      <c r="L1871" s="143" t="s">
        <v>4096</v>
      </c>
    </row>
    <row r="1872" spans="12:12" x14ac:dyDescent="0.2">
      <c r="L1872" s="144" t="s">
        <v>2893</v>
      </c>
    </row>
    <row r="1873" spans="12:12" x14ac:dyDescent="0.2">
      <c r="L1873" s="143" t="s">
        <v>2767</v>
      </c>
    </row>
    <row r="1874" spans="12:12" x14ac:dyDescent="0.2">
      <c r="L1874" s="144" t="s">
        <v>3055</v>
      </c>
    </row>
    <row r="1875" spans="12:12" x14ac:dyDescent="0.2">
      <c r="L1875" s="143" t="s">
        <v>4154</v>
      </c>
    </row>
    <row r="1876" spans="12:12" x14ac:dyDescent="0.2">
      <c r="L1876" s="144" t="s">
        <v>4068</v>
      </c>
    </row>
    <row r="1877" spans="12:12" x14ac:dyDescent="0.2">
      <c r="L1877" s="143" t="s">
        <v>3325</v>
      </c>
    </row>
    <row r="1878" spans="12:12" x14ac:dyDescent="0.2">
      <c r="L1878" s="144" t="s">
        <v>1884</v>
      </c>
    </row>
    <row r="1879" spans="12:12" x14ac:dyDescent="0.2">
      <c r="L1879" s="143" t="s">
        <v>1936</v>
      </c>
    </row>
    <row r="1880" spans="12:12" x14ac:dyDescent="0.2">
      <c r="L1880" s="144" t="s">
        <v>3680</v>
      </c>
    </row>
    <row r="1881" spans="12:12" x14ac:dyDescent="0.2">
      <c r="L1881" s="143" t="s">
        <v>5403</v>
      </c>
    </row>
    <row r="1882" spans="12:12" x14ac:dyDescent="0.2">
      <c r="L1882" s="144" t="s">
        <v>3301</v>
      </c>
    </row>
    <row r="1883" spans="12:12" x14ac:dyDescent="0.2">
      <c r="L1883" s="143" t="s">
        <v>5512</v>
      </c>
    </row>
    <row r="1884" spans="12:12" x14ac:dyDescent="0.2">
      <c r="L1884" s="144" t="s">
        <v>3062</v>
      </c>
    </row>
    <row r="1885" spans="12:12" x14ac:dyDescent="0.2">
      <c r="L1885" s="143" t="s">
        <v>6235</v>
      </c>
    </row>
    <row r="1886" spans="12:12" x14ac:dyDescent="0.2">
      <c r="L1886" s="144" t="s">
        <v>6237</v>
      </c>
    </row>
    <row r="1887" spans="12:12" x14ac:dyDescent="0.2">
      <c r="L1887" s="143" t="s">
        <v>3233</v>
      </c>
    </row>
    <row r="1888" spans="12:12" x14ac:dyDescent="0.2">
      <c r="L1888" s="144" t="s">
        <v>3336</v>
      </c>
    </row>
    <row r="1889" spans="12:12" x14ac:dyDescent="0.2">
      <c r="L1889" s="143" t="s">
        <v>3335</v>
      </c>
    </row>
    <row r="1890" spans="12:12" x14ac:dyDescent="0.2">
      <c r="L1890" s="144" t="s">
        <v>5751</v>
      </c>
    </row>
    <row r="1891" spans="12:12" x14ac:dyDescent="0.2">
      <c r="L1891" s="143" t="s">
        <v>2346</v>
      </c>
    </row>
    <row r="1892" spans="12:12" x14ac:dyDescent="0.2">
      <c r="L1892" s="144" t="s">
        <v>3169</v>
      </c>
    </row>
    <row r="1893" spans="12:12" x14ac:dyDescent="0.2">
      <c r="L1893" s="143" t="s">
        <v>2637</v>
      </c>
    </row>
    <row r="1894" spans="12:12" x14ac:dyDescent="0.2">
      <c r="L1894" s="144" t="s">
        <v>2641</v>
      </c>
    </row>
    <row r="1895" spans="12:12" x14ac:dyDescent="0.2">
      <c r="L1895" s="143" t="s">
        <v>3878</v>
      </c>
    </row>
    <row r="1896" spans="12:12" x14ac:dyDescent="0.2">
      <c r="L1896" s="144" t="s">
        <v>6239</v>
      </c>
    </row>
    <row r="1897" spans="12:12" x14ac:dyDescent="0.2">
      <c r="L1897" s="143" t="s">
        <v>2494</v>
      </c>
    </row>
    <row r="1898" spans="12:12" x14ac:dyDescent="0.2">
      <c r="L1898" s="144" t="s">
        <v>3226</v>
      </c>
    </row>
    <row r="1899" spans="12:12" x14ac:dyDescent="0.2">
      <c r="L1899" s="143" t="s">
        <v>5753</v>
      </c>
    </row>
    <row r="1900" spans="12:12" x14ac:dyDescent="0.2">
      <c r="L1900" s="144" t="s">
        <v>6241</v>
      </c>
    </row>
    <row r="1901" spans="12:12" x14ac:dyDescent="0.2">
      <c r="L1901" s="143" t="s">
        <v>3743</v>
      </c>
    </row>
    <row r="1902" spans="12:12" x14ac:dyDescent="0.2">
      <c r="L1902" s="144" t="s">
        <v>5754</v>
      </c>
    </row>
    <row r="1903" spans="12:12" x14ac:dyDescent="0.2">
      <c r="L1903" s="143" t="s">
        <v>2601</v>
      </c>
    </row>
    <row r="1904" spans="12:12" x14ac:dyDescent="0.2">
      <c r="L1904" s="144" t="s">
        <v>6243</v>
      </c>
    </row>
    <row r="1905" spans="12:12" x14ac:dyDescent="0.2">
      <c r="L1905" s="143" t="s">
        <v>1919</v>
      </c>
    </row>
    <row r="1906" spans="12:12" x14ac:dyDescent="0.2">
      <c r="L1906" s="144" t="s">
        <v>3494</v>
      </c>
    </row>
    <row r="1907" spans="12:12" x14ac:dyDescent="0.2">
      <c r="L1907" s="143" t="s">
        <v>2036</v>
      </c>
    </row>
    <row r="1908" spans="12:12" x14ac:dyDescent="0.2">
      <c r="L1908" s="144" t="s">
        <v>3012</v>
      </c>
    </row>
    <row r="1909" spans="12:12" x14ac:dyDescent="0.2">
      <c r="L1909" s="143" t="s">
        <v>2176</v>
      </c>
    </row>
    <row r="1910" spans="12:12" x14ac:dyDescent="0.2">
      <c r="L1910" s="144" t="s">
        <v>6245</v>
      </c>
    </row>
    <row r="1911" spans="12:12" x14ac:dyDescent="0.2">
      <c r="L1911" s="143" t="s">
        <v>3566</v>
      </c>
    </row>
    <row r="1912" spans="12:12" x14ac:dyDescent="0.2">
      <c r="L1912" s="144" t="s">
        <v>2026</v>
      </c>
    </row>
    <row r="1913" spans="12:12" x14ac:dyDescent="0.2">
      <c r="L1913" s="143" t="s">
        <v>3929</v>
      </c>
    </row>
    <row r="1914" spans="12:12" x14ac:dyDescent="0.2">
      <c r="L1914" s="144" t="s">
        <v>2894</v>
      </c>
    </row>
    <row r="1915" spans="12:12" x14ac:dyDescent="0.2">
      <c r="L1915" s="143" t="s">
        <v>2898</v>
      </c>
    </row>
    <row r="1916" spans="12:12" x14ac:dyDescent="0.2">
      <c r="L1916" s="144" t="s">
        <v>5601</v>
      </c>
    </row>
    <row r="1917" spans="12:12" x14ac:dyDescent="0.2">
      <c r="L1917" s="143" t="s">
        <v>3881</v>
      </c>
    </row>
    <row r="1918" spans="12:12" x14ac:dyDescent="0.2">
      <c r="L1918" s="144" t="s">
        <v>6247</v>
      </c>
    </row>
    <row r="1919" spans="12:12" x14ac:dyDescent="0.2">
      <c r="L1919" s="143" t="s">
        <v>4049</v>
      </c>
    </row>
    <row r="1920" spans="12:12" x14ac:dyDescent="0.2">
      <c r="L1920" s="144" t="s">
        <v>1931</v>
      </c>
    </row>
    <row r="1921" spans="12:12" x14ac:dyDescent="0.2">
      <c r="L1921" s="143" t="s">
        <v>2925</v>
      </c>
    </row>
    <row r="1922" spans="12:12" x14ac:dyDescent="0.2">
      <c r="L1922" s="144" t="s">
        <v>6249</v>
      </c>
    </row>
    <row r="1923" spans="12:12" x14ac:dyDescent="0.2">
      <c r="L1923" s="143" t="s">
        <v>1909</v>
      </c>
    </row>
    <row r="1924" spans="12:12" x14ac:dyDescent="0.2">
      <c r="L1924" s="144" t="s">
        <v>4039</v>
      </c>
    </row>
    <row r="1925" spans="12:12" x14ac:dyDescent="0.2">
      <c r="L1925" s="143" t="s">
        <v>3223</v>
      </c>
    </row>
    <row r="1926" spans="12:12" x14ac:dyDescent="0.2">
      <c r="L1926" s="144" t="s">
        <v>5405</v>
      </c>
    </row>
    <row r="1927" spans="12:12" x14ac:dyDescent="0.2">
      <c r="L1927" s="143" t="s">
        <v>3907</v>
      </c>
    </row>
    <row r="1928" spans="12:12" x14ac:dyDescent="0.2">
      <c r="L1928" s="144" t="s">
        <v>3028</v>
      </c>
    </row>
    <row r="1929" spans="12:12" x14ac:dyDescent="0.2">
      <c r="L1929" s="143" t="s">
        <v>3886</v>
      </c>
    </row>
    <row r="1930" spans="12:12" x14ac:dyDescent="0.2">
      <c r="L1930" s="144" t="s">
        <v>4098</v>
      </c>
    </row>
    <row r="1931" spans="12:12" x14ac:dyDescent="0.2">
      <c r="L1931" s="143" t="s">
        <v>2004</v>
      </c>
    </row>
    <row r="1932" spans="12:12" x14ac:dyDescent="0.2">
      <c r="L1932" s="144" t="s">
        <v>6251</v>
      </c>
    </row>
    <row r="1933" spans="12:12" x14ac:dyDescent="0.2">
      <c r="L1933" s="143" t="s">
        <v>3901</v>
      </c>
    </row>
    <row r="1934" spans="12:12" x14ac:dyDescent="0.2">
      <c r="L1934" s="144" t="s">
        <v>1985</v>
      </c>
    </row>
    <row r="1935" spans="12:12" x14ac:dyDescent="0.2">
      <c r="L1935" s="143" t="s">
        <v>2126</v>
      </c>
    </row>
    <row r="1936" spans="12:12" x14ac:dyDescent="0.2">
      <c r="L1936" s="144" t="s">
        <v>2030</v>
      </c>
    </row>
    <row r="1937" spans="12:12" x14ac:dyDescent="0.2">
      <c r="L1937" s="143" t="s">
        <v>2367</v>
      </c>
    </row>
    <row r="1938" spans="12:12" x14ac:dyDescent="0.2">
      <c r="L1938" s="144" t="s">
        <v>2049</v>
      </c>
    </row>
    <row r="1939" spans="12:12" x14ac:dyDescent="0.2">
      <c r="L1939" s="143" t="s">
        <v>3069</v>
      </c>
    </row>
    <row r="1940" spans="12:12" x14ac:dyDescent="0.2">
      <c r="L1940" s="144" t="s">
        <v>5756</v>
      </c>
    </row>
    <row r="1941" spans="12:12" x14ac:dyDescent="0.2">
      <c r="L1941" s="143" t="s">
        <v>4120</v>
      </c>
    </row>
    <row r="1942" spans="12:12" x14ac:dyDescent="0.2">
      <c r="L1942" s="144" t="s">
        <v>3449</v>
      </c>
    </row>
    <row r="1943" spans="12:12" x14ac:dyDescent="0.2">
      <c r="L1943" s="143" t="s">
        <v>4074</v>
      </c>
    </row>
    <row r="1944" spans="12:12" x14ac:dyDescent="0.2">
      <c r="L1944" s="144" t="s">
        <v>3274</v>
      </c>
    </row>
    <row r="1945" spans="12:12" x14ac:dyDescent="0.2">
      <c r="L1945" s="143" t="s">
        <v>3750</v>
      </c>
    </row>
    <row r="1946" spans="12:12" x14ac:dyDescent="0.2">
      <c r="L1946" s="144" t="s">
        <v>4174</v>
      </c>
    </row>
    <row r="1947" spans="12:12" x14ac:dyDescent="0.2">
      <c r="L1947" s="143" t="s">
        <v>2571</v>
      </c>
    </row>
    <row r="1948" spans="12:12" x14ac:dyDescent="0.2">
      <c r="L1948" s="144" t="s">
        <v>2595</v>
      </c>
    </row>
    <row r="1949" spans="12:12" x14ac:dyDescent="0.2">
      <c r="L1949" s="143" t="s">
        <v>1897</v>
      </c>
    </row>
    <row r="1950" spans="12:12" x14ac:dyDescent="0.2">
      <c r="L1950" s="144" t="s">
        <v>4129</v>
      </c>
    </row>
    <row r="1951" spans="12:12" x14ac:dyDescent="0.2">
      <c r="L1951" s="143" t="s">
        <v>3024</v>
      </c>
    </row>
    <row r="1952" spans="12:12" x14ac:dyDescent="0.2">
      <c r="L1952" s="144" t="s">
        <v>2777</v>
      </c>
    </row>
    <row r="1953" spans="12:12" x14ac:dyDescent="0.2">
      <c r="L1953" s="143" t="s">
        <v>3073</v>
      </c>
    </row>
    <row r="1954" spans="12:12" x14ac:dyDescent="0.2">
      <c r="L1954" s="144" t="s">
        <v>3645</v>
      </c>
    </row>
    <row r="1955" spans="12:12" x14ac:dyDescent="0.2">
      <c r="L1955" s="143" t="s">
        <v>2213</v>
      </c>
    </row>
    <row r="1956" spans="12:12" x14ac:dyDescent="0.2">
      <c r="L1956" s="144" t="s">
        <v>2285</v>
      </c>
    </row>
    <row r="1957" spans="12:12" x14ac:dyDescent="0.2">
      <c r="L1957" s="143" t="s">
        <v>2266</v>
      </c>
    </row>
    <row r="1958" spans="12:12" x14ac:dyDescent="0.2">
      <c r="L1958" s="144" t="s">
        <v>6253</v>
      </c>
    </row>
    <row r="1959" spans="12:12" x14ac:dyDescent="0.2">
      <c r="L1959" s="143" t="s">
        <v>3064</v>
      </c>
    </row>
    <row r="1960" spans="12:12" x14ac:dyDescent="0.2">
      <c r="L1960" s="144" t="s">
        <v>5407</v>
      </c>
    </row>
    <row r="1961" spans="12:12" x14ac:dyDescent="0.2">
      <c r="L1961" s="143" t="s">
        <v>1927</v>
      </c>
    </row>
    <row r="1962" spans="12:12" x14ac:dyDescent="0.2">
      <c r="L1962" s="144" t="s">
        <v>2975</v>
      </c>
    </row>
    <row r="1963" spans="12:12" x14ac:dyDescent="0.2">
      <c r="L1963" s="143" t="s">
        <v>3149</v>
      </c>
    </row>
    <row r="1964" spans="12:12" x14ac:dyDescent="0.2">
      <c r="L1964" s="144" t="s">
        <v>4168</v>
      </c>
    </row>
    <row r="1965" spans="12:12" x14ac:dyDescent="0.2">
      <c r="L1965" s="143" t="s">
        <v>4116</v>
      </c>
    </row>
    <row r="1966" spans="12:12" x14ac:dyDescent="0.2">
      <c r="L1966" s="144" t="s">
        <v>5602</v>
      </c>
    </row>
    <row r="1967" spans="12:12" x14ac:dyDescent="0.2">
      <c r="L1967" s="143" t="s">
        <v>2513</v>
      </c>
    </row>
    <row r="1968" spans="12:12" x14ac:dyDescent="0.2">
      <c r="L1968" s="144" t="s">
        <v>3092</v>
      </c>
    </row>
    <row r="1969" spans="12:12" x14ac:dyDescent="0.2">
      <c r="L1969" s="143" t="s">
        <v>2973</v>
      </c>
    </row>
    <row r="1970" spans="12:12" x14ac:dyDescent="0.2">
      <c r="L1970" s="144" t="s">
        <v>2911</v>
      </c>
    </row>
    <row r="1971" spans="12:12" x14ac:dyDescent="0.2">
      <c r="L1971" s="143" t="s">
        <v>1942</v>
      </c>
    </row>
    <row r="1972" spans="12:12" x14ac:dyDescent="0.2">
      <c r="L1972" s="144" t="s">
        <v>2480</v>
      </c>
    </row>
    <row r="1973" spans="12:12" x14ac:dyDescent="0.2">
      <c r="L1973" s="143" t="s">
        <v>1959</v>
      </c>
    </row>
    <row r="1974" spans="12:12" x14ac:dyDescent="0.2">
      <c r="L1974" s="144" t="s">
        <v>2239</v>
      </c>
    </row>
    <row r="1975" spans="12:12" x14ac:dyDescent="0.2">
      <c r="L1975" s="143" t="s">
        <v>3302</v>
      </c>
    </row>
    <row r="1976" spans="12:12" x14ac:dyDescent="0.2">
      <c r="L1976" s="144" t="s">
        <v>2788</v>
      </c>
    </row>
    <row r="1977" spans="12:12" x14ac:dyDescent="0.2">
      <c r="L1977" s="143" t="s">
        <v>5409</v>
      </c>
    </row>
    <row r="1978" spans="12:12" x14ac:dyDescent="0.2">
      <c r="L1978" s="144" t="s">
        <v>3110</v>
      </c>
    </row>
    <row r="1979" spans="12:12" x14ac:dyDescent="0.2">
      <c r="L1979" s="143" t="s">
        <v>3751</v>
      </c>
    </row>
    <row r="1980" spans="12:12" x14ac:dyDescent="0.2">
      <c r="L1980" s="144" t="s">
        <v>2019</v>
      </c>
    </row>
    <row r="1981" spans="12:12" x14ac:dyDescent="0.2">
      <c r="L1981" s="143" t="s">
        <v>2233</v>
      </c>
    </row>
    <row r="1982" spans="12:12" x14ac:dyDescent="0.2">
      <c r="L1982" s="144" t="s">
        <v>3932</v>
      </c>
    </row>
    <row r="1983" spans="12:12" x14ac:dyDescent="0.2">
      <c r="L1983" s="143" t="s">
        <v>1895</v>
      </c>
    </row>
    <row r="1984" spans="12:12" x14ac:dyDescent="0.2">
      <c r="L1984" s="144" t="s">
        <v>3905</v>
      </c>
    </row>
    <row r="1985" spans="12:12" x14ac:dyDescent="0.2">
      <c r="L1985" s="143" t="s">
        <v>3925</v>
      </c>
    </row>
    <row r="1986" spans="12:12" x14ac:dyDescent="0.2">
      <c r="L1986" s="144" t="s">
        <v>3927</v>
      </c>
    </row>
    <row r="1987" spans="12:12" x14ac:dyDescent="0.2">
      <c r="L1987" s="143" t="s">
        <v>3194</v>
      </c>
    </row>
    <row r="1988" spans="12:12" x14ac:dyDescent="0.2">
      <c r="L1988" s="144" t="s">
        <v>2066</v>
      </c>
    </row>
    <row r="1989" spans="12:12" x14ac:dyDescent="0.2">
      <c r="L1989" s="143" t="s">
        <v>3288</v>
      </c>
    </row>
    <row r="1990" spans="12:12" x14ac:dyDescent="0.2">
      <c r="L1990" s="144" t="s">
        <v>2205</v>
      </c>
    </row>
    <row r="1991" spans="12:12" x14ac:dyDescent="0.2">
      <c r="L1991" s="143" t="s">
        <v>4279</v>
      </c>
    </row>
    <row r="1992" spans="12:12" x14ac:dyDescent="0.2">
      <c r="L1992" s="144" t="s">
        <v>3380</v>
      </c>
    </row>
    <row r="1993" spans="12:12" x14ac:dyDescent="0.2">
      <c r="L1993" s="143" t="s">
        <v>2661</v>
      </c>
    </row>
    <row r="1994" spans="12:12" x14ac:dyDescent="0.2">
      <c r="L1994" s="144" t="s">
        <v>2956</v>
      </c>
    </row>
    <row r="1995" spans="12:12" x14ac:dyDescent="0.2">
      <c r="L1995" s="143" t="s">
        <v>6255</v>
      </c>
    </row>
    <row r="1996" spans="12:12" x14ac:dyDescent="0.2">
      <c r="L1996" s="144" t="s">
        <v>3103</v>
      </c>
    </row>
    <row r="1997" spans="12:12" x14ac:dyDescent="0.2">
      <c r="L1997" s="143" t="s">
        <v>3051</v>
      </c>
    </row>
    <row r="1998" spans="12:12" x14ac:dyDescent="0.2">
      <c r="L1998" s="144" t="s">
        <v>3156</v>
      </c>
    </row>
    <row r="1999" spans="12:12" x14ac:dyDescent="0.2">
      <c r="L1999" s="143" t="s">
        <v>3097</v>
      </c>
    </row>
    <row r="2000" spans="12:12" x14ac:dyDescent="0.2">
      <c r="L2000" s="144" t="s">
        <v>3100</v>
      </c>
    </row>
    <row r="2001" spans="12:12" x14ac:dyDescent="0.2">
      <c r="L2001" s="143" t="s">
        <v>5604</v>
      </c>
    </row>
    <row r="2002" spans="12:12" x14ac:dyDescent="0.2">
      <c r="L2002" s="144" t="s">
        <v>3098</v>
      </c>
    </row>
    <row r="2003" spans="12:12" x14ac:dyDescent="0.2">
      <c r="L2003" s="143" t="s">
        <v>3099</v>
      </c>
    </row>
    <row r="2004" spans="12:12" x14ac:dyDescent="0.2">
      <c r="L2004" s="144" t="s">
        <v>3102</v>
      </c>
    </row>
    <row r="2005" spans="12:12" x14ac:dyDescent="0.2">
      <c r="L2005" s="143" t="s">
        <v>3096</v>
      </c>
    </row>
    <row r="2006" spans="12:12" x14ac:dyDescent="0.2">
      <c r="L2006" s="144" t="s">
        <v>3104</v>
      </c>
    </row>
    <row r="2007" spans="12:12" x14ac:dyDescent="0.2">
      <c r="L2007" s="143" t="s">
        <v>3196</v>
      </c>
    </row>
    <row r="2008" spans="12:12" x14ac:dyDescent="0.2">
      <c r="L2008" s="144" t="s">
        <v>2972</v>
      </c>
    </row>
    <row r="2009" spans="12:12" x14ac:dyDescent="0.2">
      <c r="L2009" s="143" t="s">
        <v>3095</v>
      </c>
    </row>
    <row r="2010" spans="12:12" x14ac:dyDescent="0.2">
      <c r="L2010" s="144" t="s">
        <v>4983</v>
      </c>
    </row>
    <row r="2011" spans="12:12" x14ac:dyDescent="0.2">
      <c r="L2011" s="143" t="s">
        <v>2913</v>
      </c>
    </row>
    <row r="2012" spans="12:12" x14ac:dyDescent="0.2">
      <c r="L2012" s="144" t="s">
        <v>3740</v>
      </c>
    </row>
    <row r="2013" spans="12:12" x14ac:dyDescent="0.2">
      <c r="L2013" s="143" t="s">
        <v>2214</v>
      </c>
    </row>
    <row r="2014" spans="12:12" x14ac:dyDescent="0.2">
      <c r="L2014" s="144" t="s">
        <v>2828</v>
      </c>
    </row>
    <row r="2015" spans="12:12" x14ac:dyDescent="0.2">
      <c r="L2015" s="143" t="s">
        <v>3298</v>
      </c>
    </row>
    <row r="2016" spans="12:12" x14ac:dyDescent="0.2">
      <c r="L2016" s="144" t="s">
        <v>2967</v>
      </c>
    </row>
    <row r="2017" spans="12:12" x14ac:dyDescent="0.2">
      <c r="L2017" s="143" t="s">
        <v>2311</v>
      </c>
    </row>
    <row r="2018" spans="12:12" x14ac:dyDescent="0.2">
      <c r="L2018" s="144" t="s">
        <v>6257</v>
      </c>
    </row>
    <row r="2019" spans="12:12" x14ac:dyDescent="0.2">
      <c r="L2019" s="143" t="s">
        <v>3406</v>
      </c>
    </row>
    <row r="2020" spans="12:12" x14ac:dyDescent="0.2">
      <c r="L2020" s="144" t="s">
        <v>2485</v>
      </c>
    </row>
    <row r="2021" spans="12:12" x14ac:dyDescent="0.2">
      <c r="L2021" s="143" t="s">
        <v>2484</v>
      </c>
    </row>
    <row r="2022" spans="12:12" x14ac:dyDescent="0.2">
      <c r="L2022" s="144" t="s">
        <v>3555</v>
      </c>
    </row>
    <row r="2023" spans="12:12" x14ac:dyDescent="0.2">
      <c r="L2023" s="143" t="s">
        <v>3221</v>
      </c>
    </row>
    <row r="2024" spans="12:12" x14ac:dyDescent="0.2">
      <c r="L2024" s="144" t="s">
        <v>5605</v>
      </c>
    </row>
    <row r="2025" spans="12:12" x14ac:dyDescent="0.2">
      <c r="L2025" s="143" t="s">
        <v>3984</v>
      </c>
    </row>
    <row r="2026" spans="12:12" x14ac:dyDescent="0.2">
      <c r="L2026" s="144" t="s">
        <v>2380</v>
      </c>
    </row>
    <row r="2027" spans="12:12" x14ac:dyDescent="0.2">
      <c r="L2027" s="143" t="s">
        <v>2379</v>
      </c>
    </row>
    <row r="2028" spans="12:12" x14ac:dyDescent="0.2">
      <c r="L2028" s="144" t="s">
        <v>2555</v>
      </c>
    </row>
    <row r="2029" spans="12:12" x14ac:dyDescent="0.2">
      <c r="L2029" s="143" t="s">
        <v>2385</v>
      </c>
    </row>
    <row r="2030" spans="12:12" x14ac:dyDescent="0.2">
      <c r="L2030" s="144" t="s">
        <v>5514</v>
      </c>
    </row>
    <row r="2031" spans="12:12" x14ac:dyDescent="0.2">
      <c r="L2031" s="143" t="s">
        <v>3970</v>
      </c>
    </row>
    <row r="2032" spans="12:12" x14ac:dyDescent="0.2">
      <c r="L2032" s="144" t="s">
        <v>3728</v>
      </c>
    </row>
    <row r="2033" spans="12:12" x14ac:dyDescent="0.2">
      <c r="L2033" s="143" t="s">
        <v>4148</v>
      </c>
    </row>
    <row r="2034" spans="12:12" x14ac:dyDescent="0.2">
      <c r="L2034" s="144" t="s">
        <v>6259</v>
      </c>
    </row>
    <row r="2035" spans="12:12" x14ac:dyDescent="0.2">
      <c r="L2035" s="143" t="s">
        <v>2760</v>
      </c>
    </row>
    <row r="2036" spans="12:12" x14ac:dyDescent="0.2">
      <c r="L2036" s="144" t="s">
        <v>2510</v>
      </c>
    </row>
    <row r="2037" spans="12:12" x14ac:dyDescent="0.2">
      <c r="L2037" s="143" t="s">
        <v>3422</v>
      </c>
    </row>
    <row r="2038" spans="12:12" x14ac:dyDescent="0.2">
      <c r="L2038" s="144" t="s">
        <v>5411</v>
      </c>
    </row>
    <row r="2039" spans="12:12" x14ac:dyDescent="0.2">
      <c r="L2039" s="143" t="s">
        <v>2749</v>
      </c>
    </row>
    <row r="2040" spans="12:12" x14ac:dyDescent="0.2">
      <c r="L2040" s="144" t="s">
        <v>2750</v>
      </c>
    </row>
    <row r="2041" spans="12:12" x14ac:dyDescent="0.2">
      <c r="L2041" s="143" t="s">
        <v>4075</v>
      </c>
    </row>
    <row r="2042" spans="12:12" x14ac:dyDescent="0.2">
      <c r="L2042" s="144" t="s">
        <v>3545</v>
      </c>
    </row>
    <row r="2043" spans="12:12" x14ac:dyDescent="0.2">
      <c r="L2043" s="143" t="s">
        <v>2386</v>
      </c>
    </row>
    <row r="2044" spans="12:12" x14ac:dyDescent="0.2">
      <c r="L2044" s="144" t="s">
        <v>3628</v>
      </c>
    </row>
    <row r="2045" spans="12:12" x14ac:dyDescent="0.2">
      <c r="L2045" s="143" t="s">
        <v>3461</v>
      </c>
    </row>
    <row r="2046" spans="12:12" x14ac:dyDescent="0.2">
      <c r="L2046" s="144" t="s">
        <v>2204</v>
      </c>
    </row>
    <row r="2047" spans="12:12" x14ac:dyDescent="0.2">
      <c r="L2047" s="143" t="s">
        <v>2033</v>
      </c>
    </row>
    <row r="2048" spans="12:12" x14ac:dyDescent="0.2">
      <c r="L2048" s="144" t="s">
        <v>2208</v>
      </c>
    </row>
    <row r="2049" spans="12:12" x14ac:dyDescent="0.2">
      <c r="L2049" s="143" t="s">
        <v>6261</v>
      </c>
    </row>
    <row r="2050" spans="12:12" x14ac:dyDescent="0.2">
      <c r="L2050" s="144" t="s">
        <v>6263</v>
      </c>
    </row>
    <row r="2051" spans="12:12" x14ac:dyDescent="0.2">
      <c r="L2051" s="143" t="s">
        <v>4192</v>
      </c>
    </row>
    <row r="2052" spans="12:12" x14ac:dyDescent="0.2">
      <c r="L2052" s="144" t="s">
        <v>3402</v>
      </c>
    </row>
    <row r="2053" spans="12:12" x14ac:dyDescent="0.2">
      <c r="L2053" s="143" t="s">
        <v>3462</v>
      </c>
    </row>
    <row r="2054" spans="12:12" x14ac:dyDescent="0.2">
      <c r="L2054" s="144" t="s">
        <v>3237</v>
      </c>
    </row>
    <row r="2055" spans="12:12" x14ac:dyDescent="0.2">
      <c r="L2055" s="143" t="s">
        <v>6265</v>
      </c>
    </row>
    <row r="2056" spans="12:12" x14ac:dyDescent="0.2">
      <c r="L2056" s="144" t="s">
        <v>2700</v>
      </c>
    </row>
    <row r="2057" spans="12:12" x14ac:dyDescent="0.2">
      <c r="L2057" s="143" t="s">
        <v>4281</v>
      </c>
    </row>
    <row r="2058" spans="12:12" x14ac:dyDescent="0.2">
      <c r="L2058" s="144" t="s">
        <v>1995</v>
      </c>
    </row>
    <row r="2059" spans="12:12" x14ac:dyDescent="0.2">
      <c r="L2059" s="143" t="s">
        <v>3938</v>
      </c>
    </row>
    <row r="2060" spans="12:12" x14ac:dyDescent="0.2">
      <c r="L2060" s="144" t="s">
        <v>2196</v>
      </c>
    </row>
    <row r="2061" spans="12:12" x14ac:dyDescent="0.2">
      <c r="L2061" s="143" t="s">
        <v>2830</v>
      </c>
    </row>
    <row r="2062" spans="12:12" x14ac:dyDescent="0.2">
      <c r="L2062" s="144" t="s">
        <v>5413</v>
      </c>
    </row>
    <row r="2063" spans="12:12" x14ac:dyDescent="0.2">
      <c r="L2063" s="143" t="s">
        <v>2559</v>
      </c>
    </row>
    <row r="2064" spans="12:12" x14ac:dyDescent="0.2">
      <c r="L2064" s="144" t="s">
        <v>6267</v>
      </c>
    </row>
    <row r="2065" spans="12:12" x14ac:dyDescent="0.2">
      <c r="L2065" s="143" t="s">
        <v>2307</v>
      </c>
    </row>
    <row r="2066" spans="12:12" x14ac:dyDescent="0.2">
      <c r="L2066" s="144" t="s">
        <v>3343</v>
      </c>
    </row>
    <row r="2067" spans="12:12" x14ac:dyDescent="0.2">
      <c r="L2067" s="143" t="s">
        <v>4190</v>
      </c>
    </row>
    <row r="2068" spans="12:12" x14ac:dyDescent="0.2">
      <c r="L2068" s="144" t="s">
        <v>5415</v>
      </c>
    </row>
    <row r="2069" spans="12:12" x14ac:dyDescent="0.2">
      <c r="L2069" s="143" t="s">
        <v>3514</v>
      </c>
    </row>
    <row r="2070" spans="12:12" x14ac:dyDescent="0.2">
      <c r="L2070" s="144" t="s">
        <v>2674</v>
      </c>
    </row>
    <row r="2071" spans="12:12" x14ac:dyDescent="0.2">
      <c r="L2071" s="143" t="s">
        <v>2687</v>
      </c>
    </row>
    <row r="2072" spans="12:12" x14ac:dyDescent="0.2">
      <c r="L2072" s="144" t="s">
        <v>3632</v>
      </c>
    </row>
    <row r="2073" spans="12:12" x14ac:dyDescent="0.2">
      <c r="L2073" s="143" t="s">
        <v>6269</v>
      </c>
    </row>
    <row r="2074" spans="12:12" x14ac:dyDescent="0.2">
      <c r="L2074" s="144" t="s">
        <v>2456</v>
      </c>
    </row>
    <row r="2075" spans="12:12" x14ac:dyDescent="0.2">
      <c r="L2075" s="143" t="s">
        <v>3167</v>
      </c>
    </row>
    <row r="2076" spans="12:12" x14ac:dyDescent="0.2">
      <c r="L2076" s="144" t="s">
        <v>3583</v>
      </c>
    </row>
    <row r="2077" spans="12:12" x14ac:dyDescent="0.2">
      <c r="L2077" s="143" t="s">
        <v>4036</v>
      </c>
    </row>
    <row r="2078" spans="12:12" x14ac:dyDescent="0.2">
      <c r="L2078" s="144" t="s">
        <v>5758</v>
      </c>
    </row>
    <row r="2079" spans="12:12" x14ac:dyDescent="0.2">
      <c r="L2079" s="143" t="s">
        <v>4035</v>
      </c>
    </row>
    <row r="2080" spans="12:12" x14ac:dyDescent="0.2">
      <c r="L2080" s="144" t="s">
        <v>4093</v>
      </c>
    </row>
    <row r="2081" spans="12:12" x14ac:dyDescent="0.2">
      <c r="L2081" s="143" t="s">
        <v>6271</v>
      </c>
    </row>
    <row r="2082" spans="12:12" x14ac:dyDescent="0.2">
      <c r="L2082" s="144" t="s">
        <v>2293</v>
      </c>
    </row>
    <row r="2083" spans="12:12" x14ac:dyDescent="0.2">
      <c r="L2083" s="143" t="s">
        <v>2923</v>
      </c>
    </row>
    <row r="2084" spans="12:12" x14ac:dyDescent="0.2">
      <c r="L2084" s="144" t="s">
        <v>6273</v>
      </c>
    </row>
    <row r="2085" spans="12:12" x14ac:dyDescent="0.2">
      <c r="L2085" s="143" t="s">
        <v>3459</v>
      </c>
    </row>
    <row r="2086" spans="12:12" x14ac:dyDescent="0.2">
      <c r="L2086" s="144" t="s">
        <v>2554</v>
      </c>
    </row>
    <row r="2087" spans="12:12" x14ac:dyDescent="0.2">
      <c r="L2087" s="143" t="s">
        <v>3577</v>
      </c>
    </row>
    <row r="2088" spans="12:12" x14ac:dyDescent="0.2">
      <c r="L2088" s="144" t="s">
        <v>2363</v>
      </c>
    </row>
    <row r="2089" spans="12:12" x14ac:dyDescent="0.2">
      <c r="L2089" s="143" t="s">
        <v>2364</v>
      </c>
    </row>
    <row r="2090" spans="12:12" x14ac:dyDescent="0.2">
      <c r="L2090" s="144" t="s">
        <v>2315</v>
      </c>
    </row>
    <row r="2091" spans="12:12" x14ac:dyDescent="0.2">
      <c r="L2091" s="143" t="s">
        <v>3857</v>
      </c>
    </row>
    <row r="2092" spans="12:12" x14ac:dyDescent="0.2">
      <c r="L2092" s="144" t="s">
        <v>4152</v>
      </c>
    </row>
    <row r="2093" spans="12:12" x14ac:dyDescent="0.2">
      <c r="L2093" s="143" t="s">
        <v>3060</v>
      </c>
    </row>
    <row r="2094" spans="12:12" x14ac:dyDescent="0.2">
      <c r="L2094" s="144" t="s">
        <v>2915</v>
      </c>
    </row>
    <row r="2095" spans="12:12" x14ac:dyDescent="0.2">
      <c r="L2095" s="143" t="s">
        <v>2534</v>
      </c>
    </row>
    <row r="2096" spans="12:12" x14ac:dyDescent="0.2">
      <c r="L2096" s="144" t="s">
        <v>1986</v>
      </c>
    </row>
    <row r="2097" spans="12:12" x14ac:dyDescent="0.2">
      <c r="L2097" s="143" t="s">
        <v>6275</v>
      </c>
    </row>
    <row r="2098" spans="12:12" x14ac:dyDescent="0.2">
      <c r="L2098" s="144" t="s">
        <v>3294</v>
      </c>
    </row>
    <row r="2099" spans="12:12" x14ac:dyDescent="0.2">
      <c r="L2099" s="143" t="s">
        <v>2103</v>
      </c>
    </row>
    <row r="2100" spans="12:12" x14ac:dyDescent="0.2">
      <c r="L2100" s="144" t="s">
        <v>1956</v>
      </c>
    </row>
    <row r="2101" spans="12:12" x14ac:dyDescent="0.2">
      <c r="L2101" s="143" t="s">
        <v>1957</v>
      </c>
    </row>
    <row r="2102" spans="12:12" x14ac:dyDescent="0.2">
      <c r="L2102" s="144" t="s">
        <v>3969</v>
      </c>
    </row>
    <row r="2103" spans="12:12" x14ac:dyDescent="0.2">
      <c r="L2103" s="143" t="s">
        <v>3496</v>
      </c>
    </row>
    <row r="2104" spans="12:12" x14ac:dyDescent="0.2">
      <c r="L2104" s="144" t="s">
        <v>2531</v>
      </c>
    </row>
    <row r="2105" spans="12:12" x14ac:dyDescent="0.2">
      <c r="L2105" s="143" t="s">
        <v>2519</v>
      </c>
    </row>
    <row r="2106" spans="12:12" x14ac:dyDescent="0.2">
      <c r="L2106" s="144" t="s">
        <v>5417</v>
      </c>
    </row>
    <row r="2107" spans="12:12" x14ac:dyDescent="0.2">
      <c r="L2107" s="143" t="s">
        <v>3599</v>
      </c>
    </row>
    <row r="2108" spans="12:12" x14ac:dyDescent="0.2">
      <c r="L2108" s="144" t="s">
        <v>3873</v>
      </c>
    </row>
    <row r="2109" spans="12:12" x14ac:dyDescent="0.2">
      <c r="L2109" s="143" t="s">
        <v>2638</v>
      </c>
    </row>
    <row r="2110" spans="12:12" x14ac:dyDescent="0.2">
      <c r="L2110" s="144" t="s">
        <v>6277</v>
      </c>
    </row>
    <row r="2111" spans="12:12" x14ac:dyDescent="0.2">
      <c r="L2111" s="143" t="s">
        <v>2168</v>
      </c>
    </row>
    <row r="2112" spans="12:12" x14ac:dyDescent="0.2">
      <c r="L2112" s="144" t="s">
        <v>3003</v>
      </c>
    </row>
    <row r="2113" spans="12:12" x14ac:dyDescent="0.2">
      <c r="L2113" s="143" t="s">
        <v>3119</v>
      </c>
    </row>
    <row r="2114" spans="12:12" x14ac:dyDescent="0.2">
      <c r="L2114" s="144" t="s">
        <v>5760</v>
      </c>
    </row>
    <row r="2115" spans="12:12" x14ac:dyDescent="0.2">
      <c r="L2115" s="143" t="s">
        <v>2978</v>
      </c>
    </row>
    <row r="2116" spans="12:12" x14ac:dyDescent="0.2">
      <c r="L2116" s="144" t="s">
        <v>2612</v>
      </c>
    </row>
    <row r="2117" spans="12:12" x14ac:dyDescent="0.2">
      <c r="L2117" s="143" t="s">
        <v>2622</v>
      </c>
    </row>
    <row r="2118" spans="12:12" x14ac:dyDescent="0.2">
      <c r="L2118" s="144" t="s">
        <v>3032</v>
      </c>
    </row>
    <row r="2119" spans="12:12" x14ac:dyDescent="0.2">
      <c r="L2119" s="143" t="s">
        <v>3527</v>
      </c>
    </row>
    <row r="2120" spans="12:12" x14ac:dyDescent="0.2">
      <c r="L2120" s="144" t="s">
        <v>3526</v>
      </c>
    </row>
    <row r="2121" spans="12:12" x14ac:dyDescent="0.2">
      <c r="L2121" s="143" t="s">
        <v>3525</v>
      </c>
    </row>
    <row r="2122" spans="12:12" x14ac:dyDescent="0.2">
      <c r="L2122" s="144" t="s">
        <v>5419</v>
      </c>
    </row>
    <row r="2123" spans="12:12" x14ac:dyDescent="0.2">
      <c r="L2123" s="143" t="s">
        <v>3701</v>
      </c>
    </row>
    <row r="2124" spans="12:12" x14ac:dyDescent="0.2">
      <c r="L2124" s="144" t="s">
        <v>3702</v>
      </c>
    </row>
    <row r="2125" spans="12:12" x14ac:dyDescent="0.2">
      <c r="L2125" s="143" t="s">
        <v>1996</v>
      </c>
    </row>
    <row r="2126" spans="12:12" x14ac:dyDescent="0.2">
      <c r="L2126" s="144" t="s">
        <v>3180</v>
      </c>
    </row>
    <row r="2127" spans="12:12" x14ac:dyDescent="0.2">
      <c r="L2127" s="143" t="s">
        <v>5421</v>
      </c>
    </row>
    <row r="2128" spans="12:12" x14ac:dyDescent="0.2">
      <c r="L2128" s="144" t="s">
        <v>5423</v>
      </c>
    </row>
    <row r="2129" spans="12:12" x14ac:dyDescent="0.2">
      <c r="L2129" s="143" t="s">
        <v>2789</v>
      </c>
    </row>
    <row r="2130" spans="12:12" x14ac:dyDescent="0.2">
      <c r="L2130" s="144" t="s">
        <v>2734</v>
      </c>
    </row>
    <row r="2131" spans="12:12" x14ac:dyDescent="0.2">
      <c r="L2131" s="143" t="s">
        <v>4208</v>
      </c>
    </row>
    <row r="2132" spans="12:12" x14ac:dyDescent="0.2">
      <c r="L2132" s="144" t="s">
        <v>3770</v>
      </c>
    </row>
    <row r="2133" spans="12:12" x14ac:dyDescent="0.2">
      <c r="L2133" s="143" t="s">
        <v>3979</v>
      </c>
    </row>
    <row r="2134" spans="12:12" x14ac:dyDescent="0.2">
      <c r="L2134" s="144" t="s">
        <v>3207</v>
      </c>
    </row>
    <row r="2135" spans="12:12" x14ac:dyDescent="0.2">
      <c r="L2135" s="143" t="s">
        <v>3292</v>
      </c>
    </row>
    <row r="2136" spans="12:12" x14ac:dyDescent="0.2">
      <c r="L2136" s="144" t="s">
        <v>3291</v>
      </c>
    </row>
    <row r="2137" spans="12:12" x14ac:dyDescent="0.2">
      <c r="L2137" s="143" t="s">
        <v>3847</v>
      </c>
    </row>
    <row r="2138" spans="12:12" x14ac:dyDescent="0.2">
      <c r="L2138" s="144" t="s">
        <v>3637</v>
      </c>
    </row>
    <row r="2139" spans="12:12" x14ac:dyDescent="0.2">
      <c r="L2139" s="143" t="s">
        <v>5025</v>
      </c>
    </row>
    <row r="2140" spans="12:12" x14ac:dyDescent="0.2">
      <c r="L2140" s="144" t="s">
        <v>2621</v>
      </c>
    </row>
    <row r="2141" spans="12:12" x14ac:dyDescent="0.2">
      <c r="L2141" s="143" t="s">
        <v>2044</v>
      </c>
    </row>
    <row r="2142" spans="12:12" x14ac:dyDescent="0.2">
      <c r="L2142" s="144" t="s">
        <v>3511</v>
      </c>
    </row>
    <row r="2143" spans="12:12" x14ac:dyDescent="0.2">
      <c r="L2143" s="143" t="s">
        <v>5607</v>
      </c>
    </row>
    <row r="2144" spans="12:12" x14ac:dyDescent="0.2">
      <c r="L2144" s="144" t="s">
        <v>4153</v>
      </c>
    </row>
    <row r="2145" spans="12:12" x14ac:dyDescent="0.2">
      <c r="L2145" s="143" t="s">
        <v>3213</v>
      </c>
    </row>
    <row r="2146" spans="12:12" x14ac:dyDescent="0.2">
      <c r="L2146" s="144" t="s">
        <v>2324</v>
      </c>
    </row>
    <row r="2147" spans="12:12" x14ac:dyDescent="0.2">
      <c r="L2147" s="143" t="s">
        <v>3866</v>
      </c>
    </row>
    <row r="2148" spans="12:12" x14ac:dyDescent="0.2">
      <c r="L2148" s="144" t="s">
        <v>3614</v>
      </c>
    </row>
    <row r="2149" spans="12:12" x14ac:dyDescent="0.2">
      <c r="L2149" s="143" t="s">
        <v>3993</v>
      </c>
    </row>
    <row r="2150" spans="12:12" x14ac:dyDescent="0.2">
      <c r="L2150" s="144" t="s">
        <v>4092</v>
      </c>
    </row>
    <row r="2151" spans="12:12" x14ac:dyDescent="0.2">
      <c r="L2151" s="143" t="s">
        <v>2482</v>
      </c>
    </row>
    <row r="2152" spans="12:12" x14ac:dyDescent="0.2">
      <c r="L2152" s="144" t="s">
        <v>2578</v>
      </c>
    </row>
    <row r="2153" spans="12:12" x14ac:dyDescent="0.2">
      <c r="L2153" s="143" t="s">
        <v>5425</v>
      </c>
    </row>
    <row r="2154" spans="12:12" x14ac:dyDescent="0.2">
      <c r="L2154" s="144" t="s">
        <v>3518</v>
      </c>
    </row>
    <row r="2155" spans="12:12" x14ac:dyDescent="0.2">
      <c r="L2155" s="143" t="s">
        <v>5608</v>
      </c>
    </row>
    <row r="2156" spans="12:12" x14ac:dyDescent="0.2">
      <c r="L2156" s="144" t="s">
        <v>5762</v>
      </c>
    </row>
    <row r="2157" spans="12:12" x14ac:dyDescent="0.2">
      <c r="L2157" s="143" t="s">
        <v>6279</v>
      </c>
    </row>
    <row r="2158" spans="12:12" x14ac:dyDescent="0.2">
      <c r="L2158" s="144" t="s">
        <v>3413</v>
      </c>
    </row>
    <row r="2159" spans="12:12" x14ac:dyDescent="0.2">
      <c r="L2159" s="143" t="s">
        <v>3484</v>
      </c>
    </row>
    <row r="2160" spans="12:12" x14ac:dyDescent="0.2">
      <c r="L2160" s="144" t="s">
        <v>3485</v>
      </c>
    </row>
    <row r="2161" spans="12:12" x14ac:dyDescent="0.2">
      <c r="L2161" s="143" t="s">
        <v>3677</v>
      </c>
    </row>
    <row r="2162" spans="12:12" x14ac:dyDescent="0.2">
      <c r="L2162" s="144" t="s">
        <v>3476</v>
      </c>
    </row>
    <row r="2163" spans="12:12" x14ac:dyDescent="0.2">
      <c r="L2163" s="143" t="s">
        <v>3109</v>
      </c>
    </row>
    <row r="2164" spans="12:12" x14ac:dyDescent="0.2">
      <c r="L2164" s="144" t="s">
        <v>3714</v>
      </c>
    </row>
    <row r="2165" spans="12:12" x14ac:dyDescent="0.2">
      <c r="L2165" s="143" t="s">
        <v>3163</v>
      </c>
    </row>
    <row r="2166" spans="12:12" x14ac:dyDescent="0.2">
      <c r="L2166" s="144" t="s">
        <v>2778</v>
      </c>
    </row>
    <row r="2167" spans="12:12" x14ac:dyDescent="0.2">
      <c r="L2167" s="143" t="s">
        <v>1950</v>
      </c>
    </row>
    <row r="2168" spans="12:12" x14ac:dyDescent="0.2">
      <c r="L2168" s="144" t="s">
        <v>1949</v>
      </c>
    </row>
    <row r="2169" spans="12:12" x14ac:dyDescent="0.2">
      <c r="L2169" s="143" t="s">
        <v>2225</v>
      </c>
    </row>
    <row r="2170" spans="12:12" x14ac:dyDescent="0.2">
      <c r="L2170" s="144" t="s">
        <v>2466</v>
      </c>
    </row>
    <row r="2171" spans="12:12" x14ac:dyDescent="0.2">
      <c r="L2171" s="143" t="s">
        <v>3113</v>
      </c>
    </row>
    <row r="2172" spans="12:12" x14ac:dyDescent="0.2">
      <c r="L2172" s="144" t="s">
        <v>6281</v>
      </c>
    </row>
    <row r="2173" spans="12:12" x14ac:dyDescent="0.2">
      <c r="L2173" s="143" t="s">
        <v>2899</v>
      </c>
    </row>
    <row r="2174" spans="12:12" x14ac:dyDescent="0.2">
      <c r="L2174" s="144" t="s">
        <v>2142</v>
      </c>
    </row>
    <row r="2175" spans="12:12" x14ac:dyDescent="0.2">
      <c r="L2175" s="143" t="s">
        <v>3963</v>
      </c>
    </row>
    <row r="2176" spans="12:12" x14ac:dyDescent="0.2">
      <c r="L2176" s="144" t="s">
        <v>3414</v>
      </c>
    </row>
    <row r="2177" spans="12:12" x14ac:dyDescent="0.2">
      <c r="L2177" s="143" t="s">
        <v>3915</v>
      </c>
    </row>
    <row r="2178" spans="12:12" x14ac:dyDescent="0.2">
      <c r="L2178" s="144" t="s">
        <v>4014</v>
      </c>
    </row>
    <row r="2179" spans="12:12" x14ac:dyDescent="0.2">
      <c r="L2179" s="143" t="s">
        <v>2069</v>
      </c>
    </row>
    <row r="2180" spans="12:12" x14ac:dyDescent="0.2">
      <c r="L2180" s="144" t="s">
        <v>2345</v>
      </c>
    </row>
    <row r="2181" spans="12:12" x14ac:dyDescent="0.2">
      <c r="L2181" s="143" t="s">
        <v>4008</v>
      </c>
    </row>
    <row r="2182" spans="12:12" x14ac:dyDescent="0.2">
      <c r="L2182" s="144" t="s">
        <v>5426</v>
      </c>
    </row>
    <row r="2183" spans="12:12" x14ac:dyDescent="0.2">
      <c r="L2183" s="143" t="s">
        <v>2236</v>
      </c>
    </row>
    <row r="2184" spans="12:12" x14ac:dyDescent="0.2">
      <c r="L2184" s="144" t="s">
        <v>2561</v>
      </c>
    </row>
    <row r="2185" spans="12:12" x14ac:dyDescent="0.2">
      <c r="L2185" s="143" t="s">
        <v>6283</v>
      </c>
    </row>
    <row r="2186" spans="12:12" x14ac:dyDescent="0.2">
      <c r="L2186" s="144" t="s">
        <v>3940</v>
      </c>
    </row>
    <row r="2187" spans="12:12" x14ac:dyDescent="0.2">
      <c r="L2187" s="143" t="s">
        <v>3621</v>
      </c>
    </row>
    <row r="2188" spans="12:12" x14ac:dyDescent="0.2">
      <c r="L2188" s="144" t="s">
        <v>3843</v>
      </c>
    </row>
    <row r="2189" spans="12:12" x14ac:dyDescent="0.2">
      <c r="L2189" s="143" t="s">
        <v>3229</v>
      </c>
    </row>
    <row r="2190" spans="12:12" x14ac:dyDescent="0.2">
      <c r="L2190" s="144" t="s">
        <v>2479</v>
      </c>
    </row>
    <row r="2191" spans="12:12" x14ac:dyDescent="0.2">
      <c r="L2191" s="143" t="s">
        <v>1910</v>
      </c>
    </row>
    <row r="2192" spans="12:12" x14ac:dyDescent="0.2">
      <c r="L2192" s="144" t="s">
        <v>6285</v>
      </c>
    </row>
    <row r="2193" spans="12:12" x14ac:dyDescent="0.2">
      <c r="L2193" s="143" t="s">
        <v>2259</v>
      </c>
    </row>
    <row r="2194" spans="12:12" x14ac:dyDescent="0.2">
      <c r="L2194" s="144" t="s">
        <v>3278</v>
      </c>
    </row>
    <row r="2195" spans="12:12" x14ac:dyDescent="0.2">
      <c r="L2195" s="143" t="s">
        <v>4220</v>
      </c>
    </row>
    <row r="2196" spans="12:12" x14ac:dyDescent="0.2">
      <c r="L2196" s="144" t="s">
        <v>3400</v>
      </c>
    </row>
    <row r="2197" spans="12:12" x14ac:dyDescent="0.2">
      <c r="L2197" s="143" t="s">
        <v>5428</v>
      </c>
    </row>
    <row r="2198" spans="12:12" x14ac:dyDescent="0.2">
      <c r="L2198" s="144" t="s">
        <v>3139</v>
      </c>
    </row>
    <row r="2199" spans="12:12" x14ac:dyDescent="0.2">
      <c r="L2199" s="143" t="s">
        <v>2177</v>
      </c>
    </row>
    <row r="2200" spans="12:12" x14ac:dyDescent="0.2">
      <c r="L2200" s="144" t="s">
        <v>3818</v>
      </c>
    </row>
    <row r="2201" spans="12:12" x14ac:dyDescent="0.2">
      <c r="L2201" s="143" t="s">
        <v>2901</v>
      </c>
    </row>
    <row r="2202" spans="12:12" x14ac:dyDescent="0.2">
      <c r="L2202" s="144" t="s">
        <v>3363</v>
      </c>
    </row>
    <row r="2203" spans="12:12" x14ac:dyDescent="0.2">
      <c r="L2203" s="143" t="s">
        <v>2997</v>
      </c>
    </row>
    <row r="2204" spans="12:12" x14ac:dyDescent="0.2">
      <c r="L2204" s="144" t="s">
        <v>3190</v>
      </c>
    </row>
    <row r="2205" spans="12:12" x14ac:dyDescent="0.2">
      <c r="L2205" s="143" t="s">
        <v>3173</v>
      </c>
    </row>
    <row r="2206" spans="12:12" x14ac:dyDescent="0.2">
      <c r="L2206" s="144" t="s">
        <v>4147</v>
      </c>
    </row>
    <row r="2207" spans="12:12" x14ac:dyDescent="0.2">
      <c r="L2207" s="143" t="s">
        <v>5430</v>
      </c>
    </row>
    <row r="2208" spans="12:12" x14ac:dyDescent="0.2">
      <c r="L2208" s="144" t="s">
        <v>2735</v>
      </c>
    </row>
    <row r="2209" spans="12:12" x14ac:dyDescent="0.2">
      <c r="L2209" s="143" t="s">
        <v>2405</v>
      </c>
    </row>
    <row r="2210" spans="12:12" x14ac:dyDescent="0.2">
      <c r="L2210" s="144" t="s">
        <v>2960</v>
      </c>
    </row>
    <row r="2211" spans="12:12" x14ac:dyDescent="0.2">
      <c r="L2211" s="143" t="s">
        <v>3885</v>
      </c>
    </row>
    <row r="2212" spans="12:12" x14ac:dyDescent="0.2">
      <c r="L2212" s="144" t="s">
        <v>3735</v>
      </c>
    </row>
    <row r="2213" spans="12:12" x14ac:dyDescent="0.2">
      <c r="L2213" s="143" t="s">
        <v>3736</v>
      </c>
    </row>
    <row r="2214" spans="12:12" x14ac:dyDescent="0.2">
      <c r="L2214" s="144" t="s">
        <v>2035</v>
      </c>
    </row>
    <row r="2215" spans="12:12" x14ac:dyDescent="0.2">
      <c r="L2215" s="143" t="s">
        <v>2779</v>
      </c>
    </row>
    <row r="2216" spans="12:12" x14ac:dyDescent="0.2">
      <c r="L2216" s="144" t="s">
        <v>3513</v>
      </c>
    </row>
    <row r="2217" spans="12:12" x14ac:dyDescent="0.2">
      <c r="L2217" s="143" t="s">
        <v>2808</v>
      </c>
    </row>
    <row r="2218" spans="12:12" x14ac:dyDescent="0.2">
      <c r="L2218" s="144" t="s">
        <v>2953</v>
      </c>
    </row>
    <row r="2219" spans="12:12" x14ac:dyDescent="0.2">
      <c r="L2219" s="143" t="s">
        <v>5610</v>
      </c>
    </row>
    <row r="2220" spans="12:12" x14ac:dyDescent="0.2">
      <c r="L2220" s="144" t="s">
        <v>5611</v>
      </c>
    </row>
    <row r="2221" spans="12:12" x14ac:dyDescent="0.2">
      <c r="L2221" s="143" t="s">
        <v>5613</v>
      </c>
    </row>
    <row r="2222" spans="12:12" x14ac:dyDescent="0.2">
      <c r="L2222" s="144" t="s">
        <v>2537</v>
      </c>
    </row>
    <row r="2223" spans="12:12" x14ac:dyDescent="0.2">
      <c r="L2223" s="143" t="s">
        <v>6287</v>
      </c>
    </row>
    <row r="2224" spans="12:12" x14ac:dyDescent="0.2">
      <c r="L2224" s="144" t="s">
        <v>6289</v>
      </c>
    </row>
    <row r="2225" spans="12:12" x14ac:dyDescent="0.2">
      <c r="L2225" s="143" t="s">
        <v>4283</v>
      </c>
    </row>
    <row r="2226" spans="12:12" x14ac:dyDescent="0.2">
      <c r="L2226" s="144" t="s">
        <v>3146</v>
      </c>
    </row>
    <row r="2227" spans="12:12" x14ac:dyDescent="0.2">
      <c r="L2227" s="143" t="s">
        <v>3164</v>
      </c>
    </row>
    <row r="2228" spans="12:12" x14ac:dyDescent="0.2">
      <c r="L2228" s="144" t="s">
        <v>3622</v>
      </c>
    </row>
    <row r="2229" spans="12:12" x14ac:dyDescent="0.2">
      <c r="L2229" s="143" t="s">
        <v>5432</v>
      </c>
    </row>
    <row r="2230" spans="12:12" x14ac:dyDescent="0.2">
      <c r="L2230" s="144" t="s">
        <v>2780</v>
      </c>
    </row>
    <row r="2231" spans="12:12" x14ac:dyDescent="0.2">
      <c r="L2231" s="143" t="s">
        <v>3134</v>
      </c>
    </row>
    <row r="2232" spans="12:12" x14ac:dyDescent="0.2">
      <c r="L2232" s="144" t="s">
        <v>3947</v>
      </c>
    </row>
    <row r="2233" spans="12:12" x14ac:dyDescent="0.2">
      <c r="L2233" s="143" t="s">
        <v>6291</v>
      </c>
    </row>
    <row r="2234" spans="12:12" x14ac:dyDescent="0.2">
      <c r="L2234" s="144" t="s">
        <v>2087</v>
      </c>
    </row>
    <row r="2235" spans="12:12" x14ac:dyDescent="0.2">
      <c r="L2235" s="143" t="s">
        <v>6293</v>
      </c>
    </row>
    <row r="2236" spans="12:12" x14ac:dyDescent="0.2">
      <c r="L2236" s="144" t="s">
        <v>3175</v>
      </c>
    </row>
    <row r="2237" spans="12:12" x14ac:dyDescent="0.2">
      <c r="L2237" s="143" t="s">
        <v>5615</v>
      </c>
    </row>
    <row r="2238" spans="12:12" x14ac:dyDescent="0.2">
      <c r="L2238" s="144" t="s">
        <v>3884</v>
      </c>
    </row>
    <row r="2239" spans="12:12" x14ac:dyDescent="0.2">
      <c r="L2239" s="143" t="s">
        <v>3059</v>
      </c>
    </row>
    <row r="2240" spans="12:12" x14ac:dyDescent="0.2">
      <c r="L2240" s="144" t="s">
        <v>3920</v>
      </c>
    </row>
    <row r="2241" spans="12:12" x14ac:dyDescent="0.2">
      <c r="L2241" s="143" t="s">
        <v>5434</v>
      </c>
    </row>
    <row r="2242" spans="12:12" x14ac:dyDescent="0.2">
      <c r="L2242" s="144" t="s">
        <v>2228</v>
      </c>
    </row>
    <row r="2243" spans="12:12" x14ac:dyDescent="0.2">
      <c r="L2243" s="143" t="s">
        <v>3458</v>
      </c>
    </row>
    <row r="2244" spans="12:12" x14ac:dyDescent="0.2">
      <c r="L2244" s="144" t="s">
        <v>2156</v>
      </c>
    </row>
    <row r="2245" spans="12:12" x14ac:dyDescent="0.2">
      <c r="L2245" s="143" t="s">
        <v>2842</v>
      </c>
    </row>
    <row r="2246" spans="12:12" x14ac:dyDescent="0.2">
      <c r="L2246" s="144" t="s">
        <v>3721</v>
      </c>
    </row>
    <row r="2247" spans="12:12" x14ac:dyDescent="0.2">
      <c r="L2247" s="143" t="s">
        <v>5436</v>
      </c>
    </row>
    <row r="2248" spans="12:12" x14ac:dyDescent="0.2">
      <c r="L2248" s="144" t="s">
        <v>6295</v>
      </c>
    </row>
    <row r="2249" spans="12:12" x14ac:dyDescent="0.2">
      <c r="L2249" s="143" t="s">
        <v>5764</v>
      </c>
    </row>
    <row r="2250" spans="12:12" x14ac:dyDescent="0.2">
      <c r="L2250" s="144" t="s">
        <v>3187</v>
      </c>
    </row>
    <row r="2251" spans="12:12" x14ac:dyDescent="0.2">
      <c r="L2251" s="143" t="s">
        <v>3279</v>
      </c>
    </row>
    <row r="2252" spans="12:12" x14ac:dyDescent="0.2">
      <c r="L2252" s="144" t="s">
        <v>3370</v>
      </c>
    </row>
    <row r="2253" spans="12:12" x14ac:dyDescent="0.2">
      <c r="L2253" s="143" t="s">
        <v>2334</v>
      </c>
    </row>
    <row r="2254" spans="12:12" x14ac:dyDescent="0.2">
      <c r="L2254" s="144" t="s">
        <v>2335</v>
      </c>
    </row>
    <row r="2255" spans="12:12" x14ac:dyDescent="0.2">
      <c r="L2255" s="143" t="s">
        <v>3369</v>
      </c>
    </row>
    <row r="2256" spans="12:12" x14ac:dyDescent="0.2">
      <c r="L2256" s="144" t="s">
        <v>2262</v>
      </c>
    </row>
    <row r="2257" spans="12:12" x14ac:dyDescent="0.2">
      <c r="L2257" s="143" t="s">
        <v>4215</v>
      </c>
    </row>
    <row r="2258" spans="12:12" x14ac:dyDescent="0.2">
      <c r="L2258" s="144" t="s">
        <v>2473</v>
      </c>
    </row>
    <row r="2259" spans="12:12" x14ac:dyDescent="0.2">
      <c r="L2259" s="143" t="s">
        <v>3174</v>
      </c>
    </row>
    <row r="2260" spans="12:12" x14ac:dyDescent="0.2">
      <c r="L2260" s="144" t="s">
        <v>5438</v>
      </c>
    </row>
    <row r="2261" spans="12:12" x14ac:dyDescent="0.2">
      <c r="L2261" s="143" t="s">
        <v>2869</v>
      </c>
    </row>
    <row r="2262" spans="12:12" x14ac:dyDescent="0.2">
      <c r="L2262" s="144" t="s">
        <v>2114</v>
      </c>
    </row>
    <row r="2263" spans="12:12" x14ac:dyDescent="0.2">
      <c r="L2263" s="143" t="s">
        <v>3344</v>
      </c>
    </row>
    <row r="2264" spans="12:12" x14ac:dyDescent="0.2">
      <c r="L2264" s="144" t="s">
        <v>4126</v>
      </c>
    </row>
    <row r="2265" spans="12:12" x14ac:dyDescent="0.2">
      <c r="L2265" s="143" t="s">
        <v>2581</v>
      </c>
    </row>
    <row r="2266" spans="12:12" x14ac:dyDescent="0.2">
      <c r="L2266" s="144" t="s">
        <v>2669</v>
      </c>
    </row>
    <row r="2267" spans="12:12" x14ac:dyDescent="0.2">
      <c r="L2267" s="143" t="s">
        <v>4069</v>
      </c>
    </row>
    <row r="2268" spans="12:12" x14ac:dyDescent="0.2">
      <c r="L2268" s="144" t="s">
        <v>5440</v>
      </c>
    </row>
    <row r="2269" spans="12:12" x14ac:dyDescent="0.2">
      <c r="L2269" s="143" t="s">
        <v>3445</v>
      </c>
    </row>
    <row r="2270" spans="12:12" x14ac:dyDescent="0.2">
      <c r="L2270" s="144" t="s">
        <v>2725</v>
      </c>
    </row>
    <row r="2271" spans="12:12" x14ac:dyDescent="0.2">
      <c r="L2271" s="143" t="s">
        <v>3756</v>
      </c>
    </row>
    <row r="2272" spans="12:12" x14ac:dyDescent="0.2">
      <c r="L2272" s="144" t="s">
        <v>2304</v>
      </c>
    </row>
    <row r="2273" spans="12:12" x14ac:dyDescent="0.2">
      <c r="L2273" s="143" t="s">
        <v>2009</v>
      </c>
    </row>
    <row r="2274" spans="12:12" x14ac:dyDescent="0.2">
      <c r="L2274" s="144" t="s">
        <v>2922</v>
      </c>
    </row>
    <row r="2275" spans="12:12" x14ac:dyDescent="0.2">
      <c r="L2275" s="143" t="s">
        <v>2817</v>
      </c>
    </row>
    <row r="2276" spans="12:12" x14ac:dyDescent="0.2">
      <c r="L2276" s="144" t="s">
        <v>5766</v>
      </c>
    </row>
    <row r="2277" spans="12:12" x14ac:dyDescent="0.2">
      <c r="L2277" s="143" t="s">
        <v>3473</v>
      </c>
    </row>
    <row r="2278" spans="12:12" x14ac:dyDescent="0.2">
      <c r="L2278" s="144" t="s">
        <v>5443</v>
      </c>
    </row>
    <row r="2279" spans="12:12" x14ac:dyDescent="0.2">
      <c r="L2279" s="143" t="s">
        <v>2693</v>
      </c>
    </row>
    <row r="2280" spans="12:12" x14ac:dyDescent="0.2">
      <c r="L2280" s="144" t="s">
        <v>3521</v>
      </c>
    </row>
    <row r="2281" spans="12:12" x14ac:dyDescent="0.2">
      <c r="L2281" s="143" t="s">
        <v>2330</v>
      </c>
    </row>
    <row r="2282" spans="12:12" x14ac:dyDescent="0.2">
      <c r="L2282" s="144" t="s">
        <v>4138</v>
      </c>
    </row>
    <row r="2283" spans="12:12" x14ac:dyDescent="0.2">
      <c r="L2283" s="143" t="s">
        <v>2664</v>
      </c>
    </row>
    <row r="2284" spans="12:12" x14ac:dyDescent="0.2">
      <c r="L2284" s="144" t="s">
        <v>3576</v>
      </c>
    </row>
    <row r="2285" spans="12:12" x14ac:dyDescent="0.2">
      <c r="L2285" s="143" t="s">
        <v>2657</v>
      </c>
    </row>
    <row r="2286" spans="12:12" x14ac:dyDescent="0.2">
      <c r="L2286" s="144" t="s">
        <v>2989</v>
      </c>
    </row>
    <row r="2287" spans="12:12" x14ac:dyDescent="0.2">
      <c r="L2287" s="143" t="s">
        <v>3350</v>
      </c>
    </row>
    <row r="2288" spans="12:12" x14ac:dyDescent="0.2">
      <c r="L2288" s="144" t="s">
        <v>5617</v>
      </c>
    </row>
    <row r="2289" spans="12:12" x14ac:dyDescent="0.2">
      <c r="L2289" s="143" t="s">
        <v>5768</v>
      </c>
    </row>
    <row r="2290" spans="12:12" x14ac:dyDescent="0.2">
      <c r="L2290" s="144" t="s">
        <v>4099</v>
      </c>
    </row>
    <row r="2291" spans="12:12" x14ac:dyDescent="0.2">
      <c r="L2291" s="143" t="s">
        <v>3964</v>
      </c>
    </row>
    <row r="2292" spans="12:12" x14ac:dyDescent="0.2">
      <c r="L2292" s="144" t="s">
        <v>2660</v>
      </c>
    </row>
    <row r="2293" spans="12:12" x14ac:dyDescent="0.2">
      <c r="L2293" s="143" t="s">
        <v>6297</v>
      </c>
    </row>
    <row r="2294" spans="12:12" x14ac:dyDescent="0.2">
      <c r="L2294" s="144" t="s">
        <v>5069</v>
      </c>
    </row>
    <row r="2295" spans="12:12" x14ac:dyDescent="0.2">
      <c r="L2295" s="143" t="s">
        <v>4034</v>
      </c>
    </row>
    <row r="2296" spans="12:12" x14ac:dyDescent="0.2">
      <c r="L2296" s="144" t="s">
        <v>4139</v>
      </c>
    </row>
    <row r="2297" spans="12:12" x14ac:dyDescent="0.2">
      <c r="L2297" s="143" t="s">
        <v>4031</v>
      </c>
    </row>
    <row r="2298" spans="12:12" x14ac:dyDescent="0.2">
      <c r="L2298" s="144" t="s">
        <v>6299</v>
      </c>
    </row>
    <row r="2299" spans="12:12" x14ac:dyDescent="0.2">
      <c r="L2299" s="143" t="s">
        <v>3799</v>
      </c>
    </row>
    <row r="2300" spans="12:12" x14ac:dyDescent="0.2">
      <c r="L2300" s="144" t="s">
        <v>3205</v>
      </c>
    </row>
    <row r="2301" spans="12:12" x14ac:dyDescent="0.2">
      <c r="L2301" s="143" t="s">
        <v>2706</v>
      </c>
    </row>
    <row r="2302" spans="12:12" x14ac:dyDescent="0.2">
      <c r="L2302" s="144" t="s">
        <v>2916</v>
      </c>
    </row>
    <row r="2303" spans="12:12" x14ac:dyDescent="0.2">
      <c r="L2303" s="143" t="s">
        <v>2832</v>
      </c>
    </row>
    <row r="2304" spans="12:12" x14ac:dyDescent="0.2">
      <c r="L2304" s="144" t="s">
        <v>2833</v>
      </c>
    </row>
    <row r="2305" spans="12:12" x14ac:dyDescent="0.2">
      <c r="L2305" s="143" t="s">
        <v>5445</v>
      </c>
    </row>
    <row r="2306" spans="12:12" x14ac:dyDescent="0.2">
      <c r="L2306" s="144" t="s">
        <v>3694</v>
      </c>
    </row>
    <row r="2307" spans="12:12" x14ac:dyDescent="0.2">
      <c r="L2307" s="143" t="s">
        <v>3693</v>
      </c>
    </row>
    <row r="2308" spans="12:12" x14ac:dyDescent="0.2">
      <c r="L2308" s="144" t="s">
        <v>2772</v>
      </c>
    </row>
    <row r="2309" spans="12:12" x14ac:dyDescent="0.2">
      <c r="L2309" s="143" t="s">
        <v>2438</v>
      </c>
    </row>
    <row r="2310" spans="12:12" x14ac:dyDescent="0.2">
      <c r="L2310" s="144" t="s">
        <v>2446</v>
      </c>
    </row>
    <row r="2311" spans="12:12" x14ac:dyDescent="0.2">
      <c r="L2311" s="143" t="s">
        <v>3795</v>
      </c>
    </row>
    <row r="2312" spans="12:12" x14ac:dyDescent="0.2">
      <c r="L2312" s="144" t="s">
        <v>5074</v>
      </c>
    </row>
    <row r="2313" spans="12:12" x14ac:dyDescent="0.2">
      <c r="L2313" s="143" t="s">
        <v>6301</v>
      </c>
    </row>
    <row r="2314" spans="12:12" x14ac:dyDescent="0.2">
      <c r="L2314" s="144" t="s">
        <v>1921</v>
      </c>
    </row>
    <row r="2315" spans="12:12" x14ac:dyDescent="0.2">
      <c r="L2315" s="143" t="s">
        <v>3646</v>
      </c>
    </row>
    <row r="2316" spans="12:12" x14ac:dyDescent="0.2">
      <c r="L2316" s="144" t="s">
        <v>4114</v>
      </c>
    </row>
    <row r="2317" spans="12:12" x14ac:dyDescent="0.2">
      <c r="L2317" s="143" t="s">
        <v>3812</v>
      </c>
    </row>
    <row r="2318" spans="12:12" x14ac:dyDescent="0.2">
      <c r="L2318" s="144" t="s">
        <v>4101</v>
      </c>
    </row>
    <row r="2319" spans="12:12" x14ac:dyDescent="0.2">
      <c r="L2319" s="143" t="s">
        <v>3272</v>
      </c>
    </row>
    <row r="2320" spans="12:12" x14ac:dyDescent="0.2">
      <c r="L2320" s="144" t="s">
        <v>3282</v>
      </c>
    </row>
    <row r="2321" spans="12:12" x14ac:dyDescent="0.2">
      <c r="L2321" s="143" t="s">
        <v>4109</v>
      </c>
    </row>
    <row r="2322" spans="12:12" x14ac:dyDescent="0.2">
      <c r="L2322" s="144" t="s">
        <v>3310</v>
      </c>
    </row>
    <row r="2323" spans="12:12" x14ac:dyDescent="0.2">
      <c r="L2323" s="143" t="s">
        <v>3342</v>
      </c>
    </row>
    <row r="2324" spans="12:12" x14ac:dyDescent="0.2">
      <c r="L2324" s="144" t="s">
        <v>2085</v>
      </c>
    </row>
    <row r="2325" spans="12:12" x14ac:dyDescent="0.2">
      <c r="L2325" s="143" t="s">
        <v>1960</v>
      </c>
    </row>
    <row r="2326" spans="12:12" x14ac:dyDescent="0.2">
      <c r="L2326" s="144" t="s">
        <v>2663</v>
      </c>
    </row>
    <row r="2327" spans="12:12" x14ac:dyDescent="0.2">
      <c r="L2327" s="143" t="s">
        <v>5447</v>
      </c>
    </row>
    <row r="2328" spans="12:12" x14ac:dyDescent="0.2">
      <c r="L2328" s="144" t="s">
        <v>2157</v>
      </c>
    </row>
    <row r="2329" spans="12:12" x14ac:dyDescent="0.2">
      <c r="L2329" s="143" t="s">
        <v>3719</v>
      </c>
    </row>
    <row r="2330" spans="12:12" x14ac:dyDescent="0.2">
      <c r="L2330" s="144" t="s">
        <v>2951</v>
      </c>
    </row>
    <row r="2331" spans="12:12" x14ac:dyDescent="0.2">
      <c r="L2331" s="143" t="s">
        <v>6303</v>
      </c>
    </row>
    <row r="2332" spans="12:12" x14ac:dyDescent="0.2">
      <c r="L2332" s="144" t="s">
        <v>6305</v>
      </c>
    </row>
    <row r="2333" spans="12:12" x14ac:dyDescent="0.2">
      <c r="L2333" s="143" t="s">
        <v>4132</v>
      </c>
    </row>
    <row r="2334" spans="12:12" x14ac:dyDescent="0.2">
      <c r="L2334" s="144" t="s">
        <v>2383</v>
      </c>
    </row>
    <row r="2335" spans="12:12" x14ac:dyDescent="0.2">
      <c r="L2335" s="143" t="s">
        <v>2492</v>
      </c>
    </row>
    <row r="2336" spans="12:12" x14ac:dyDescent="0.2">
      <c r="L2336" s="144" t="s">
        <v>2404</v>
      </c>
    </row>
    <row r="2337" spans="12:12" x14ac:dyDescent="0.2">
      <c r="L2337" s="143" t="s">
        <v>2230</v>
      </c>
    </row>
    <row r="2338" spans="12:12" x14ac:dyDescent="0.2">
      <c r="L2338" s="144" t="s">
        <v>3635</v>
      </c>
    </row>
    <row r="2339" spans="12:12" x14ac:dyDescent="0.2">
      <c r="L2339" s="143" t="s">
        <v>5448</v>
      </c>
    </row>
    <row r="2340" spans="12:12" x14ac:dyDescent="0.2">
      <c r="L2340" s="144" t="s">
        <v>3304</v>
      </c>
    </row>
    <row r="2341" spans="12:12" x14ac:dyDescent="0.2">
      <c r="L2341" s="143" t="s">
        <v>2408</v>
      </c>
    </row>
    <row r="2342" spans="12:12" x14ac:dyDescent="0.2">
      <c r="L2342" s="144" t="s">
        <v>3882</v>
      </c>
    </row>
    <row r="2343" spans="12:12" x14ac:dyDescent="0.2">
      <c r="L2343" s="143" t="s">
        <v>3589</v>
      </c>
    </row>
    <row r="2344" spans="12:12" x14ac:dyDescent="0.2">
      <c r="L2344" s="144" t="s">
        <v>3902</v>
      </c>
    </row>
    <row r="2345" spans="12:12" x14ac:dyDescent="0.2">
      <c r="L2345" s="143" t="s">
        <v>5449</v>
      </c>
    </row>
    <row r="2346" spans="12:12" x14ac:dyDescent="0.2">
      <c r="L2346" s="144" t="s">
        <v>3214</v>
      </c>
    </row>
    <row r="2347" spans="12:12" x14ac:dyDescent="0.2">
      <c r="L2347" s="143" t="s">
        <v>6307</v>
      </c>
    </row>
    <row r="2348" spans="12:12" x14ac:dyDescent="0.2">
      <c r="L2348" s="144" t="s">
        <v>3768</v>
      </c>
    </row>
    <row r="2349" spans="12:12" x14ac:dyDescent="0.2">
      <c r="L2349" s="143" t="s">
        <v>2025</v>
      </c>
    </row>
    <row r="2350" spans="12:12" x14ac:dyDescent="0.2">
      <c r="L2350" s="144" t="s">
        <v>2690</v>
      </c>
    </row>
    <row r="2351" spans="12:12" x14ac:dyDescent="0.2">
      <c r="L2351" s="143" t="s">
        <v>3588</v>
      </c>
    </row>
    <row r="2352" spans="12:12" x14ac:dyDescent="0.2">
      <c r="L2352" s="144" t="s">
        <v>4006</v>
      </c>
    </row>
    <row r="2353" spans="12:12" x14ac:dyDescent="0.2">
      <c r="L2353" s="143" t="s">
        <v>3396</v>
      </c>
    </row>
    <row r="2354" spans="12:12" x14ac:dyDescent="0.2">
      <c r="L2354" s="144" t="s">
        <v>6309</v>
      </c>
    </row>
    <row r="2355" spans="12:12" x14ac:dyDescent="0.2">
      <c r="L2355" s="143" t="s">
        <v>5451</v>
      </c>
    </row>
    <row r="2356" spans="12:12" x14ac:dyDescent="0.2">
      <c r="L2356" s="144" t="s">
        <v>2406</v>
      </c>
    </row>
    <row r="2357" spans="12:12" x14ac:dyDescent="0.2">
      <c r="L2357" s="143" t="s">
        <v>2697</v>
      </c>
    </row>
    <row r="2358" spans="12:12" x14ac:dyDescent="0.2">
      <c r="L2358" s="144" t="s">
        <v>3758</v>
      </c>
    </row>
    <row r="2359" spans="12:12" x14ac:dyDescent="0.2">
      <c r="L2359" s="143" t="s">
        <v>3415</v>
      </c>
    </row>
    <row r="2360" spans="12:12" x14ac:dyDescent="0.2">
      <c r="L2360" s="144" t="s">
        <v>3066</v>
      </c>
    </row>
    <row r="2361" spans="12:12" x14ac:dyDescent="0.2">
      <c r="L2361" s="143" t="s">
        <v>5453</v>
      </c>
    </row>
    <row r="2362" spans="12:12" x14ac:dyDescent="0.2">
      <c r="L2362" s="144" t="s">
        <v>4141</v>
      </c>
    </row>
    <row r="2363" spans="12:12" x14ac:dyDescent="0.2">
      <c r="L2363" s="143" t="s">
        <v>2902</v>
      </c>
    </row>
    <row r="2364" spans="12:12" x14ac:dyDescent="0.2">
      <c r="L2364" s="144" t="s">
        <v>3769</v>
      </c>
    </row>
    <row r="2365" spans="12:12" x14ac:dyDescent="0.2">
      <c r="L2365" s="143" t="s">
        <v>2188</v>
      </c>
    </row>
    <row r="2366" spans="12:12" x14ac:dyDescent="0.2">
      <c r="L2366" s="144" t="s">
        <v>1918</v>
      </c>
    </row>
    <row r="2367" spans="12:12" x14ac:dyDescent="0.2">
      <c r="L2367" s="143" t="s">
        <v>3615</v>
      </c>
    </row>
    <row r="2368" spans="12:12" x14ac:dyDescent="0.2">
      <c r="L2368" s="144" t="s">
        <v>3731</v>
      </c>
    </row>
    <row r="2369" spans="12:12" x14ac:dyDescent="0.2">
      <c r="L2369" s="143" t="s">
        <v>2298</v>
      </c>
    </row>
    <row r="2370" spans="12:12" x14ac:dyDescent="0.2">
      <c r="L2370" s="144" t="s">
        <v>3600</v>
      </c>
    </row>
    <row r="2371" spans="12:12" x14ac:dyDescent="0.2">
      <c r="L2371" s="143" t="s">
        <v>5618</v>
      </c>
    </row>
    <row r="2372" spans="12:12" x14ac:dyDescent="0.2">
      <c r="L2372" s="144" t="s">
        <v>5770</v>
      </c>
    </row>
    <row r="2373" spans="12:12" x14ac:dyDescent="0.2">
      <c r="L2373" s="143" t="s">
        <v>3531</v>
      </c>
    </row>
    <row r="2374" spans="12:12" x14ac:dyDescent="0.2">
      <c r="L2374" s="144" t="s">
        <v>5516</v>
      </c>
    </row>
    <row r="2375" spans="12:12" x14ac:dyDescent="0.2">
      <c r="L2375" s="143" t="s">
        <v>1951</v>
      </c>
    </row>
    <row r="2376" spans="12:12" x14ac:dyDescent="0.2">
      <c r="L2376" s="144" t="s">
        <v>2507</v>
      </c>
    </row>
    <row r="2377" spans="12:12" x14ac:dyDescent="0.2">
      <c r="L2377" s="143" t="s">
        <v>3534</v>
      </c>
    </row>
    <row r="2378" spans="12:12" x14ac:dyDescent="0.2">
      <c r="L2378" s="144" t="s">
        <v>2850</v>
      </c>
    </row>
    <row r="2379" spans="12:12" x14ac:dyDescent="0.2">
      <c r="L2379" s="143" t="s">
        <v>3535</v>
      </c>
    </row>
    <row r="2380" spans="12:12" x14ac:dyDescent="0.2">
      <c r="L2380" s="144" t="s">
        <v>3660</v>
      </c>
    </row>
    <row r="2381" spans="12:12" x14ac:dyDescent="0.2">
      <c r="L2381" s="143" t="s">
        <v>2952</v>
      </c>
    </row>
    <row r="2382" spans="12:12" x14ac:dyDescent="0.2">
      <c r="L2382" s="144" t="s">
        <v>3825</v>
      </c>
    </row>
    <row r="2383" spans="12:12" x14ac:dyDescent="0.2">
      <c r="L2383" s="143" t="s">
        <v>3824</v>
      </c>
    </row>
    <row r="2384" spans="12:12" x14ac:dyDescent="0.2">
      <c r="L2384" s="144" t="s">
        <v>2843</v>
      </c>
    </row>
    <row r="2385" spans="12:12" x14ac:dyDescent="0.2">
      <c r="L2385" s="143" t="s">
        <v>2122</v>
      </c>
    </row>
    <row r="2386" spans="12:12" x14ac:dyDescent="0.2">
      <c r="L2386" s="144" t="s">
        <v>2770</v>
      </c>
    </row>
    <row r="2387" spans="12:12" x14ac:dyDescent="0.2">
      <c r="L2387" s="143" t="s">
        <v>3191</v>
      </c>
    </row>
    <row r="2388" spans="12:12" x14ac:dyDescent="0.2">
      <c r="L2388" s="144" t="s">
        <v>2275</v>
      </c>
    </row>
    <row r="2389" spans="12:12" x14ac:dyDescent="0.2">
      <c r="L2389" s="143" t="s">
        <v>2276</v>
      </c>
    </row>
    <row r="2390" spans="12:12" x14ac:dyDescent="0.2">
      <c r="L2390" s="144" t="s">
        <v>3895</v>
      </c>
    </row>
    <row r="2391" spans="12:12" x14ac:dyDescent="0.2">
      <c r="L2391" s="143" t="s">
        <v>3230</v>
      </c>
    </row>
    <row r="2392" spans="12:12" x14ac:dyDescent="0.2">
      <c r="L2392" s="144" t="s">
        <v>3726</v>
      </c>
    </row>
    <row r="2393" spans="12:12" x14ac:dyDescent="0.2">
      <c r="L2393" s="143" t="s">
        <v>2705</v>
      </c>
    </row>
    <row r="2394" spans="12:12" x14ac:dyDescent="0.2">
      <c r="L2394" s="144" t="s">
        <v>2095</v>
      </c>
    </row>
    <row r="2395" spans="12:12" x14ac:dyDescent="0.2">
      <c r="L2395" s="143" t="s">
        <v>3429</v>
      </c>
    </row>
    <row r="2396" spans="12:12" x14ac:dyDescent="0.2">
      <c r="L2396" s="144" t="s">
        <v>2514</v>
      </c>
    </row>
    <row r="2397" spans="12:12" x14ac:dyDescent="0.2">
      <c r="L2397" s="143" t="s">
        <v>2426</v>
      </c>
    </row>
    <row r="2398" spans="12:12" x14ac:dyDescent="0.2">
      <c r="L2398" s="144" t="s">
        <v>3243</v>
      </c>
    </row>
    <row r="2399" spans="12:12" x14ac:dyDescent="0.2">
      <c r="L2399" s="143" t="s">
        <v>6311</v>
      </c>
    </row>
    <row r="2400" spans="12:12" x14ac:dyDescent="0.2">
      <c r="L2400" s="144" t="s">
        <v>5455</v>
      </c>
    </row>
    <row r="2401" spans="12:12" x14ac:dyDescent="0.2">
      <c r="L2401" s="143" t="s">
        <v>3845</v>
      </c>
    </row>
    <row r="2402" spans="12:12" x14ac:dyDescent="0.2">
      <c r="L2402" s="144" t="s">
        <v>3425</v>
      </c>
    </row>
    <row r="2403" spans="12:12" x14ac:dyDescent="0.2">
      <c r="L2403" s="143" t="s">
        <v>3487</v>
      </c>
    </row>
    <row r="2404" spans="12:12" x14ac:dyDescent="0.2">
      <c r="L2404" s="144" t="s">
        <v>2447</v>
      </c>
    </row>
    <row r="2405" spans="12:12" x14ac:dyDescent="0.2">
      <c r="L2405" s="143" t="s">
        <v>2708</v>
      </c>
    </row>
    <row r="2406" spans="12:12" x14ac:dyDescent="0.2">
      <c r="L2406" s="144" t="s">
        <v>2716</v>
      </c>
    </row>
    <row r="2407" spans="12:12" x14ac:dyDescent="0.2">
      <c r="L2407" s="143" t="s">
        <v>2478</v>
      </c>
    </row>
    <row r="2408" spans="12:12" x14ac:dyDescent="0.2">
      <c r="L2408" s="144" t="s">
        <v>2226</v>
      </c>
    </row>
    <row r="2409" spans="12:12" x14ac:dyDescent="0.2">
      <c r="L2409" s="143" t="s">
        <v>2080</v>
      </c>
    </row>
    <row r="2410" spans="12:12" x14ac:dyDescent="0.2">
      <c r="L2410" s="144" t="s">
        <v>2079</v>
      </c>
    </row>
    <row r="2411" spans="12:12" x14ac:dyDescent="0.2">
      <c r="L2411" s="143" t="s">
        <v>3540</v>
      </c>
    </row>
    <row r="2412" spans="12:12" x14ac:dyDescent="0.2">
      <c r="L2412" s="144" t="s">
        <v>4013</v>
      </c>
    </row>
    <row r="2413" spans="12:12" x14ac:dyDescent="0.2">
      <c r="L2413" s="143" t="s">
        <v>3346</v>
      </c>
    </row>
    <row r="2414" spans="12:12" x14ac:dyDescent="0.2">
      <c r="L2414" s="144" t="s">
        <v>4063</v>
      </c>
    </row>
    <row r="2415" spans="12:12" x14ac:dyDescent="0.2">
      <c r="L2415" s="143" t="s">
        <v>3206</v>
      </c>
    </row>
    <row r="2416" spans="12:12" x14ac:dyDescent="0.2">
      <c r="L2416" s="144" t="s">
        <v>2342</v>
      </c>
    </row>
    <row r="2417" spans="12:12" x14ac:dyDescent="0.2">
      <c r="L2417" s="143" t="s">
        <v>2144</v>
      </c>
    </row>
    <row r="2418" spans="12:12" x14ac:dyDescent="0.2">
      <c r="L2418" s="144" t="s">
        <v>2683</v>
      </c>
    </row>
    <row r="2419" spans="12:12" x14ac:dyDescent="0.2">
      <c r="L2419" s="143" t="s">
        <v>2615</v>
      </c>
    </row>
    <row r="2420" spans="12:12" x14ac:dyDescent="0.2">
      <c r="L2420" s="144" t="s">
        <v>2613</v>
      </c>
    </row>
    <row r="2421" spans="12:12" x14ac:dyDescent="0.2">
      <c r="L2421" s="143" t="s">
        <v>3220</v>
      </c>
    </row>
    <row r="2422" spans="12:12" x14ac:dyDescent="0.2">
      <c r="L2422" s="144" t="s">
        <v>3623</v>
      </c>
    </row>
    <row r="2423" spans="12:12" x14ac:dyDescent="0.2">
      <c r="L2423" s="143" t="s">
        <v>2645</v>
      </c>
    </row>
    <row r="2424" spans="12:12" x14ac:dyDescent="0.2">
      <c r="L2424" s="144" t="s">
        <v>3507</v>
      </c>
    </row>
    <row r="2425" spans="12:12" x14ac:dyDescent="0.2">
      <c r="L2425" s="143" t="s">
        <v>2931</v>
      </c>
    </row>
    <row r="2426" spans="12:12" x14ac:dyDescent="0.2">
      <c r="L2426" s="144" t="s">
        <v>6313</v>
      </c>
    </row>
    <row r="2427" spans="12:12" x14ac:dyDescent="0.2">
      <c r="L2427" s="143" t="s">
        <v>2714</v>
      </c>
    </row>
    <row r="2428" spans="12:12" x14ac:dyDescent="0.2">
      <c r="L2428" s="144" t="s">
        <v>3897</v>
      </c>
    </row>
    <row r="2429" spans="12:12" x14ac:dyDescent="0.2">
      <c r="L2429" s="143" t="s">
        <v>4196</v>
      </c>
    </row>
    <row r="2430" spans="12:12" x14ac:dyDescent="0.2">
      <c r="L2430" s="144" t="s">
        <v>4029</v>
      </c>
    </row>
    <row r="2431" spans="12:12" x14ac:dyDescent="0.2">
      <c r="L2431" s="143" t="s">
        <v>2800</v>
      </c>
    </row>
    <row r="2432" spans="12:12" x14ac:dyDescent="0.2">
      <c r="L2432" s="144" t="s">
        <v>3262</v>
      </c>
    </row>
    <row r="2433" spans="12:12" x14ac:dyDescent="0.2">
      <c r="L2433" s="143" t="s">
        <v>3937</v>
      </c>
    </row>
    <row r="2434" spans="12:12" x14ac:dyDescent="0.2">
      <c r="L2434" s="144" t="s">
        <v>2436</v>
      </c>
    </row>
    <row r="2435" spans="12:12" x14ac:dyDescent="0.2">
      <c r="L2435" s="143" t="s">
        <v>3303</v>
      </c>
    </row>
    <row r="2436" spans="12:12" x14ac:dyDescent="0.2">
      <c r="L2436" s="144" t="s">
        <v>2140</v>
      </c>
    </row>
    <row r="2437" spans="12:12" x14ac:dyDescent="0.2">
      <c r="L2437" s="143" t="s">
        <v>2137</v>
      </c>
    </row>
    <row r="2438" spans="12:12" x14ac:dyDescent="0.2">
      <c r="L2438" s="144" t="s">
        <v>4100</v>
      </c>
    </row>
    <row r="2439" spans="12:12" x14ac:dyDescent="0.2">
      <c r="L2439" s="143" t="s">
        <v>2568</v>
      </c>
    </row>
    <row r="2440" spans="12:12" x14ac:dyDescent="0.2">
      <c r="L2440" s="144" t="s">
        <v>4105</v>
      </c>
    </row>
    <row r="2441" spans="12:12" x14ac:dyDescent="0.2">
      <c r="L2441" s="143" t="s">
        <v>5457</v>
      </c>
    </row>
    <row r="2442" spans="12:12" x14ac:dyDescent="0.2">
      <c r="L2442" s="144" t="s">
        <v>2288</v>
      </c>
    </row>
    <row r="2443" spans="12:12" x14ac:dyDescent="0.2">
      <c r="L2443" s="143" t="s">
        <v>2353</v>
      </c>
    </row>
    <row r="2444" spans="12:12" x14ac:dyDescent="0.2">
      <c r="L2444" s="144" t="s">
        <v>6315</v>
      </c>
    </row>
    <row r="2445" spans="12:12" x14ac:dyDescent="0.2">
      <c r="L2445" s="143" t="s">
        <v>6317</v>
      </c>
    </row>
    <row r="2446" spans="12:12" x14ac:dyDescent="0.2">
      <c r="L2446" s="144" t="s">
        <v>5621</v>
      </c>
    </row>
    <row r="2447" spans="12:12" x14ac:dyDescent="0.2">
      <c r="L2447" s="143" t="s">
        <v>2477</v>
      </c>
    </row>
    <row r="2448" spans="12:12" x14ac:dyDescent="0.2">
      <c r="L2448" s="144" t="s">
        <v>3794</v>
      </c>
    </row>
    <row r="2449" spans="12:12" x14ac:dyDescent="0.2">
      <c r="L2449" s="143" t="s">
        <v>3030</v>
      </c>
    </row>
    <row r="2450" spans="12:12" x14ac:dyDescent="0.2">
      <c r="L2450" s="144" t="s">
        <v>2120</v>
      </c>
    </row>
    <row r="2451" spans="12:12" x14ac:dyDescent="0.2">
      <c r="L2451" s="143" t="s">
        <v>3633</v>
      </c>
    </row>
    <row r="2452" spans="12:12" x14ac:dyDescent="0.2">
      <c r="L2452" s="144" t="s">
        <v>2633</v>
      </c>
    </row>
    <row r="2453" spans="12:12" x14ac:dyDescent="0.2">
      <c r="L2453" s="143" t="s">
        <v>2145</v>
      </c>
    </row>
    <row r="2454" spans="12:12" x14ac:dyDescent="0.2">
      <c r="L2454" s="144" t="s">
        <v>3322</v>
      </c>
    </row>
    <row r="2455" spans="12:12" x14ac:dyDescent="0.2">
      <c r="L2455" s="143" t="s">
        <v>4032</v>
      </c>
    </row>
    <row r="2456" spans="12:12" x14ac:dyDescent="0.2">
      <c r="L2456" s="144" t="s">
        <v>4185</v>
      </c>
    </row>
    <row r="2457" spans="12:12" x14ac:dyDescent="0.2">
      <c r="L2457" s="143" t="s">
        <v>3704</v>
      </c>
    </row>
    <row r="2458" spans="12:12" x14ac:dyDescent="0.2">
      <c r="L2458" s="144" t="s">
        <v>2596</v>
      </c>
    </row>
    <row r="2459" spans="12:12" x14ac:dyDescent="0.2">
      <c r="L2459" s="143" t="s">
        <v>6319</v>
      </c>
    </row>
    <row r="2460" spans="12:12" x14ac:dyDescent="0.2">
      <c r="L2460" s="144" t="s">
        <v>6321</v>
      </c>
    </row>
    <row r="2461" spans="12:12" x14ac:dyDescent="0.2">
      <c r="L2461" s="143" t="s">
        <v>2452</v>
      </c>
    </row>
    <row r="2462" spans="12:12" x14ac:dyDescent="0.2">
      <c r="L2462" s="144" t="s">
        <v>3682</v>
      </c>
    </row>
    <row r="2463" spans="12:12" x14ac:dyDescent="0.2">
      <c r="L2463" s="143" t="s">
        <v>2198</v>
      </c>
    </row>
    <row r="2464" spans="12:12" x14ac:dyDescent="0.2">
      <c r="L2464" s="144" t="s">
        <v>3108</v>
      </c>
    </row>
    <row r="2465" spans="12:12" x14ac:dyDescent="0.2">
      <c r="L2465" s="143" t="s">
        <v>4090</v>
      </c>
    </row>
    <row r="2466" spans="12:12" x14ac:dyDescent="0.2">
      <c r="L2466" s="144" t="s">
        <v>2742</v>
      </c>
    </row>
    <row r="2467" spans="12:12" x14ac:dyDescent="0.2">
      <c r="L2467" s="143" t="s">
        <v>3148</v>
      </c>
    </row>
    <row r="2468" spans="12:12" x14ac:dyDescent="0.2">
      <c r="L2468" s="144" t="s">
        <v>3829</v>
      </c>
    </row>
    <row r="2469" spans="12:12" x14ac:dyDescent="0.2">
      <c r="L2469" s="143" t="s">
        <v>2844</v>
      </c>
    </row>
    <row r="2470" spans="12:12" x14ac:dyDescent="0.2">
      <c r="L2470" s="144" t="s">
        <v>2050</v>
      </c>
    </row>
    <row r="2471" spans="12:12" x14ac:dyDescent="0.2">
      <c r="L2471" s="143" t="s">
        <v>5459</v>
      </c>
    </row>
    <row r="2472" spans="12:12" x14ac:dyDescent="0.2">
      <c r="L2472" s="144" t="s">
        <v>2861</v>
      </c>
    </row>
    <row r="2473" spans="12:12" x14ac:dyDescent="0.2">
      <c r="L2473" s="143" t="s">
        <v>3224</v>
      </c>
    </row>
    <row r="2474" spans="12:12" x14ac:dyDescent="0.2">
      <c r="L2474" s="144" t="s">
        <v>5122</v>
      </c>
    </row>
    <row r="2475" spans="12:12" x14ac:dyDescent="0.2">
      <c r="L2475" s="143" t="s">
        <v>5623</v>
      </c>
    </row>
    <row r="2476" spans="12:12" x14ac:dyDescent="0.2">
      <c r="L2476" s="144" t="s">
        <v>3337</v>
      </c>
    </row>
    <row r="2477" spans="12:12" x14ac:dyDescent="0.2">
      <c r="L2477" s="143" t="s">
        <v>2941</v>
      </c>
    </row>
    <row r="2478" spans="12:12" x14ac:dyDescent="0.2">
      <c r="L2478" s="144" t="s">
        <v>2197</v>
      </c>
    </row>
    <row r="2479" spans="12:12" x14ac:dyDescent="0.2">
      <c r="L2479" s="143" t="s">
        <v>2253</v>
      </c>
    </row>
    <row r="2480" spans="12:12" x14ac:dyDescent="0.2">
      <c r="L2480" s="144" t="s">
        <v>5461</v>
      </c>
    </row>
    <row r="2481" spans="12:12" x14ac:dyDescent="0.2">
      <c r="L2481" s="143" t="s">
        <v>2880</v>
      </c>
    </row>
    <row r="2482" spans="12:12" x14ac:dyDescent="0.2">
      <c r="L2482" s="144" t="s">
        <v>3023</v>
      </c>
    </row>
    <row r="2483" spans="12:12" x14ac:dyDescent="0.2">
      <c r="L2483" s="143" t="s">
        <v>3377</v>
      </c>
    </row>
    <row r="2484" spans="12:12" x14ac:dyDescent="0.2">
      <c r="L2484" s="144" t="s">
        <v>3376</v>
      </c>
    </row>
    <row r="2485" spans="12:12" x14ac:dyDescent="0.2">
      <c r="L2485" s="143" t="s">
        <v>3629</v>
      </c>
    </row>
    <row r="2486" spans="12:12" x14ac:dyDescent="0.2">
      <c r="L2486" s="144" t="s">
        <v>2347</v>
      </c>
    </row>
    <row r="2487" spans="12:12" x14ac:dyDescent="0.2">
      <c r="L2487" s="143" t="s">
        <v>2530</v>
      </c>
    </row>
    <row r="2488" spans="12:12" x14ac:dyDescent="0.2">
      <c r="L2488" s="144" t="s">
        <v>2567</v>
      </c>
    </row>
    <row r="2489" spans="12:12" x14ac:dyDescent="0.2">
      <c r="L2489" s="143" t="s">
        <v>6323</v>
      </c>
    </row>
    <row r="2490" spans="12:12" x14ac:dyDescent="0.2">
      <c r="L2490" s="144" t="s">
        <v>2626</v>
      </c>
    </row>
    <row r="2491" spans="12:12" x14ac:dyDescent="0.2">
      <c r="L2491" s="143" t="s">
        <v>6325</v>
      </c>
    </row>
    <row r="2492" spans="12:12" x14ac:dyDescent="0.2">
      <c r="L2492" s="144" t="s">
        <v>5772</v>
      </c>
    </row>
    <row r="2493" spans="12:12" x14ac:dyDescent="0.2">
      <c r="L2493" s="143" t="s">
        <v>3891</v>
      </c>
    </row>
    <row r="2494" spans="12:12" x14ac:dyDescent="0.2">
      <c r="L2494" s="144" t="s">
        <v>2636</v>
      </c>
    </row>
    <row r="2495" spans="12:12" x14ac:dyDescent="0.2">
      <c r="L2495" s="143" t="s">
        <v>4103</v>
      </c>
    </row>
    <row r="2496" spans="12:12" x14ac:dyDescent="0.2">
      <c r="L2496" s="144" t="s">
        <v>3189</v>
      </c>
    </row>
    <row r="2497" spans="12:12" x14ac:dyDescent="0.2">
      <c r="L2497" s="143" t="s">
        <v>3150</v>
      </c>
    </row>
    <row r="2498" spans="12:12" x14ac:dyDescent="0.2">
      <c r="L2498" s="144" t="s">
        <v>3048</v>
      </c>
    </row>
    <row r="2499" spans="12:12" x14ac:dyDescent="0.2">
      <c r="L2499" s="143" t="s">
        <v>3842</v>
      </c>
    </row>
    <row r="2500" spans="12:12" x14ac:dyDescent="0.2">
      <c r="L2500" s="144" t="s">
        <v>6327</v>
      </c>
    </row>
    <row r="2501" spans="12:12" x14ac:dyDescent="0.2">
      <c r="L2501" s="143" t="s">
        <v>3725</v>
      </c>
    </row>
    <row r="2502" spans="12:12" x14ac:dyDescent="0.2">
      <c r="L2502" s="144" t="s">
        <v>4285</v>
      </c>
    </row>
    <row r="2503" spans="12:12" x14ac:dyDescent="0.2">
      <c r="L2503" s="143" t="s">
        <v>2709</v>
      </c>
    </row>
    <row r="2504" spans="12:12" x14ac:dyDescent="0.2">
      <c r="L2504" s="144" t="s">
        <v>2741</v>
      </c>
    </row>
    <row r="2505" spans="12:12" x14ac:dyDescent="0.2">
      <c r="L2505" s="143" t="s">
        <v>2790</v>
      </c>
    </row>
    <row r="2506" spans="12:12" x14ac:dyDescent="0.2">
      <c r="L2506" s="144" t="s">
        <v>3216</v>
      </c>
    </row>
    <row r="2507" spans="12:12" x14ac:dyDescent="0.2">
      <c r="L2507" s="143" t="s">
        <v>6329</v>
      </c>
    </row>
    <row r="2508" spans="12:12" x14ac:dyDescent="0.2">
      <c r="L2508" s="144" t="s">
        <v>5463</v>
      </c>
    </row>
    <row r="2509" spans="12:12" x14ac:dyDescent="0.2">
      <c r="L2509" s="143" t="s">
        <v>3179</v>
      </c>
    </row>
    <row r="2510" spans="12:12" x14ac:dyDescent="0.2">
      <c r="L2510" s="144" t="s">
        <v>5466</v>
      </c>
    </row>
    <row r="2511" spans="12:12" x14ac:dyDescent="0.2">
      <c r="L2511" s="143" t="s">
        <v>5468</v>
      </c>
    </row>
    <row r="2512" spans="12:12" x14ac:dyDescent="0.2">
      <c r="L2512" s="144" t="s">
        <v>2108</v>
      </c>
    </row>
    <row r="2513" spans="12:12" x14ac:dyDescent="0.2">
      <c r="L2513" s="143" t="s">
        <v>2981</v>
      </c>
    </row>
    <row r="2514" spans="12:12" x14ac:dyDescent="0.2">
      <c r="L2514" s="144" t="s">
        <v>2616</v>
      </c>
    </row>
    <row r="2515" spans="12:12" x14ac:dyDescent="0.2">
      <c r="L2515" s="143" t="s">
        <v>2328</v>
      </c>
    </row>
    <row r="2516" spans="12:12" x14ac:dyDescent="0.2">
      <c r="L2516" s="144" t="s">
        <v>2755</v>
      </c>
    </row>
    <row r="2517" spans="12:12" x14ac:dyDescent="0.2">
      <c r="L2517" s="143" t="s">
        <v>3072</v>
      </c>
    </row>
    <row r="2518" spans="12:12" x14ac:dyDescent="0.2">
      <c r="L2518" s="144" t="s">
        <v>3168</v>
      </c>
    </row>
    <row r="2519" spans="12:12" x14ac:dyDescent="0.2">
      <c r="L2519" s="143" t="s">
        <v>4097</v>
      </c>
    </row>
    <row r="2520" spans="12:12" x14ac:dyDescent="0.2">
      <c r="L2520" s="144" t="s">
        <v>2512</v>
      </c>
    </row>
    <row r="2521" spans="12:12" x14ac:dyDescent="0.2">
      <c r="L2521" s="143" t="s">
        <v>2365</v>
      </c>
    </row>
    <row r="2522" spans="12:12" x14ac:dyDescent="0.2">
      <c r="L2522" s="144" t="s">
        <v>2360</v>
      </c>
    </row>
    <row r="2523" spans="12:12" x14ac:dyDescent="0.2">
      <c r="L2523" s="143" t="s">
        <v>2511</v>
      </c>
    </row>
    <row r="2524" spans="12:12" x14ac:dyDescent="0.2">
      <c r="L2524" s="144" t="s">
        <v>3398</v>
      </c>
    </row>
    <row r="2525" spans="12:12" x14ac:dyDescent="0.2">
      <c r="L2525" s="143" t="s">
        <v>2394</v>
      </c>
    </row>
    <row r="2526" spans="12:12" x14ac:dyDescent="0.2">
      <c r="L2526" s="144" t="s">
        <v>4216</v>
      </c>
    </row>
    <row r="2527" spans="12:12" x14ac:dyDescent="0.2">
      <c r="L2527" s="143" t="s">
        <v>6331</v>
      </c>
    </row>
    <row r="2528" spans="12:12" x14ac:dyDescent="0.2">
      <c r="L2528" s="144" t="s">
        <v>2599</v>
      </c>
    </row>
    <row r="2529" spans="12:12" x14ac:dyDescent="0.2">
      <c r="L2529" s="143" t="s">
        <v>3317</v>
      </c>
    </row>
    <row r="2530" spans="12:12" x14ac:dyDescent="0.2">
      <c r="L2530" s="144" t="s">
        <v>1968</v>
      </c>
    </row>
    <row r="2531" spans="12:12" x14ac:dyDescent="0.2">
      <c r="L2531" s="143" t="s">
        <v>5517</v>
      </c>
    </row>
    <row r="2532" spans="12:12" x14ac:dyDescent="0.2">
      <c r="L2532" s="144" t="s">
        <v>2992</v>
      </c>
    </row>
    <row r="2533" spans="12:12" x14ac:dyDescent="0.2">
      <c r="L2533" s="143" t="s">
        <v>2831</v>
      </c>
    </row>
    <row r="2534" spans="12:12" x14ac:dyDescent="0.2">
      <c r="L2534" s="144" t="s">
        <v>2151</v>
      </c>
    </row>
    <row r="2535" spans="12:12" x14ac:dyDescent="0.2">
      <c r="L2535" s="143" t="s">
        <v>3805</v>
      </c>
    </row>
    <row r="2536" spans="12:12" x14ac:dyDescent="0.2">
      <c r="L2536" s="144" t="s">
        <v>2430</v>
      </c>
    </row>
    <row r="2537" spans="12:12" x14ac:dyDescent="0.2">
      <c r="L2537" s="143" t="s">
        <v>3737</v>
      </c>
    </row>
    <row r="2538" spans="12:12" x14ac:dyDescent="0.2">
      <c r="L2538" s="144" t="s">
        <v>3308</v>
      </c>
    </row>
    <row r="2539" spans="12:12" x14ac:dyDescent="0.2">
      <c r="L2539" s="143" t="s">
        <v>3530</v>
      </c>
    </row>
    <row r="2540" spans="12:12" x14ac:dyDescent="0.2">
      <c r="L2540" s="144" t="s">
        <v>6333</v>
      </c>
    </row>
    <row r="2541" spans="12:12" x14ac:dyDescent="0.2">
      <c r="L2541" s="143" t="s">
        <v>5774</v>
      </c>
    </row>
    <row r="2542" spans="12:12" x14ac:dyDescent="0.2">
      <c r="L2542" s="144" t="s">
        <v>2082</v>
      </c>
    </row>
    <row r="2543" spans="12:12" x14ac:dyDescent="0.2">
      <c r="L2543" s="143" t="s">
        <v>2580</v>
      </c>
    </row>
    <row r="2544" spans="12:12" x14ac:dyDescent="0.2">
      <c r="L2544" s="144" t="s">
        <v>3037</v>
      </c>
    </row>
    <row r="2545" spans="12:12" x14ac:dyDescent="0.2">
      <c r="L2545" s="143" t="s">
        <v>2007</v>
      </c>
    </row>
    <row r="2546" spans="12:12" x14ac:dyDescent="0.2">
      <c r="L2546" s="144" t="s">
        <v>2995</v>
      </c>
    </row>
    <row r="2547" spans="12:12" x14ac:dyDescent="0.2">
      <c r="L2547" s="143" t="s">
        <v>2375</v>
      </c>
    </row>
    <row r="2548" spans="12:12" x14ac:dyDescent="0.2">
      <c r="L2548" s="144" t="s">
        <v>5626</v>
      </c>
    </row>
    <row r="2549" spans="12:12" x14ac:dyDescent="0.2">
      <c r="L2549" s="143" t="s">
        <v>5470</v>
      </c>
    </row>
    <row r="2550" spans="12:12" x14ac:dyDescent="0.2">
      <c r="L2550" s="144" t="s">
        <v>2051</v>
      </c>
    </row>
    <row r="2551" spans="12:12" x14ac:dyDescent="0.2">
      <c r="L2551" s="143" t="s">
        <v>3908</v>
      </c>
    </row>
    <row r="2552" spans="12:12" x14ac:dyDescent="0.2">
      <c r="L2552" s="144" t="s">
        <v>2053</v>
      </c>
    </row>
    <row r="2553" spans="12:12" x14ac:dyDescent="0.2">
      <c r="L2553" s="143" t="s">
        <v>2052</v>
      </c>
    </row>
    <row r="2554" spans="12:12" x14ac:dyDescent="0.2">
      <c r="L2554" s="144" t="s">
        <v>2086</v>
      </c>
    </row>
    <row r="2555" spans="12:12" x14ac:dyDescent="0.2">
      <c r="L2555" s="143" t="s">
        <v>5471</v>
      </c>
    </row>
    <row r="2556" spans="12:12" x14ac:dyDescent="0.2">
      <c r="L2556" s="144" t="s">
        <v>2658</v>
      </c>
    </row>
    <row r="2557" spans="12:12" x14ac:dyDescent="0.2">
      <c r="L2557" s="143" t="s">
        <v>2592</v>
      </c>
    </row>
    <row r="2558" spans="12:12" x14ac:dyDescent="0.2">
      <c r="L2558" s="144" t="s">
        <v>2372</v>
      </c>
    </row>
    <row r="2559" spans="12:12" x14ac:dyDescent="0.2">
      <c r="L2559" s="143" t="s">
        <v>3153</v>
      </c>
    </row>
    <row r="2560" spans="12:12" x14ac:dyDescent="0.2">
      <c r="L2560" s="144" t="s">
        <v>6335</v>
      </c>
    </row>
    <row r="2561" spans="12:12" x14ac:dyDescent="0.2">
      <c r="L2561" s="143" t="s">
        <v>3792</v>
      </c>
    </row>
    <row r="2562" spans="12:12" x14ac:dyDescent="0.2">
      <c r="L2562" s="144" t="s">
        <v>3464</v>
      </c>
    </row>
    <row r="2563" spans="12:12" x14ac:dyDescent="0.2">
      <c r="L2563" s="143" t="s">
        <v>2847</v>
      </c>
    </row>
    <row r="2564" spans="12:12" x14ac:dyDescent="0.2">
      <c r="L2564" s="144" t="s">
        <v>6337</v>
      </c>
    </row>
    <row r="2565" spans="12:12" x14ac:dyDescent="0.2">
      <c r="L2565" s="143" t="s">
        <v>3930</v>
      </c>
    </row>
    <row r="2566" spans="12:12" x14ac:dyDescent="0.2">
      <c r="L2566" s="144" t="s">
        <v>3890</v>
      </c>
    </row>
    <row r="2567" spans="12:12" x14ac:dyDescent="0.2">
      <c r="L2567" s="143" t="s">
        <v>3574</v>
      </c>
    </row>
    <row r="2568" spans="12:12" x14ac:dyDescent="0.2">
      <c r="L2568" s="144" t="s">
        <v>3235</v>
      </c>
    </row>
    <row r="2569" spans="12:12" x14ac:dyDescent="0.2">
      <c r="L2569" s="143" t="s">
        <v>3478</v>
      </c>
    </row>
    <row r="2570" spans="12:12" x14ac:dyDescent="0.2">
      <c r="L2570" s="144" t="s">
        <v>3004</v>
      </c>
    </row>
    <row r="2571" spans="12:12" x14ac:dyDescent="0.2">
      <c r="L2571" s="143" t="s">
        <v>4287</v>
      </c>
    </row>
    <row r="2572" spans="12:12" x14ac:dyDescent="0.2">
      <c r="L2572" s="144" t="s">
        <v>3480</v>
      </c>
    </row>
    <row r="2573" spans="12:12" x14ac:dyDescent="0.2">
      <c r="L2573" s="143" t="s">
        <v>3520</v>
      </c>
    </row>
    <row r="2574" spans="12:12" x14ac:dyDescent="0.2">
      <c r="L2574" s="144" t="s">
        <v>3182</v>
      </c>
    </row>
    <row r="2575" spans="12:12" x14ac:dyDescent="0.2">
      <c r="L2575" s="143" t="s">
        <v>5149</v>
      </c>
    </row>
    <row r="2576" spans="12:12" x14ac:dyDescent="0.2">
      <c r="L2576" s="144" t="s">
        <v>2881</v>
      </c>
    </row>
    <row r="2577" spans="12:12" x14ac:dyDescent="0.2">
      <c r="L2577" s="143" t="s">
        <v>5776</v>
      </c>
    </row>
    <row r="2578" spans="12:12" x14ac:dyDescent="0.2">
      <c r="L2578" s="144" t="s">
        <v>5474</v>
      </c>
    </row>
    <row r="2579" spans="12:12" x14ac:dyDescent="0.2">
      <c r="L2579" s="143" t="s">
        <v>2955</v>
      </c>
    </row>
    <row r="2580" spans="12:12" x14ac:dyDescent="0.2">
      <c r="L2580" s="144" t="s">
        <v>2325</v>
      </c>
    </row>
    <row r="2581" spans="12:12" x14ac:dyDescent="0.2">
      <c r="L2581" s="143" t="s">
        <v>3245</v>
      </c>
    </row>
    <row r="2582" spans="12:12" x14ac:dyDescent="0.2">
      <c r="L2582" s="144" t="s">
        <v>3246</v>
      </c>
    </row>
    <row r="2583" spans="12:12" x14ac:dyDescent="0.2">
      <c r="L2583" s="143" t="s">
        <v>2998</v>
      </c>
    </row>
    <row r="2584" spans="12:12" x14ac:dyDescent="0.2">
      <c r="L2584" s="144" t="s">
        <v>2812</v>
      </c>
    </row>
    <row r="2585" spans="12:12" x14ac:dyDescent="0.2">
      <c r="L2585" s="143" t="s">
        <v>2569</v>
      </c>
    </row>
    <row r="2586" spans="12:12" x14ac:dyDescent="0.2">
      <c r="L2586" s="144" t="s">
        <v>5628</v>
      </c>
    </row>
    <row r="2587" spans="12:12" x14ac:dyDescent="0.2">
      <c r="L2587" s="143" t="s">
        <v>6339</v>
      </c>
    </row>
    <row r="2588" spans="12:12" x14ac:dyDescent="0.2">
      <c r="L2588" s="144" t="s">
        <v>4186</v>
      </c>
    </row>
    <row r="2589" spans="12:12" x14ac:dyDescent="0.2">
      <c r="L2589" s="143" t="s">
        <v>2940</v>
      </c>
    </row>
    <row r="2590" spans="12:12" x14ac:dyDescent="0.2">
      <c r="L2590" s="144" t="s">
        <v>5629</v>
      </c>
    </row>
    <row r="2591" spans="12:12" x14ac:dyDescent="0.2">
      <c r="L2591" s="143" t="s">
        <v>2730</v>
      </c>
    </row>
    <row r="2592" spans="12:12" x14ac:dyDescent="0.2">
      <c r="L2592" s="144" t="s">
        <v>3258</v>
      </c>
    </row>
    <row r="2593" spans="12:12" x14ac:dyDescent="0.2">
      <c r="L2593" s="143" t="s">
        <v>6341</v>
      </c>
    </row>
    <row r="2594" spans="12:12" x14ac:dyDescent="0.2">
      <c r="L2594" s="144" t="s">
        <v>5152</v>
      </c>
    </row>
    <row r="2595" spans="12:12" x14ac:dyDescent="0.2">
      <c r="L2595" s="143" t="s">
        <v>1911</v>
      </c>
    </row>
    <row r="2596" spans="12:12" x14ac:dyDescent="0.2">
      <c r="L2596" s="144" t="s">
        <v>4015</v>
      </c>
    </row>
    <row r="2597" spans="12:12" x14ac:dyDescent="0.2">
      <c r="L2597" s="143" t="s">
        <v>2768</v>
      </c>
    </row>
    <row r="2598" spans="12:12" x14ac:dyDescent="0.2">
      <c r="L2598" s="144" t="s">
        <v>3953</v>
      </c>
    </row>
    <row r="2599" spans="12:12" x14ac:dyDescent="0.2">
      <c r="L2599" s="143" t="s">
        <v>4106</v>
      </c>
    </row>
    <row r="2600" spans="12:12" x14ac:dyDescent="0.2">
      <c r="L2600" s="144" t="s">
        <v>3554</v>
      </c>
    </row>
    <row r="2601" spans="12:12" x14ac:dyDescent="0.2">
      <c r="L2601" s="143" t="s">
        <v>2300</v>
      </c>
    </row>
    <row r="2602" spans="12:12" x14ac:dyDescent="0.2">
      <c r="L2602" s="144" t="s">
        <v>4177</v>
      </c>
    </row>
    <row r="2603" spans="12:12" x14ac:dyDescent="0.2">
      <c r="L2603" s="143" t="s">
        <v>2739</v>
      </c>
    </row>
    <row r="2604" spans="12:12" x14ac:dyDescent="0.2">
      <c r="L2604" s="144" t="s">
        <v>2551</v>
      </c>
    </row>
    <row r="2605" spans="12:12" x14ac:dyDescent="0.2">
      <c r="L2605" s="143" t="s">
        <v>4149</v>
      </c>
    </row>
    <row r="2606" spans="12:12" x14ac:dyDescent="0.2">
      <c r="L2606" s="144" t="s">
        <v>4149</v>
      </c>
    </row>
    <row r="2607" spans="12:12" x14ac:dyDescent="0.2">
      <c r="L2607" s="143" t="s">
        <v>5476</v>
      </c>
    </row>
    <row r="2608" spans="12:12" x14ac:dyDescent="0.2">
      <c r="L2608" s="144" t="s">
        <v>2132</v>
      </c>
    </row>
    <row r="2609" spans="12:12" x14ac:dyDescent="0.2">
      <c r="L2609" s="143" t="s">
        <v>3823</v>
      </c>
    </row>
    <row r="2610" spans="12:12" x14ac:dyDescent="0.2">
      <c r="L2610" s="144" t="s">
        <v>5156</v>
      </c>
    </row>
    <row r="2611" spans="12:12" x14ac:dyDescent="0.2">
      <c r="L2611" s="143" t="s">
        <v>3541</v>
      </c>
    </row>
    <row r="2612" spans="12:12" x14ac:dyDescent="0.2">
      <c r="L2612" s="144" t="s">
        <v>3539</v>
      </c>
    </row>
    <row r="2613" spans="12:12" x14ac:dyDescent="0.2">
      <c r="L2613" s="143" t="s">
        <v>4207</v>
      </c>
    </row>
    <row r="2614" spans="12:12" x14ac:dyDescent="0.2">
      <c r="L2614" s="144" t="s">
        <v>5157</v>
      </c>
    </row>
    <row r="2615" spans="12:12" x14ac:dyDescent="0.2">
      <c r="L2615" s="143" t="s">
        <v>5478</v>
      </c>
    </row>
    <row r="2616" spans="12:12" x14ac:dyDescent="0.2">
      <c r="L2616" s="144" t="s">
        <v>1970</v>
      </c>
    </row>
    <row r="2617" spans="12:12" x14ac:dyDescent="0.2">
      <c r="L2617" s="143" t="s">
        <v>3255</v>
      </c>
    </row>
    <row r="2618" spans="12:12" x14ac:dyDescent="0.2">
      <c r="L2618" s="144" t="s">
        <v>3440</v>
      </c>
    </row>
    <row r="2619" spans="12:12" x14ac:dyDescent="0.2">
      <c r="L2619" s="143" t="s">
        <v>3421</v>
      </c>
    </row>
    <row r="2620" spans="12:12" x14ac:dyDescent="0.2">
      <c r="L2620" s="144" t="s">
        <v>5159</v>
      </c>
    </row>
    <row r="2621" spans="12:12" x14ac:dyDescent="0.2">
      <c r="L2621" s="143" t="s">
        <v>2857</v>
      </c>
    </row>
    <row r="2622" spans="12:12" x14ac:dyDescent="0.2">
      <c r="L2622" s="144" t="s">
        <v>1973</v>
      </c>
    </row>
    <row r="2623" spans="12:12" x14ac:dyDescent="0.2">
      <c r="L2623" s="143" t="s">
        <v>5480</v>
      </c>
    </row>
    <row r="2624" spans="12:12" x14ac:dyDescent="0.2">
      <c r="L2624" s="144" t="s">
        <v>2593</v>
      </c>
    </row>
    <row r="2625" spans="12:12" x14ac:dyDescent="0.2">
      <c r="L2625" s="143" t="s">
        <v>6343</v>
      </c>
    </row>
    <row r="2626" spans="12:12" x14ac:dyDescent="0.2">
      <c r="L2626" s="144" t="s">
        <v>5631</v>
      </c>
    </row>
    <row r="2627" spans="12:12" x14ac:dyDescent="0.2">
      <c r="L2627" s="143" t="s">
        <v>2138</v>
      </c>
    </row>
    <row r="2628" spans="12:12" x14ac:dyDescent="0.2">
      <c r="L2628" s="144" t="s">
        <v>1920</v>
      </c>
    </row>
    <row r="2629" spans="12:12" x14ac:dyDescent="0.2">
      <c r="L2629" s="143" t="s">
        <v>2000</v>
      </c>
    </row>
    <row r="2630" spans="12:12" x14ac:dyDescent="0.2">
      <c r="L2630" s="144" t="s">
        <v>2929</v>
      </c>
    </row>
    <row r="2631" spans="12:12" x14ac:dyDescent="0.2">
      <c r="L2631" s="143" t="s">
        <v>4167</v>
      </c>
    </row>
    <row r="2632" spans="12:12" x14ac:dyDescent="0.2">
      <c r="L2632" s="144" t="s">
        <v>5778</v>
      </c>
    </row>
    <row r="2633" spans="12:12" x14ac:dyDescent="0.2">
      <c r="L2633" s="143" t="s">
        <v>3556</v>
      </c>
    </row>
    <row r="2634" spans="12:12" x14ac:dyDescent="0.2">
      <c r="L2634" s="144" t="s">
        <v>4164</v>
      </c>
    </row>
    <row r="2635" spans="12:12" x14ac:dyDescent="0.2">
      <c r="L2635" s="143" t="s">
        <v>3043</v>
      </c>
    </row>
    <row r="2636" spans="12:12" x14ac:dyDescent="0.2">
      <c r="L2636" s="144" t="s">
        <v>3894</v>
      </c>
    </row>
    <row r="2637" spans="12:12" x14ac:dyDescent="0.2">
      <c r="L2637" s="143" t="s">
        <v>2867</v>
      </c>
    </row>
    <row r="2638" spans="12:12" x14ac:dyDescent="0.2">
      <c r="L2638" s="144" t="s">
        <v>2227</v>
      </c>
    </row>
    <row r="2639" spans="12:12" x14ac:dyDescent="0.2">
      <c r="L2639" s="143" t="s">
        <v>2441</v>
      </c>
    </row>
    <row r="2640" spans="12:12" x14ac:dyDescent="0.2">
      <c r="L2640" s="144" t="s">
        <v>5632</v>
      </c>
    </row>
    <row r="2641" spans="12:12" x14ac:dyDescent="0.2">
      <c r="L2641" s="143" t="s">
        <v>2250</v>
      </c>
    </row>
    <row r="2642" spans="12:12" x14ac:dyDescent="0.2">
      <c r="L2642" s="144" t="s">
        <v>3452</v>
      </c>
    </row>
    <row r="2643" spans="12:12" x14ac:dyDescent="0.2">
      <c r="L2643" s="143" t="s">
        <v>2170</v>
      </c>
    </row>
    <row r="2644" spans="12:12" x14ac:dyDescent="0.2">
      <c r="L2644" s="144" t="s">
        <v>2169</v>
      </c>
    </row>
    <row r="2645" spans="12:12" x14ac:dyDescent="0.2">
      <c r="L2645" s="143" t="s">
        <v>1912</v>
      </c>
    </row>
    <row r="2646" spans="12:12" x14ac:dyDescent="0.2">
      <c r="L2646" s="144" t="s">
        <v>3276</v>
      </c>
    </row>
    <row r="2647" spans="12:12" x14ac:dyDescent="0.2">
      <c r="L2647" s="143" t="s">
        <v>2273</v>
      </c>
    </row>
    <row r="2648" spans="12:12" x14ac:dyDescent="0.2">
      <c r="L2648" s="144" t="s">
        <v>2065</v>
      </c>
    </row>
    <row r="2649" spans="12:12" x14ac:dyDescent="0.2">
      <c r="L2649" s="143" t="s">
        <v>2173</v>
      </c>
    </row>
    <row r="2650" spans="12:12" x14ac:dyDescent="0.2">
      <c r="L2650" s="144" t="s">
        <v>5481</v>
      </c>
    </row>
    <row r="2651" spans="12:12" x14ac:dyDescent="0.2">
      <c r="L2651" s="143" t="s">
        <v>3047</v>
      </c>
    </row>
    <row r="2652" spans="12:12" x14ac:dyDescent="0.2">
      <c r="L2652" s="144" t="s">
        <v>6345</v>
      </c>
    </row>
    <row r="2653" spans="12:12" x14ac:dyDescent="0.2">
      <c r="L2653" s="143" t="s">
        <v>2349</v>
      </c>
    </row>
    <row r="2654" spans="12:12" x14ac:dyDescent="0.2">
      <c r="L2654" s="144" t="s">
        <v>6347</v>
      </c>
    </row>
    <row r="2655" spans="12:12" x14ac:dyDescent="0.2">
      <c r="L2655" s="143" t="s">
        <v>2201</v>
      </c>
    </row>
    <row r="2656" spans="12:12" x14ac:dyDescent="0.2">
      <c r="L2656" s="144" t="s">
        <v>3522</v>
      </c>
    </row>
    <row r="2657" spans="12:12" x14ac:dyDescent="0.2">
      <c r="L2657" s="143" t="s">
        <v>6349</v>
      </c>
    </row>
    <row r="2658" spans="12:12" x14ac:dyDescent="0.2">
      <c r="L2658" s="144" t="s">
        <v>6351</v>
      </c>
    </row>
    <row r="2659" spans="12:12" x14ac:dyDescent="0.2">
      <c r="L2659" s="143" t="s">
        <v>3580</v>
      </c>
    </row>
    <row r="2660" spans="12:12" x14ac:dyDescent="0.2">
      <c r="L2660" s="144" t="s">
        <v>2329</v>
      </c>
    </row>
    <row r="2661" spans="12:12" x14ac:dyDescent="0.2">
      <c r="L2661" s="143" t="s">
        <v>5483</v>
      </c>
    </row>
    <row r="2662" spans="12:12" x14ac:dyDescent="0.2">
      <c r="L2662" s="144" t="s">
        <v>6353</v>
      </c>
    </row>
    <row r="2663" spans="12:12" x14ac:dyDescent="0.2">
      <c r="L2663" s="143" t="s">
        <v>3141</v>
      </c>
    </row>
    <row r="2664" spans="12:12" x14ac:dyDescent="0.2">
      <c r="L2664" s="144" t="s">
        <v>2488</v>
      </c>
    </row>
    <row r="2665" spans="12:12" x14ac:dyDescent="0.2">
      <c r="L2665" s="143" t="s">
        <v>5634</v>
      </c>
    </row>
    <row r="2666" spans="12:12" x14ac:dyDescent="0.2">
      <c r="L2666" s="144" t="s">
        <v>2552</v>
      </c>
    </row>
    <row r="2667" spans="12:12" x14ac:dyDescent="0.2">
      <c r="L2667" s="143" t="s">
        <v>6355</v>
      </c>
    </row>
    <row r="2668" spans="12:12" x14ac:dyDescent="0.2">
      <c r="L2668" s="144" t="s">
        <v>3078</v>
      </c>
    </row>
    <row r="2669" spans="12:12" x14ac:dyDescent="0.2">
      <c r="L2669" s="143" t="s">
        <v>4288</v>
      </c>
    </row>
    <row r="2670" spans="12:12" x14ac:dyDescent="0.2">
      <c r="L2670" s="144" t="s">
        <v>2045</v>
      </c>
    </row>
    <row r="2671" spans="12:12" x14ac:dyDescent="0.2">
      <c r="L2671" s="143" t="s">
        <v>3217</v>
      </c>
    </row>
    <row r="2672" spans="12:12" x14ac:dyDescent="0.2">
      <c r="L2672" s="144" t="s">
        <v>2232</v>
      </c>
    </row>
    <row r="2673" spans="12:12" x14ac:dyDescent="0.2">
      <c r="L2673" s="143" t="s">
        <v>3696</v>
      </c>
    </row>
    <row r="2674" spans="12:12" x14ac:dyDescent="0.2">
      <c r="L2674" s="144" t="s">
        <v>3354</v>
      </c>
    </row>
    <row r="2675" spans="12:12" x14ac:dyDescent="0.2">
      <c r="L2675" s="143" t="s">
        <v>6357</v>
      </c>
    </row>
    <row r="2676" spans="12:12" x14ac:dyDescent="0.2">
      <c r="L2676" s="144" t="s">
        <v>2896</v>
      </c>
    </row>
    <row r="2677" spans="12:12" x14ac:dyDescent="0.2">
      <c r="L2677" s="143" t="s">
        <v>3542</v>
      </c>
    </row>
    <row r="2678" spans="12:12" x14ac:dyDescent="0.2">
      <c r="L2678" s="144" t="s">
        <v>2718</v>
      </c>
    </row>
    <row r="2679" spans="12:12" x14ac:dyDescent="0.2">
      <c r="L2679" s="143" t="s">
        <v>2609</v>
      </c>
    </row>
    <row r="2680" spans="12:12" x14ac:dyDescent="0.2">
      <c r="L2680" s="144" t="s">
        <v>3681</v>
      </c>
    </row>
    <row r="2681" spans="12:12" x14ac:dyDescent="0.2">
      <c r="L2681" s="143" t="s">
        <v>3997</v>
      </c>
    </row>
    <row r="2682" spans="12:12" x14ac:dyDescent="0.2">
      <c r="L2682" s="144" t="s">
        <v>2343</v>
      </c>
    </row>
    <row r="2683" spans="12:12" x14ac:dyDescent="0.2">
      <c r="L2683" s="143" t="s">
        <v>6359</v>
      </c>
    </row>
    <row r="2684" spans="12:12" x14ac:dyDescent="0.2">
      <c r="L2684" s="144" t="s">
        <v>3349</v>
      </c>
    </row>
    <row r="2685" spans="12:12" x14ac:dyDescent="0.2">
      <c r="L2685" s="143" t="s">
        <v>6361</v>
      </c>
    </row>
    <row r="2686" spans="12:12" x14ac:dyDescent="0.2">
      <c r="L2686" s="144" t="s">
        <v>4184</v>
      </c>
    </row>
    <row r="2687" spans="12:12" x14ac:dyDescent="0.2">
      <c r="L2687" s="143" t="s">
        <v>4081</v>
      </c>
    </row>
    <row r="2688" spans="12:12" x14ac:dyDescent="0.2">
      <c r="L2688" s="144" t="s">
        <v>3385</v>
      </c>
    </row>
    <row r="2689" spans="12:12" x14ac:dyDescent="0.2">
      <c r="L2689" s="143" t="s">
        <v>2054</v>
      </c>
    </row>
    <row r="2690" spans="12:12" x14ac:dyDescent="0.2">
      <c r="L2690" s="144" t="s">
        <v>6363</v>
      </c>
    </row>
    <row r="2691" spans="12:12" x14ac:dyDescent="0.2">
      <c r="L2691" s="143" t="s">
        <v>3332</v>
      </c>
    </row>
    <row r="2692" spans="12:12" x14ac:dyDescent="0.2">
      <c r="L2692" s="144" t="s">
        <v>2769</v>
      </c>
    </row>
    <row r="2693" spans="12:12" x14ac:dyDescent="0.2">
      <c r="L2693" s="143" t="s">
        <v>3379</v>
      </c>
    </row>
    <row r="2694" spans="12:12" x14ac:dyDescent="0.2">
      <c r="L2694" s="144" t="s">
        <v>5485</v>
      </c>
    </row>
    <row r="2695" spans="12:12" x14ac:dyDescent="0.2">
      <c r="L2695" s="143" t="s">
        <v>3089</v>
      </c>
    </row>
    <row r="2696" spans="12:12" x14ac:dyDescent="0.2">
      <c r="L2696" s="144" t="s">
        <v>4121</v>
      </c>
    </row>
    <row r="2697" spans="12:12" x14ac:dyDescent="0.2">
      <c r="L2697" s="143" t="s">
        <v>2312</v>
      </c>
    </row>
    <row r="2698" spans="12:12" x14ac:dyDescent="0.2">
      <c r="L2698" s="144" t="s">
        <v>2202</v>
      </c>
    </row>
    <row r="2699" spans="12:12" x14ac:dyDescent="0.2">
      <c r="L2699" s="143" t="s">
        <v>3388</v>
      </c>
    </row>
    <row r="2700" spans="12:12" x14ac:dyDescent="0.2">
      <c r="L2700" s="144" t="s">
        <v>2314</v>
      </c>
    </row>
    <row r="2701" spans="12:12" x14ac:dyDescent="0.2">
      <c r="L2701" s="143" t="s">
        <v>1952</v>
      </c>
    </row>
    <row r="2702" spans="12:12" x14ac:dyDescent="0.2">
      <c r="L2702" s="144" t="s">
        <v>3784</v>
      </c>
    </row>
    <row r="2703" spans="12:12" x14ac:dyDescent="0.2">
      <c r="L2703" s="143" t="s">
        <v>3453</v>
      </c>
    </row>
    <row r="2704" spans="12:12" x14ac:dyDescent="0.2">
      <c r="L2704" s="144" t="s">
        <v>3451</v>
      </c>
    </row>
    <row r="2705" spans="12:12" x14ac:dyDescent="0.2">
      <c r="L2705" s="143" t="s">
        <v>2451</v>
      </c>
    </row>
    <row r="2706" spans="12:12" x14ac:dyDescent="0.2">
      <c r="L2706" s="144" t="s">
        <v>3821</v>
      </c>
    </row>
    <row r="2707" spans="12:12" x14ac:dyDescent="0.2">
      <c r="L2707" s="143" t="s">
        <v>2289</v>
      </c>
    </row>
    <row r="2708" spans="12:12" x14ac:dyDescent="0.2">
      <c r="L2708" s="144" t="s">
        <v>2223</v>
      </c>
    </row>
    <row r="2709" spans="12:12" x14ac:dyDescent="0.2">
      <c r="L2709" s="143" t="s">
        <v>1989</v>
      </c>
    </row>
    <row r="2710" spans="12:12" x14ac:dyDescent="0.2">
      <c r="L2710" s="144" t="s">
        <v>4195</v>
      </c>
    </row>
    <row r="2711" spans="12:12" x14ac:dyDescent="0.2">
      <c r="L2711" s="143" t="s">
        <v>2254</v>
      </c>
    </row>
    <row r="2712" spans="12:12" x14ac:dyDescent="0.2">
      <c r="L2712" s="144" t="s">
        <v>2590</v>
      </c>
    </row>
    <row r="2713" spans="12:12" x14ac:dyDescent="0.2">
      <c r="L2713" s="143" t="s">
        <v>3319</v>
      </c>
    </row>
    <row r="2714" spans="12:12" x14ac:dyDescent="0.2">
      <c r="L2714" s="144" t="s">
        <v>4123</v>
      </c>
    </row>
    <row r="2715" spans="12:12" x14ac:dyDescent="0.2">
      <c r="L2715" s="143" t="s">
        <v>3457</v>
      </c>
    </row>
    <row r="2716" spans="12:12" x14ac:dyDescent="0.2">
      <c r="L2716" s="144" t="s">
        <v>2523</v>
      </c>
    </row>
    <row r="2717" spans="12:12" x14ac:dyDescent="0.2">
      <c r="L2717" s="143" t="s">
        <v>4019</v>
      </c>
    </row>
    <row r="2718" spans="12:12" x14ac:dyDescent="0.2">
      <c r="L2718" s="144" t="s">
        <v>2424</v>
      </c>
    </row>
    <row r="2719" spans="12:12" x14ac:dyDescent="0.2">
      <c r="L2719" s="143" t="s">
        <v>2675</v>
      </c>
    </row>
    <row r="2720" spans="12:12" x14ac:dyDescent="0.2">
      <c r="L2720" s="144" t="s">
        <v>2139</v>
      </c>
    </row>
    <row r="2721" spans="12:12" x14ac:dyDescent="0.2">
      <c r="L2721" s="143" t="s">
        <v>2146</v>
      </c>
    </row>
    <row r="2722" spans="12:12" x14ac:dyDescent="0.2">
      <c r="L2722" s="144" t="s">
        <v>3676</v>
      </c>
    </row>
    <row r="2723" spans="12:12" x14ac:dyDescent="0.2">
      <c r="L2723" s="143" t="s">
        <v>6365</v>
      </c>
    </row>
    <row r="2724" spans="12:12" x14ac:dyDescent="0.2">
      <c r="L2724" s="144" t="s">
        <v>3819</v>
      </c>
    </row>
    <row r="2725" spans="12:12" x14ac:dyDescent="0.2">
      <c r="L2725" s="143" t="s">
        <v>3434</v>
      </c>
    </row>
    <row r="2726" spans="12:12" x14ac:dyDescent="0.2">
      <c r="L2726" s="144" t="s">
        <v>5487</v>
      </c>
    </row>
    <row r="2727" spans="12:12" x14ac:dyDescent="0.2">
      <c r="L2727" s="143" t="s">
        <v>3624</v>
      </c>
    </row>
    <row r="2728" spans="12:12" x14ac:dyDescent="0.2">
      <c r="L2728" s="144" t="s">
        <v>3811</v>
      </c>
    </row>
    <row r="2729" spans="12:12" x14ac:dyDescent="0.2">
      <c r="L2729" s="143" t="s">
        <v>3634</v>
      </c>
    </row>
    <row r="2730" spans="12:12" x14ac:dyDescent="0.2">
      <c r="L2730" s="144" t="s">
        <v>3642</v>
      </c>
    </row>
    <row r="2731" spans="12:12" x14ac:dyDescent="0.2">
      <c r="L2731" s="143" t="s">
        <v>1883</v>
      </c>
    </row>
    <row r="2732" spans="12:12" x14ac:dyDescent="0.2">
      <c r="L2732" s="144" t="s">
        <v>3983</v>
      </c>
    </row>
    <row r="2733" spans="12:12" x14ac:dyDescent="0.2">
      <c r="L2733" s="143" t="s">
        <v>6367</v>
      </c>
    </row>
    <row r="2734" spans="12:12" x14ac:dyDescent="0.2">
      <c r="L2734" s="144" t="s">
        <v>3548</v>
      </c>
    </row>
    <row r="2735" spans="12:12" x14ac:dyDescent="0.2">
      <c r="L2735" s="143" t="s">
        <v>3565</v>
      </c>
    </row>
    <row r="2736" spans="12:12" x14ac:dyDescent="0.2">
      <c r="L2736" s="144" t="s">
        <v>4007</v>
      </c>
    </row>
    <row r="2737" spans="12:12" x14ac:dyDescent="0.2">
      <c r="L2737" s="143" t="s">
        <v>2075</v>
      </c>
    </row>
    <row r="2738" spans="12:12" x14ac:dyDescent="0.2">
      <c r="L2738" s="144" t="s">
        <v>3512</v>
      </c>
    </row>
    <row r="2739" spans="12:12" x14ac:dyDescent="0.2">
      <c r="L2739" s="143" t="s">
        <v>5780</v>
      </c>
    </row>
    <row r="2740" spans="12:12" x14ac:dyDescent="0.2">
      <c r="L2740" s="144" t="s">
        <v>3140</v>
      </c>
    </row>
    <row r="2741" spans="12:12" x14ac:dyDescent="0.2">
      <c r="L2741" s="143" t="s">
        <v>3345</v>
      </c>
    </row>
    <row r="2742" spans="12:12" x14ac:dyDescent="0.2">
      <c r="L2742" s="144" t="s">
        <v>1880</v>
      </c>
    </row>
    <row r="2743" spans="12:12" x14ac:dyDescent="0.2">
      <c r="L2743" s="143" t="s">
        <v>4217</v>
      </c>
    </row>
    <row r="2744" spans="12:12" x14ac:dyDescent="0.2">
      <c r="L2744" s="144" t="s">
        <v>3050</v>
      </c>
    </row>
    <row r="2745" spans="12:12" x14ac:dyDescent="0.2">
      <c r="L2745" s="143" t="s">
        <v>3441</v>
      </c>
    </row>
    <row r="2746" spans="12:12" x14ac:dyDescent="0.2">
      <c r="L2746" s="144" t="s">
        <v>5782</v>
      </c>
    </row>
    <row r="2747" spans="12:12" x14ac:dyDescent="0.2">
      <c r="L2747" s="143" t="s">
        <v>2267</v>
      </c>
    </row>
    <row r="2748" spans="12:12" x14ac:dyDescent="0.2">
      <c r="L2748" s="144" t="s">
        <v>3068</v>
      </c>
    </row>
    <row r="2749" spans="12:12" x14ac:dyDescent="0.2">
      <c r="L2749" s="143" t="s">
        <v>3706</v>
      </c>
    </row>
    <row r="2750" spans="12:12" x14ac:dyDescent="0.2">
      <c r="L2750" s="144" t="s">
        <v>3707</v>
      </c>
    </row>
    <row r="2751" spans="12:12" x14ac:dyDescent="0.2">
      <c r="L2751" s="143" t="s">
        <v>3800</v>
      </c>
    </row>
    <row r="2752" spans="12:12" x14ac:dyDescent="0.2">
      <c r="L2752" s="144" t="s">
        <v>2895</v>
      </c>
    </row>
    <row r="2753" spans="12:12" x14ac:dyDescent="0.2">
      <c r="L2753" s="143" t="s">
        <v>2027</v>
      </c>
    </row>
    <row r="2754" spans="12:12" x14ac:dyDescent="0.2">
      <c r="L2754" s="144" t="s">
        <v>5489</v>
      </c>
    </row>
    <row r="2755" spans="12:12" x14ac:dyDescent="0.2">
      <c r="L2755" s="143" t="s">
        <v>2305</v>
      </c>
    </row>
    <row r="2756" spans="12:12" x14ac:dyDescent="0.2">
      <c r="L2756" s="144" t="s">
        <v>2303</v>
      </c>
    </row>
    <row r="2757" spans="12:12" x14ac:dyDescent="0.2">
      <c r="L2757" s="143" t="s">
        <v>5491</v>
      </c>
    </row>
    <row r="2758" spans="12:12" x14ac:dyDescent="0.2">
      <c r="L2758" s="144" t="s">
        <v>1971</v>
      </c>
    </row>
    <row r="2759" spans="12:12" x14ac:dyDescent="0.2">
      <c r="L2759" s="143" t="s">
        <v>3695</v>
      </c>
    </row>
    <row r="2760" spans="12:12" x14ac:dyDescent="0.2">
      <c r="L2760" s="144" t="s">
        <v>3353</v>
      </c>
    </row>
    <row r="2761" spans="12:12" x14ac:dyDescent="0.2">
      <c r="L2761" s="143" t="s">
        <v>2994</v>
      </c>
    </row>
    <row r="2762" spans="12:12" x14ac:dyDescent="0.2">
      <c r="L2762" s="144" t="s">
        <v>2993</v>
      </c>
    </row>
    <row r="2763" spans="12:12" x14ac:dyDescent="0.2">
      <c r="L2763" s="143" t="s">
        <v>4172</v>
      </c>
    </row>
    <row r="2764" spans="12:12" x14ac:dyDescent="0.2">
      <c r="L2764" s="144" t="s">
        <v>6369</v>
      </c>
    </row>
    <row r="2765" spans="12:12" x14ac:dyDescent="0.2">
      <c r="L2765" s="143" t="s">
        <v>3691</v>
      </c>
    </row>
    <row r="2766" spans="12:12" x14ac:dyDescent="0.2">
      <c r="L2766" s="144" t="s">
        <v>3416</v>
      </c>
    </row>
    <row r="2767" spans="12:12" x14ac:dyDescent="0.2">
      <c r="L2767" s="143" t="s">
        <v>3409</v>
      </c>
    </row>
    <row r="2768" spans="12:12" x14ac:dyDescent="0.2">
      <c r="L2768" s="144" t="s">
        <v>5636</v>
      </c>
    </row>
    <row r="2769" spans="12:12" x14ac:dyDescent="0.2">
      <c r="L2769" s="143" t="s">
        <v>2803</v>
      </c>
    </row>
    <row r="2770" spans="12:12" x14ac:dyDescent="0.2">
      <c r="L2770" s="144" t="s">
        <v>3242</v>
      </c>
    </row>
    <row r="2771" spans="12:12" x14ac:dyDescent="0.2">
      <c r="L2771" s="143" t="s">
        <v>1913</v>
      </c>
    </row>
    <row r="2772" spans="12:12" x14ac:dyDescent="0.2">
      <c r="L2772" s="144" t="s">
        <v>2570</v>
      </c>
    </row>
    <row r="2773" spans="12:12" x14ac:dyDescent="0.2">
      <c r="L2773" s="143" t="s">
        <v>5637</v>
      </c>
    </row>
    <row r="2774" spans="12:12" x14ac:dyDescent="0.2">
      <c r="L2774" s="144" t="s">
        <v>2278</v>
      </c>
    </row>
    <row r="2775" spans="12:12" x14ac:dyDescent="0.2">
      <c r="L2775" s="143" t="s">
        <v>2277</v>
      </c>
    </row>
    <row r="2776" spans="12:12" x14ac:dyDescent="0.2">
      <c r="L2776" s="144" t="s">
        <v>4187</v>
      </c>
    </row>
    <row r="2777" spans="12:12" x14ac:dyDescent="0.2">
      <c r="L2777" s="143" t="s">
        <v>5493</v>
      </c>
    </row>
    <row r="2778" spans="12:12" x14ac:dyDescent="0.2">
      <c r="L2778" s="144" t="s">
        <v>3234</v>
      </c>
    </row>
    <row r="2779" spans="12:12" x14ac:dyDescent="0.2">
      <c r="L2779" s="143" t="s">
        <v>2179</v>
      </c>
    </row>
    <row r="2780" spans="12:12" x14ac:dyDescent="0.2">
      <c r="L2780" s="144" t="s">
        <v>1914</v>
      </c>
    </row>
    <row r="2781" spans="12:12" x14ac:dyDescent="0.2">
      <c r="L2781" s="143" t="s">
        <v>3788</v>
      </c>
    </row>
    <row r="2782" spans="12:12" x14ac:dyDescent="0.2">
      <c r="L2782" s="144" t="s">
        <v>5784</v>
      </c>
    </row>
    <row r="2783" spans="12:12" x14ac:dyDescent="0.2">
      <c r="L2783" s="143" t="s">
        <v>5495</v>
      </c>
    </row>
    <row r="2784" spans="12:12" x14ac:dyDescent="0.2">
      <c r="L2784" s="144" t="s">
        <v>6371</v>
      </c>
    </row>
    <row r="2785" spans="12:12" x14ac:dyDescent="0.2">
      <c r="L2785" s="143" t="s">
        <v>3610</v>
      </c>
    </row>
    <row r="2786" spans="12:12" x14ac:dyDescent="0.2">
      <c r="L2786" s="144" t="s">
        <v>3612</v>
      </c>
    </row>
    <row r="2787" spans="12:12" x14ac:dyDescent="0.2">
      <c r="L2787" s="143" t="s">
        <v>5786</v>
      </c>
    </row>
    <row r="2788" spans="12:12" x14ac:dyDescent="0.2">
      <c r="L2788" s="144" t="s">
        <v>3872</v>
      </c>
    </row>
    <row r="2789" spans="12:12" x14ac:dyDescent="0.2">
      <c r="L2789" s="143" t="s">
        <v>2917</v>
      </c>
    </row>
    <row r="2790" spans="12:12" x14ac:dyDescent="0.2">
      <c r="L2790" s="144" t="s">
        <v>3575</v>
      </c>
    </row>
    <row r="2791" spans="12:12" x14ac:dyDescent="0.2">
      <c r="L2791" s="143" t="s">
        <v>2474</v>
      </c>
    </row>
    <row r="2792" spans="12:12" x14ac:dyDescent="0.2">
      <c r="L2792" s="144" t="s">
        <v>5788</v>
      </c>
    </row>
    <row r="2793" spans="12:12" x14ac:dyDescent="0.2">
      <c r="L2793" s="143" t="s">
        <v>3340</v>
      </c>
    </row>
    <row r="2794" spans="12:12" x14ac:dyDescent="0.2">
      <c r="L2794" s="144" t="s">
        <v>4203</v>
      </c>
    </row>
    <row r="2795" spans="12:12" x14ac:dyDescent="0.2">
      <c r="L2795" s="143" t="s">
        <v>2199</v>
      </c>
    </row>
    <row r="2796" spans="12:12" x14ac:dyDescent="0.2">
      <c r="L2796" s="144" t="s">
        <v>2653</v>
      </c>
    </row>
    <row r="2797" spans="12:12" x14ac:dyDescent="0.2">
      <c r="L2797" s="143" t="s">
        <v>2793</v>
      </c>
    </row>
    <row r="2798" spans="12:12" x14ac:dyDescent="0.2">
      <c r="L2798" s="144" t="s">
        <v>2490</v>
      </c>
    </row>
    <row r="2799" spans="12:12" x14ac:dyDescent="0.2">
      <c r="L2799" s="143" t="s">
        <v>2489</v>
      </c>
    </row>
    <row r="2800" spans="12:12" x14ac:dyDescent="0.2">
      <c r="L2800" s="144" t="s">
        <v>5790</v>
      </c>
    </row>
    <row r="2801" spans="12:12" x14ac:dyDescent="0.2">
      <c r="L2801" s="143" t="s">
        <v>4062</v>
      </c>
    </row>
    <row r="2802" spans="12:12" x14ac:dyDescent="0.2">
      <c r="L2802" s="144" t="s">
        <v>5638</v>
      </c>
    </row>
    <row r="2803" spans="12:12" x14ac:dyDescent="0.2">
      <c r="L2803" s="143" t="s">
        <v>2284</v>
      </c>
    </row>
    <row r="2804" spans="12:12" x14ac:dyDescent="0.2">
      <c r="L2804" s="144" t="s">
        <v>3636</v>
      </c>
    </row>
    <row r="2805" spans="12:12" x14ac:dyDescent="0.2">
      <c r="L2805" s="143" t="s">
        <v>2823</v>
      </c>
    </row>
    <row r="2806" spans="12:12" x14ac:dyDescent="0.2">
      <c r="L2806" s="144" t="s">
        <v>2062</v>
      </c>
    </row>
    <row r="2807" spans="12:12" x14ac:dyDescent="0.2">
      <c r="L2807" s="143" t="s">
        <v>2061</v>
      </c>
    </row>
    <row r="2808" spans="12:12" x14ac:dyDescent="0.2">
      <c r="L2808" s="144" t="s">
        <v>3195</v>
      </c>
    </row>
    <row r="2809" spans="12:12" x14ac:dyDescent="0.2">
      <c r="L2809" s="143" t="s">
        <v>3127</v>
      </c>
    </row>
    <row r="2810" spans="12:12" x14ac:dyDescent="0.2">
      <c r="L2810" s="144" t="s">
        <v>3712</v>
      </c>
    </row>
    <row r="2811" spans="12:12" x14ac:dyDescent="0.2">
      <c r="L2811" s="143" t="s">
        <v>2736</v>
      </c>
    </row>
    <row r="2812" spans="12:12" x14ac:dyDescent="0.2">
      <c r="L2812" s="144" t="s">
        <v>6373</v>
      </c>
    </row>
    <row r="2813" spans="12:12" x14ac:dyDescent="0.2">
      <c r="L2813" s="143" t="s">
        <v>3254</v>
      </c>
    </row>
    <row r="2814" spans="12:12" x14ac:dyDescent="0.2">
      <c r="L2814" s="144" t="s">
        <v>5639</v>
      </c>
    </row>
    <row r="2815" spans="12:12" x14ac:dyDescent="0.2">
      <c r="L2815" s="143" t="s">
        <v>3903</v>
      </c>
    </row>
    <row r="2816" spans="12:12" x14ac:dyDescent="0.2">
      <c r="L2816" s="144" t="s">
        <v>2715</v>
      </c>
    </row>
    <row r="2817" spans="12:12" x14ac:dyDescent="0.2">
      <c r="L2817" s="143" t="s">
        <v>2472</v>
      </c>
    </row>
    <row r="2818" spans="12:12" x14ac:dyDescent="0.2">
      <c r="L2818" s="144" t="s">
        <v>3477</v>
      </c>
    </row>
    <row r="2819" spans="12:12" x14ac:dyDescent="0.2">
      <c r="L2819" s="143" t="s">
        <v>6375</v>
      </c>
    </row>
    <row r="2820" spans="12:12" x14ac:dyDescent="0.2">
      <c r="L2820" s="144" t="s">
        <v>5641</v>
      </c>
    </row>
    <row r="2821" spans="12:12" x14ac:dyDescent="0.2">
      <c r="L2821" s="143" t="s">
        <v>2533</v>
      </c>
    </row>
    <row r="2822" spans="12:12" x14ac:dyDescent="0.2">
      <c r="L2822" s="144" t="s">
        <v>2536</v>
      </c>
    </row>
    <row r="2823" spans="12:12" x14ac:dyDescent="0.2">
      <c r="L2823" s="143" t="s">
        <v>5643</v>
      </c>
    </row>
    <row r="2824" spans="12:12" x14ac:dyDescent="0.2">
      <c r="L2824" s="144" t="s">
        <v>4060</v>
      </c>
    </row>
    <row r="2825" spans="12:12" x14ac:dyDescent="0.2">
      <c r="L2825" s="143" t="s">
        <v>4059</v>
      </c>
    </row>
    <row r="2826" spans="12:12" x14ac:dyDescent="0.2">
      <c r="L2826" s="144" t="s">
        <v>3854</v>
      </c>
    </row>
    <row r="2827" spans="12:12" x14ac:dyDescent="0.2">
      <c r="L2827" s="143" t="s">
        <v>3352</v>
      </c>
    </row>
    <row r="2828" spans="12:12" x14ac:dyDescent="0.2">
      <c r="L2828" s="144" t="s">
        <v>5792</v>
      </c>
    </row>
    <row r="2829" spans="12:12" x14ac:dyDescent="0.2">
      <c r="L2829" s="143" t="s">
        <v>2665</v>
      </c>
    </row>
    <row r="2830" spans="12:12" x14ac:dyDescent="0.2">
      <c r="L2830" s="144" t="s">
        <v>2029</v>
      </c>
    </row>
    <row r="2831" spans="12:12" x14ac:dyDescent="0.2">
      <c r="L2831" s="143" t="s">
        <v>5519</v>
      </c>
    </row>
    <row r="2832" spans="12:12" x14ac:dyDescent="0.2">
      <c r="L2832" s="144" t="s">
        <v>3506</v>
      </c>
    </row>
    <row r="2833" spans="12:12" x14ac:dyDescent="0.2">
      <c r="L2833" s="143" t="s">
        <v>4211</v>
      </c>
    </row>
    <row r="2834" spans="12:12" x14ac:dyDescent="0.2">
      <c r="L2834" s="144" t="s">
        <v>5794</v>
      </c>
    </row>
    <row r="2835" spans="12:12" x14ac:dyDescent="0.2">
      <c r="L2835" s="143" t="s">
        <v>2617</v>
      </c>
    </row>
    <row r="2836" spans="12:12" x14ac:dyDescent="0.2">
      <c r="L2836" s="144" t="s">
        <v>3801</v>
      </c>
    </row>
    <row r="2837" spans="12:12" x14ac:dyDescent="0.2">
      <c r="L2837" s="143" t="s">
        <v>2942</v>
      </c>
    </row>
    <row r="2838" spans="12:12" x14ac:dyDescent="0.2">
      <c r="L2838" s="144" t="s">
        <v>2017</v>
      </c>
    </row>
    <row r="2839" spans="12:12" x14ac:dyDescent="0.2">
      <c r="L2839" s="143" t="s">
        <v>6377</v>
      </c>
    </row>
    <row r="2840" spans="12:12" x14ac:dyDescent="0.2">
      <c r="L2840" s="144" t="s">
        <v>2939</v>
      </c>
    </row>
    <row r="2925" spans="12:12" x14ac:dyDescent="0.2">
      <c r="L2925" s="176"/>
    </row>
    <row r="2926" spans="12:12" x14ac:dyDescent="0.2">
      <c r="L2926" s="177"/>
    </row>
    <row r="2927" spans="12:12" x14ac:dyDescent="0.2">
      <c r="L2927" s="176"/>
    </row>
    <row r="2928" spans="12:12" x14ac:dyDescent="0.2">
      <c r="L2928" s="177"/>
    </row>
    <row r="2929" spans="12:12" x14ac:dyDescent="0.2">
      <c r="L2929" s="176"/>
    </row>
    <row r="2930" spans="12:12" x14ac:dyDescent="0.2">
      <c r="L2930" s="177"/>
    </row>
    <row r="2931" spans="12:12" x14ac:dyDescent="0.2">
      <c r="L2931" s="176"/>
    </row>
    <row r="2932" spans="12:12" x14ac:dyDescent="0.2">
      <c r="L2932" s="177"/>
    </row>
    <row r="2933" spans="12:12" x14ac:dyDescent="0.2">
      <c r="L2933" s="176"/>
    </row>
    <row r="2934" spans="12:12" x14ac:dyDescent="0.2">
      <c r="L2934" s="177"/>
    </row>
    <row r="2935" spans="12:12" x14ac:dyDescent="0.2">
      <c r="L2935" s="176"/>
    </row>
    <row r="2936" spans="12:12" x14ac:dyDescent="0.2">
      <c r="L2936" s="177"/>
    </row>
    <row r="2937" spans="12:12" x14ac:dyDescent="0.2">
      <c r="L2937" s="176"/>
    </row>
    <row r="2938" spans="12:12" x14ac:dyDescent="0.2">
      <c r="L2938" s="177"/>
    </row>
    <row r="2939" spans="12:12" x14ac:dyDescent="0.2">
      <c r="L2939" s="176"/>
    </row>
    <row r="2940" spans="12:12" x14ac:dyDescent="0.2">
      <c r="L2940" s="177"/>
    </row>
    <row r="2941" spans="12:12" x14ac:dyDescent="0.2">
      <c r="L2941" s="176"/>
    </row>
    <row r="2942" spans="12:12" x14ac:dyDescent="0.2">
      <c r="L2942" s="177"/>
    </row>
    <row r="2943" spans="12:12" x14ac:dyDescent="0.2">
      <c r="L2943" s="176"/>
    </row>
    <row r="2944" spans="12:12" x14ac:dyDescent="0.2">
      <c r="L2944" s="177"/>
    </row>
    <row r="2945" spans="12:12" x14ac:dyDescent="0.2">
      <c r="L2945" s="176"/>
    </row>
    <row r="2946" spans="12:12" x14ac:dyDescent="0.2">
      <c r="L2946" s="177"/>
    </row>
    <row r="2947" spans="12:12" x14ac:dyDescent="0.2">
      <c r="L2947" s="176"/>
    </row>
    <row r="2948" spans="12:12" x14ac:dyDescent="0.2">
      <c r="L2948" s="177"/>
    </row>
    <row r="2949" spans="12:12" x14ac:dyDescent="0.2">
      <c r="L2949" s="176"/>
    </row>
    <row r="2950" spans="12:12" x14ac:dyDescent="0.2">
      <c r="L2950" s="177"/>
    </row>
    <row r="2951" spans="12:12" x14ac:dyDescent="0.2">
      <c r="L2951" s="176"/>
    </row>
    <row r="2952" spans="12:12" x14ac:dyDescent="0.2">
      <c r="L2952" s="177"/>
    </row>
    <row r="2953" spans="12:12" x14ac:dyDescent="0.2">
      <c r="L2953" s="176"/>
    </row>
    <row r="2954" spans="12:12" x14ac:dyDescent="0.2">
      <c r="L2954" s="177"/>
    </row>
    <row r="2955" spans="12:12" x14ac:dyDescent="0.2">
      <c r="L2955" s="176"/>
    </row>
    <row r="2956" spans="12:12" x14ac:dyDescent="0.2">
      <c r="L2956" s="177"/>
    </row>
    <row r="2957" spans="12:12" x14ac:dyDescent="0.2">
      <c r="L2957" s="176"/>
    </row>
    <row r="2958" spans="12:12" x14ac:dyDescent="0.2">
      <c r="L2958" s="177"/>
    </row>
    <row r="2959" spans="12:12" x14ac:dyDescent="0.2">
      <c r="L2959" s="176"/>
    </row>
    <row r="2960" spans="12:12" x14ac:dyDescent="0.2">
      <c r="L2960" s="177"/>
    </row>
    <row r="2961" spans="12:12" x14ac:dyDescent="0.2">
      <c r="L2961" s="176"/>
    </row>
    <row r="2962" spans="12:12" x14ac:dyDescent="0.2">
      <c r="L2962" s="177"/>
    </row>
    <row r="2963" spans="12:12" x14ac:dyDescent="0.2">
      <c r="L2963" s="176"/>
    </row>
    <row r="2964" spans="12:12" x14ac:dyDescent="0.2">
      <c r="L2964" s="177"/>
    </row>
    <row r="2965" spans="12:12" x14ac:dyDescent="0.2">
      <c r="L2965" s="176"/>
    </row>
    <row r="2966" spans="12:12" x14ac:dyDescent="0.2">
      <c r="L2966" s="177"/>
    </row>
    <row r="2967" spans="12:12" x14ac:dyDescent="0.2">
      <c r="L2967" s="176"/>
    </row>
    <row r="2968" spans="12:12" x14ac:dyDescent="0.2">
      <c r="L2968" s="177"/>
    </row>
    <row r="2969" spans="12:12" x14ac:dyDescent="0.2">
      <c r="L2969" s="176"/>
    </row>
    <row r="2970" spans="12:12" x14ac:dyDescent="0.2">
      <c r="L2970" s="177"/>
    </row>
    <row r="2971" spans="12:12" x14ac:dyDescent="0.2">
      <c r="L2971" s="176"/>
    </row>
    <row r="2972" spans="12:12" x14ac:dyDescent="0.2">
      <c r="L2972" s="177"/>
    </row>
    <row r="2973" spans="12:12" x14ac:dyDescent="0.2">
      <c r="L2973" s="176"/>
    </row>
    <row r="2974" spans="12:12" x14ac:dyDescent="0.2">
      <c r="L2974" s="177"/>
    </row>
    <row r="2975" spans="12:12" x14ac:dyDescent="0.2">
      <c r="L2975" s="176"/>
    </row>
    <row r="2976" spans="12:12" x14ac:dyDescent="0.2">
      <c r="L2976" s="177"/>
    </row>
    <row r="2977" spans="12:12" x14ac:dyDescent="0.2">
      <c r="L2977" s="176"/>
    </row>
    <row r="2978" spans="12:12" x14ac:dyDescent="0.2">
      <c r="L2978" s="177"/>
    </row>
    <row r="2979" spans="12:12" x14ac:dyDescent="0.2">
      <c r="L2979" s="176"/>
    </row>
    <row r="2980" spans="12:12" x14ac:dyDescent="0.2">
      <c r="L2980" s="177"/>
    </row>
    <row r="2981" spans="12:12" x14ac:dyDescent="0.2">
      <c r="L2981" s="176"/>
    </row>
    <row r="2982" spans="12:12" x14ac:dyDescent="0.2">
      <c r="L2982" s="177"/>
    </row>
    <row r="2983" spans="12:12" x14ac:dyDescent="0.2">
      <c r="L2983" s="176"/>
    </row>
    <row r="2984" spans="12:12" x14ac:dyDescent="0.2">
      <c r="L2984" s="177"/>
    </row>
    <row r="2985" spans="12:12" x14ac:dyDescent="0.2">
      <c r="L2985" s="176"/>
    </row>
    <row r="2986" spans="12:12" x14ac:dyDescent="0.2">
      <c r="L2986" s="177"/>
    </row>
    <row r="2987" spans="12:12" x14ac:dyDescent="0.2">
      <c r="L2987" s="176"/>
    </row>
    <row r="2988" spans="12:12" x14ac:dyDescent="0.2">
      <c r="L2988" s="177"/>
    </row>
    <row r="2989" spans="12:12" x14ac:dyDescent="0.2">
      <c r="L2989" s="176"/>
    </row>
    <row r="2990" spans="12:12" x14ac:dyDescent="0.2">
      <c r="L2990" s="177"/>
    </row>
    <row r="2991" spans="12:12" ht="13.5" thickBot="1" x14ac:dyDescent="0.25">
      <c r="L2991" s="178"/>
    </row>
  </sheetData>
  <phoneticPr fontId="2" type="noConversion"/>
  <pageMargins left="0.75" right="0.75" top="1" bottom="1" header="0.5" footer="0.5"/>
  <pageSetup orientation="portrait"/>
  <headerFooter alignWithMargins="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00B050"/>
  </sheetPr>
  <dimension ref="A2:M76"/>
  <sheetViews>
    <sheetView topLeftCell="A30" zoomScale="85" zoomScaleNormal="85" workbookViewId="0">
      <selection activeCell="E48" sqref="E48"/>
    </sheetView>
  </sheetViews>
  <sheetFormatPr defaultRowHeight="12.75" x14ac:dyDescent="0.2"/>
  <cols>
    <col min="1" max="1" width="35.140625" bestFit="1" customWidth="1"/>
    <col min="2" max="7" width="16.42578125" bestFit="1" customWidth="1"/>
    <col min="8" max="8" width="4.7109375" customWidth="1"/>
    <col min="9" max="9" width="47" bestFit="1" customWidth="1"/>
    <col min="10" max="10" width="9.140625" bestFit="1" customWidth="1"/>
    <col min="13" max="13" width="12.42578125" bestFit="1" customWidth="1"/>
  </cols>
  <sheetData>
    <row r="2" spans="1:13" ht="12" customHeight="1" x14ac:dyDescent="0.2"/>
    <row r="3" spans="1:13" ht="12" customHeight="1" x14ac:dyDescent="0.2">
      <c r="B3" s="22"/>
    </row>
    <row r="4" spans="1:13" ht="13.5" thickBot="1" x14ac:dyDescent="0.25">
      <c r="J4" s="18"/>
      <c r="K4" s="18"/>
      <c r="L4" s="18"/>
      <c r="M4" s="18"/>
    </row>
    <row r="5" spans="1:13" ht="13.5" thickBot="1" x14ac:dyDescent="0.25">
      <c r="B5" s="88" t="s">
        <v>75</v>
      </c>
      <c r="C5" s="88" t="s">
        <v>75</v>
      </c>
      <c r="D5" s="88" t="s">
        <v>75</v>
      </c>
      <c r="E5" s="88" t="s">
        <v>75</v>
      </c>
      <c r="F5" s="88" t="s">
        <v>75</v>
      </c>
      <c r="G5" s="88" t="s">
        <v>75</v>
      </c>
      <c r="H5" s="18"/>
      <c r="K5" s="18"/>
      <c r="L5" s="18"/>
    </row>
    <row r="6" spans="1:13" ht="16.5" thickBot="1" x14ac:dyDescent="0.3">
      <c r="A6" s="2" t="s">
        <v>83</v>
      </c>
      <c r="B6" s="4">
        <f>IF(Input!C17="Yes",((VLOOKUP((CONCATENATE(Input!C10,Input!C11)),'Mktg Car Type Data'!$C$2:$L$216,10,FALSE)*(Input!C15*(1+Input!C12)))*Input!C6)+(((VLOOKUP((CONCATENATE(Input!C10,Input!C11)),'Mktg Car Type Data'!$C$2:$L$216,4,FALSE)*Input!C7)*(1+Input!C12))*Input!C6),0)</f>
        <v>345.41026607257299</v>
      </c>
      <c r="C6" s="4">
        <f>IF(Input!D17="Yes",((VLOOKUP((CONCATENATE(Input!D10,Input!D11)),'Mktg Car Type Data'!$C$2:$L$216,10,FALSE)*(Input!D15*(1+Input!D12)))*Input!D6)+(((VLOOKUP((CONCATENATE(Input!D10,Input!D11)),'Mktg Car Type Data'!$C$2:$L$216,4,FALSE)*Input!D7)*(1+Input!D12))*Input!D6),0)</f>
        <v>0</v>
      </c>
      <c r="D6" s="4">
        <f>IF(Input!E17="Yes",((VLOOKUP((CONCATENATE(Input!E10,Input!E11)),'Mktg Car Type Data'!$C$2:$L$216,10,FALSE)*(Input!E15*(1+Input!E12)))*Input!E6)+(((VLOOKUP((CONCATENATE(Input!E10,Input!E11)),'Mktg Car Type Data'!$C$2:$L$216,4,FALSE)*Input!E7)*(1+Input!E12))*Input!E6),0)</f>
        <v>0</v>
      </c>
      <c r="E6" s="4">
        <f>IF(Input!F17="Yes",((VLOOKUP((CONCATENATE(Input!F10,Input!F11)),'Mktg Car Type Data'!$C$2:$L$216,10,FALSE)*(Input!F15*(1+Input!F12)))*Input!F6)+(((VLOOKUP((CONCATENATE(Input!F10,Input!F11)),'Mktg Car Type Data'!$C$2:$L$216,4,FALSE)*Input!F7)*(1+Input!F12))*Input!F6),0)</f>
        <v>0</v>
      </c>
      <c r="F6" s="4">
        <f>IF(Input!G17="Yes",((VLOOKUP((CONCATENATE(Input!G10,Input!G11)),'Mktg Car Type Data'!$C$2:$L$216,10,FALSE)*(Input!G15*(1+Input!G12)))*Input!G6)+(((VLOOKUP((CONCATENATE(Input!G10,Input!G11)),'Mktg Car Type Data'!$C$2:$L$216,4,FALSE)*Input!G7)*(1+Input!G12))*Input!G6),0)</f>
        <v>0</v>
      </c>
      <c r="G6" s="4">
        <f>IF(Input!H17="Yes",((VLOOKUP((CONCATENATE(Input!H10,Input!H11)),'Mktg Car Type Data'!$C$2:$L$216,10,FALSE)*(Input!H15*(1+Input!H12)))*Input!H6)+(((VLOOKUP((CONCATENATE(Input!H10,Input!H11)),'Mktg Car Type Data'!$C$2:$L$216,4,FALSE)*Input!H7)*(1+Input!H12))*Input!H6),0)</f>
        <v>0</v>
      </c>
      <c r="H6" s="18"/>
      <c r="I6" s="35" t="s">
        <v>277</v>
      </c>
      <c r="L6" s="18"/>
      <c r="M6" s="22"/>
    </row>
    <row r="7" spans="1:13" ht="13.5" thickBot="1" x14ac:dyDescent="0.25">
      <c r="A7" s="2" t="s">
        <v>5</v>
      </c>
      <c r="B7" s="4">
        <f>((VLOOKUP((CONCATENATE(Input!C10,Input!C11)),'Mktg Car Type Data'!$C$2:$L$216,6,FALSE))*Input!C6*Input!C15)*(1+Input!C12)</f>
        <v>21538.603122155197</v>
      </c>
      <c r="C7" s="4">
        <f>((VLOOKUP((CONCATENATE(Input!D10,Input!D11)),'Mktg Car Type Data'!$C$2:$L$216,6,FALSE))*Input!D6*Input!D15)*(1+Input!D12)</f>
        <v>0</v>
      </c>
      <c r="D7" s="4">
        <f>((VLOOKUP((CONCATENATE(Input!E10,Input!E11)),'Mktg Car Type Data'!$C$2:$L$216,6,FALSE))*Input!E6*Input!E15)*(1+Input!E12)</f>
        <v>0</v>
      </c>
      <c r="E7" s="4">
        <f>((VLOOKUP((CONCATENATE(Input!F10,Input!F11)),'Mktg Car Type Data'!$C$2:$L$216,6,FALSE))*Input!F6*Input!F15)*(1+Input!F12)</f>
        <v>0</v>
      </c>
      <c r="F7" s="4">
        <f>((VLOOKUP((CONCATENATE(Input!G10,Input!G11)),'Mktg Car Type Data'!$C$2:$L$216,6,FALSE))*Input!G6*Input!G15)*(1+Input!G12)</f>
        <v>0</v>
      </c>
      <c r="G7" s="4">
        <f>((VLOOKUP((CONCATENATE(Input!H10,Input!H11)),'Mktg Car Type Data'!$C$2:$L$216,6,FALSE))*Input!H6*Input!H15)*(1+Input!H12)</f>
        <v>0</v>
      </c>
      <c r="H7" s="18"/>
      <c r="I7" s="63" t="s">
        <v>1549</v>
      </c>
      <c r="L7" s="18"/>
      <c r="M7" s="22"/>
    </row>
    <row r="8" spans="1:13" ht="13.5" thickBot="1" x14ac:dyDescent="0.25">
      <c r="A8" s="2" t="s">
        <v>249</v>
      </c>
      <c r="B8" s="4">
        <f>(((Input!C6*Input!C7)*(Input!C8+Input!$K$29))*VLOOKUP(Input!C4,'By Division - GTM Data'!$A$2:$N$16,5,FALSE))+(((Input!C6*Input!C7)*Input!$K$29*VLOOKUP(Input!C4,'By Division - GTM Data'!$A$2:$N$16,5,FALSE))*Input!C12)+(((Input!C9*Input!C7*Input!$K$31)*VLOOKUP(Input!C4,'By Division - GTM Data'!$A$2:$N$16,5,FALSE))*(1+Input!C12))</f>
        <v>-74.846271215020735</v>
      </c>
      <c r="C8" s="4" t="e">
        <f>(((Input!D6*Input!D7)*(Input!D8+Input!$K$29))*VLOOKUP(Input!D4,'By Division - GTM Data'!$A$2:$N$16,5,FALSE))+(((Input!D6*Input!D7)*Input!$K$29*VLOOKUP(Input!D4,'By Division - GTM Data'!$A$2:$N$16,5,FALSE))*Input!D12)+(((Input!D9*Input!D7*Input!$K$31)*VLOOKUP(Input!D4,'By Division - GTM Data'!$A$2:$N$16,5,FALSE))*(1+Input!D12))</f>
        <v>#N/A</v>
      </c>
      <c r="D8" s="4" t="e">
        <f>(((Input!E6*Input!E7)*(Input!E8+Input!$K$29))*VLOOKUP(Input!E4,'By Division - GTM Data'!$A$2:$N$16,5,FALSE))+(((Input!E6*Input!E7)*Input!$K$29*VLOOKUP(Input!E4,'By Division - GTM Data'!$A$2:$N$16,5,FALSE))*Input!E12)+(((Input!E9*Input!E7*Input!$K$31)*VLOOKUP(Input!E4,'By Division - GTM Data'!$A$2:$N$16,5,FALSE))*(1+Input!E12))</f>
        <v>#N/A</v>
      </c>
      <c r="E8" s="4" t="e">
        <f>(((Input!F6*Input!F7)*(Input!F8+Input!$K$29))*VLOOKUP(Input!F4,'By Division - GTM Data'!$A$2:$N$16,5,FALSE))+(((Input!F6*Input!F7)*Input!$K$29*VLOOKUP(Input!F4,'By Division - GTM Data'!$A$2:$N$16,5,FALSE))*Input!F12)+(((Input!F9*Input!F7*Input!$K$31)*VLOOKUP(Input!F4,'By Division - GTM Data'!$A$2:$N$16,5,FALSE))*(1+Input!F12))</f>
        <v>#N/A</v>
      </c>
      <c r="F8" s="4" t="e">
        <f>(((Input!G6*Input!G7)*(Input!G8+Input!$K$29))*VLOOKUP(Input!G4,'By Division - GTM Data'!$A$2:$N$16,5,FALSE))+(((Input!G6*Input!G7)*Input!$K$29*VLOOKUP(Input!G4,'By Division - GTM Data'!$A$2:$N$16,5,FALSE))*Input!G12)+(((Input!G9*Input!G7*Input!$K$31)*VLOOKUP(Input!G4,'By Division - GTM Data'!$A$2:$N$16,5,FALSE))*(1+Input!G12))</f>
        <v>#N/A</v>
      </c>
      <c r="G8" s="4" t="e">
        <f>(((Input!H6*Input!H7)*(Input!H8+Input!$K$29))*VLOOKUP(Input!H4,'By Division - GTM Data'!$A$2:$N$16,5,FALSE))+(((Input!H6*Input!H7)*Input!$K$29*VLOOKUP(Input!H4,'By Division - GTM Data'!$A$2:$N$16,5,FALSE))*Input!H12)+(((Input!H9*Input!H7*Input!$K$31)*VLOOKUP(Input!H4,'By Division - GTM Data'!$A$2:$N$16,5,FALSE))*(1+Input!H12))</f>
        <v>#N/A</v>
      </c>
      <c r="I8" s="78" t="str">
        <f>(Input!K14)</f>
        <v>AYER, MA</v>
      </c>
      <c r="L8" s="18"/>
      <c r="M8" s="22"/>
    </row>
    <row r="9" spans="1:13" ht="13.5" thickBot="1" x14ac:dyDescent="0.25">
      <c r="A9" s="31" t="s">
        <v>84</v>
      </c>
      <c r="B9" s="11">
        <f>((Input!C6*Input!C7)*VLOOKUP(Input!C4,'By Division - CarMile Data'!$A$2:$D$16,4,FALSE))*(1+Input!C12)</f>
        <v>0</v>
      </c>
      <c r="C9" s="11" t="e">
        <f>((Input!D6*Input!D7)*VLOOKUP(Input!D4,'By Division - CarMile Data'!$A$2:$D$16,4,FALSE))*(1+Input!D12)</f>
        <v>#N/A</v>
      </c>
      <c r="D9" s="11" t="e">
        <f>((Input!E6*Input!E7)*VLOOKUP(Input!E4,'By Division - CarMile Data'!$A$2:$D$16,4,FALSE))*(1+Input!E12)</f>
        <v>#N/A</v>
      </c>
      <c r="E9" s="11" t="e">
        <f>((Input!F6*Input!F7)*VLOOKUP(Input!F4,'By Division - CarMile Data'!$A$2:$D$16,4,FALSE))*(1+Input!F12)</f>
        <v>#N/A</v>
      </c>
      <c r="F9" s="11" t="e">
        <f>((Input!G6*Input!G7)*VLOOKUP(Input!G4,'By Division - CarMile Data'!$A$2:$D$16,4,FALSE))*(1+Input!G12)</f>
        <v>#N/A</v>
      </c>
      <c r="G9" s="11" t="e">
        <f>((Input!H6*Input!H7)*VLOOKUP(Input!H4,'By Division - CarMile Data'!$A$2:$D$16,4,FALSE))*(1+Input!H12)</f>
        <v>#N/A</v>
      </c>
      <c r="I9" s="78" t="str">
        <f>(Input!K15)</f>
        <v>MOBILE, AL</v>
      </c>
      <c r="L9" s="18"/>
      <c r="M9" s="22"/>
    </row>
    <row r="10" spans="1:13" ht="13.5" thickBot="1" x14ac:dyDescent="0.25">
      <c r="A10" s="2" t="s">
        <v>250</v>
      </c>
      <c r="B10" s="4">
        <f>(((Input!C6*Input!C7)*(Input!C8+Input!$K$29))*VLOOKUP(Input!C4,'By Division - GTM Data'!$A$2:$N$16,6,FALSE))+(((Input!C6*Input!C7)*Input!$K$29*VLOOKUP(Input!C4,'By Division - GTM Data'!$A$2:$N$16,6,FALSE))*Input!C12)+(((Input!C9*Input!C7*Input!$K$31)*VLOOKUP(Input!C4,'By Division - GTM Data'!$A$2:$N$16,6,FALSE))*(1+Input!C12))</f>
        <v>4526.3132795027877</v>
      </c>
      <c r="C10" s="4" t="e">
        <f>(((Input!D6*Input!D7)*(Input!D8+Input!$K$29))*VLOOKUP(Input!D4,'By Division - GTM Data'!$A$2:$N$16,6,FALSE))+(((Input!D6*Input!D7)*Input!$K$29*VLOOKUP(Input!D4,'By Division - GTM Data'!$A$2:$N$16,6,FALSE))*Input!D12)+(((Input!D9*Input!D7*Input!$K$31)*VLOOKUP(Input!D4,'By Division - GTM Data'!$A$2:$N$16,6,FALSE))*(1+Input!D12))</f>
        <v>#N/A</v>
      </c>
      <c r="D10" s="4" t="e">
        <f>(((Input!E6*Input!E7)*(Input!E8+Input!$K$29))*VLOOKUP(Input!E4,'By Division - GTM Data'!$A$2:$N$16,6,FALSE))+(((Input!E6*Input!E7)*Input!$K$29*VLOOKUP(Input!E4,'By Division - GTM Data'!$A$2:$N$16,6,FALSE))*Input!E12)+(((Input!E9*Input!E7*Input!$K$31)*VLOOKUP(Input!E4,'By Division - GTM Data'!$A$2:$N$16,6,FALSE))*(1+Input!E12))</f>
        <v>#N/A</v>
      </c>
      <c r="E10" s="4" t="e">
        <f>(((Input!F6*Input!F7)*(Input!F8+Input!$K$29))*VLOOKUP(Input!F4,'By Division - GTM Data'!$A$2:$N$16,6,FALSE))+(((Input!F6*Input!F7)*Input!$K$29*VLOOKUP(Input!F4,'By Division - GTM Data'!$A$2:$N$16,6,FALSE))*Input!F12)+(((Input!F9*Input!F7*Input!$K$31)*VLOOKUP(Input!F4,'By Division - GTM Data'!$A$2:$N$16,6,FALSE))*(1+Input!F12))</f>
        <v>#N/A</v>
      </c>
      <c r="F10" s="4" t="e">
        <f>(((Input!G6*Input!G7)*(Input!G8+Input!$K$29))*VLOOKUP(Input!G4,'By Division - GTM Data'!$A$2:$N$16,6,FALSE))+(((Input!G6*Input!G7)*Input!$K$29*VLOOKUP(Input!G4,'By Division - GTM Data'!$A$2:$N$16,6,FALSE))*Input!G12)+(((Input!G9*Input!G7*Input!$K$31)*VLOOKUP(Input!G4,'By Division - GTM Data'!$A$2:$N$16,6,FALSE))*(1+Input!G12))</f>
        <v>#N/A</v>
      </c>
      <c r="G10" s="4" t="e">
        <f>(((Input!H6*Input!H7)*(Input!H8+Input!$K$29))*VLOOKUP(Input!H4,'By Division - GTM Data'!$A$2:$N$16,6,FALSE))+(((Input!H6*Input!H7)*Input!$K$29*VLOOKUP(Input!H4,'By Division - GTM Data'!$A$2:$N$16,6,FALSE))*Input!H12)+(((Input!H9*Input!H7*Input!$K$31)*VLOOKUP(Input!H4,'By Division - GTM Data'!$A$2:$N$16,6,FALSE))*(1+Input!H12))</f>
        <v>#N/A</v>
      </c>
      <c r="I10" s="78">
        <f>(Input!K16)</f>
        <v>0</v>
      </c>
      <c r="L10" s="18"/>
      <c r="M10" s="22"/>
    </row>
    <row r="11" spans="1:13" ht="13.5" thickBot="1" x14ac:dyDescent="0.25">
      <c r="A11" s="2" t="s">
        <v>85</v>
      </c>
      <c r="B11" s="4">
        <f>(Input!$C$6*VLOOKUP(Input!$C$5,'G&amp;A'!$A$2:$H$8,6,FALSE))*(1+Input!$C$12)</f>
        <v>2133.12</v>
      </c>
      <c r="C11" s="120">
        <v>0</v>
      </c>
      <c r="D11" s="120">
        <v>0</v>
      </c>
      <c r="E11" s="120">
        <v>0</v>
      </c>
      <c r="F11" s="120">
        <v>0</v>
      </c>
      <c r="G11" s="120">
        <v>0</v>
      </c>
      <c r="I11" s="78">
        <f>(Input!K17)</f>
        <v>0</v>
      </c>
      <c r="L11" s="18"/>
      <c r="M11" s="22"/>
    </row>
    <row r="12" spans="1:13" ht="13.5" thickBot="1" x14ac:dyDescent="0.25">
      <c r="A12" s="2" t="s">
        <v>86</v>
      </c>
      <c r="B12" s="4">
        <f>(Input!$C$6*VLOOKUP(Input!$C$5,'G&amp;A'!$A$2:$H$8,7,FALSE))*(1+Input!$C$12)</f>
        <v>0</v>
      </c>
      <c r="C12" s="120">
        <v>0</v>
      </c>
      <c r="D12" s="120">
        <v>0</v>
      </c>
      <c r="E12" s="120">
        <v>0</v>
      </c>
      <c r="F12" s="120">
        <v>0</v>
      </c>
      <c r="G12" s="120">
        <v>0</v>
      </c>
      <c r="I12" s="78">
        <f>(Input!K18)</f>
        <v>0</v>
      </c>
      <c r="L12" s="18"/>
      <c r="M12" s="22"/>
    </row>
    <row r="13" spans="1:13" ht="13.5" thickBot="1" x14ac:dyDescent="0.25">
      <c r="A13" s="2" t="s">
        <v>87</v>
      </c>
      <c r="B13" s="4">
        <f>(((Input!C6*Input!C7)*(Input!C8+Input!$K$29))*VLOOKUP(Input!C4,'By Division - GTM Data'!$A$2:$N$16,9,FALSE))+(((Input!C6*Input!C7)*Input!$K$29*VLOOKUP(Input!C4,'By Division - GTM Data'!$A$2:$N$16,9,FALSE))*Input!C12)+(((Input!C9*Input!C7*Input!$K$31)*VLOOKUP(Input!C4,'By Division - GTM Data'!$A$2:$N$16,9,FALSE))*(1+Input!C12))</f>
        <v>15.256594845309692</v>
      </c>
      <c r="C13" s="4" t="e">
        <f>(((Input!D6*Input!D7)*(Input!D8+Input!$K$29))*VLOOKUP(Input!D4,'By Division - GTM Data'!$A$2:$N$16,9,FALSE))+(((Input!D6*Input!D7)*Input!$K$29*VLOOKUP(Input!D4,'By Division - GTM Data'!$A$2:$N$16,9,FALSE))*Input!D12)+(((Input!D9*Input!D7*Input!$K$31)*VLOOKUP(Input!D4,'By Division - GTM Data'!$A$2:$N$16,9,FALSE))*(1+Input!D12))</f>
        <v>#N/A</v>
      </c>
      <c r="D13" s="4" t="e">
        <f>(((Input!E6*Input!E7)*(Input!E8+Input!$K$29))*VLOOKUP(Input!E4,'By Division - GTM Data'!$A$2:$N$16,9,FALSE))+(((Input!E6*Input!E7)*Input!$K$29*VLOOKUP(Input!E4,'By Division - GTM Data'!$A$2:$N$16,9,FALSE))*Input!E12)+(((Input!E9*Input!E7*Input!$K$31)*VLOOKUP(Input!E4,'By Division - GTM Data'!$A$2:$N$16,9,FALSE))*(1+Input!E12))</f>
        <v>#N/A</v>
      </c>
      <c r="E13" s="4" t="e">
        <f>(((Input!F6*Input!F7)*(Input!F8+Input!$K$29))*VLOOKUP(Input!F4,'By Division - GTM Data'!$A$2:$N$16,9,FALSE))+(((Input!F6*Input!F7)*Input!$K$29*VLOOKUP(Input!F4,'By Division - GTM Data'!$A$2:$N$16,9,FALSE))*Input!F12)+(((Input!F9*Input!F7*Input!$K$31)*VLOOKUP(Input!F4,'By Division - GTM Data'!$A$2:$N$16,9,FALSE))*(1+Input!F12))</f>
        <v>#N/A</v>
      </c>
      <c r="F13" s="4" t="e">
        <f>(((Input!G6*Input!G7)*(Input!G8+Input!$K$29))*VLOOKUP(Input!G4,'By Division - GTM Data'!$A$2:$N$16,9,FALSE))+(((Input!G6*Input!G7)*Input!$K$29*VLOOKUP(Input!G4,'By Division - GTM Data'!$A$2:$N$16,9,FALSE))*Input!G12)+(((Input!G9*Input!G7*Input!$K$31)*VLOOKUP(Input!G4,'By Division - GTM Data'!$A$2:$N$16,9,FALSE))*(1+Input!G12))</f>
        <v>#N/A</v>
      </c>
      <c r="G13" s="4" t="e">
        <f>(((Input!H6*Input!H7)*(Input!H8+Input!$K$29))*VLOOKUP(Input!H4,'By Division - GTM Data'!$A$2:$N$16,9,FALSE))+(((Input!H6*Input!H7)*Input!$K$29*VLOOKUP(Input!H4,'By Division - GTM Data'!$A$2:$N$16,9,FALSE))*Input!H12)+(((Input!H9*Input!H7*Input!$K$31)*VLOOKUP(Input!H4,'By Division - GTM Data'!$A$2:$N$16,9,FALSE))*(1+Input!H12))</f>
        <v>#N/A</v>
      </c>
      <c r="I13" s="78">
        <f>(Input!K19)</f>
        <v>0</v>
      </c>
      <c r="L13" s="18"/>
      <c r="M13" s="22"/>
    </row>
    <row r="14" spans="1:13" x14ac:dyDescent="0.2">
      <c r="A14" s="2" t="s">
        <v>88</v>
      </c>
      <c r="B14" s="4">
        <f>(Input!$C$6*VLOOKUP(Input!$C$5,'G&amp;A'!$A$2:$H$8,8,FALSE))*(1+Input!$C$12)</f>
        <v>142.56</v>
      </c>
      <c r="C14" s="120">
        <v>0</v>
      </c>
      <c r="D14" s="120">
        <v>0</v>
      </c>
      <c r="E14" s="120">
        <v>0</v>
      </c>
      <c r="F14" s="120">
        <v>0</v>
      </c>
      <c r="G14" s="120">
        <v>0</v>
      </c>
      <c r="L14" s="18"/>
      <c r="M14" s="22"/>
    </row>
    <row r="15" spans="1:13" x14ac:dyDescent="0.2">
      <c r="A15" s="2" t="s">
        <v>89</v>
      </c>
      <c r="B15" s="4">
        <f>(((Input!C6*Input!C7)*(Input!C8+Input!$K$29))*VLOOKUP(Input!C4,'By Division - GTM Data'!$A$2:$N$16,10,FALSE))+(((Input!C6*Input!C7)*Input!$K$29*VLOOKUP(Input!C4,'By Division - GTM Data'!$A$2:$N$16,10,FALSE))*Input!C12)+(((Input!C9*Input!C7*Input!$K$31)*VLOOKUP(Input!C4,'By Division - GTM Data'!$A$2:$N$16,10,FALSE))*(1+Input!C12))</f>
        <v>46.596238234834225</v>
      </c>
      <c r="C15" s="4" t="e">
        <f>(((Input!D6*Input!D7)*(Input!D8+Input!$K$29))*VLOOKUP(Input!D4,'By Division - GTM Data'!$A$2:$N$16,10,FALSE))+(((Input!D6*Input!D7)*Input!$K$29*VLOOKUP(Input!D4,'By Division - GTM Data'!$A$2:$N$16,10,FALSE))*Input!D12)+(((Input!D9*Input!D7*Input!$K$31)*VLOOKUP(Input!D4,'By Division - GTM Data'!$A$2:$N$16,10,FALSE))*(1+Input!D12))</f>
        <v>#N/A</v>
      </c>
      <c r="D15" s="4" t="e">
        <f>(((Input!E6*Input!E7)*(Input!E8+Input!$K$29))*VLOOKUP(Input!E4,'By Division - GTM Data'!$A$2:$N$16,10,FALSE))+(((Input!E6*Input!E7)*Input!$K$29*VLOOKUP(Input!E4,'By Division - GTM Data'!$A$2:$N$16,10,FALSE))*Input!E12)+(((Input!E9*Input!E7*Input!$K$31)*VLOOKUP(Input!E4,'By Division - GTM Data'!$A$2:$N$16,10,FALSE))*(1+Input!E12))</f>
        <v>#N/A</v>
      </c>
      <c r="E15" s="4" t="e">
        <f>(((Input!F6*Input!F7)*(Input!F8+Input!$K$29))*VLOOKUP(Input!F4,'By Division - GTM Data'!$A$2:$N$16,10,FALSE))+(((Input!F6*Input!F7)*Input!$K$29*VLOOKUP(Input!F4,'By Division - GTM Data'!$A$2:$N$16,10,FALSE))*Input!F12)+(((Input!F9*Input!F7*Input!$K$31)*VLOOKUP(Input!F4,'By Division - GTM Data'!$A$2:$N$16,10,FALSE))*(1+Input!F12))</f>
        <v>#N/A</v>
      </c>
      <c r="F15" s="4" t="e">
        <f>(((Input!G6*Input!G7)*(Input!G8+Input!$K$29))*VLOOKUP(Input!G4,'By Division - GTM Data'!$A$2:$N$16,10,FALSE))+(((Input!G6*Input!G7)*Input!$K$29*VLOOKUP(Input!G4,'By Division - GTM Data'!$A$2:$N$16,10,FALSE))*Input!G12)+(((Input!G9*Input!G7*Input!$K$31)*VLOOKUP(Input!G4,'By Division - GTM Data'!$A$2:$N$16,10,FALSE))*(1+Input!G12))</f>
        <v>#N/A</v>
      </c>
      <c r="G15" s="4" t="e">
        <f>(((Input!H6*Input!H7)*(Input!H8+Input!$K$29))*VLOOKUP(Input!H4,'By Division - GTM Data'!$A$2:$N$16,10,FALSE))+(((Input!H6*Input!H7)*Input!$K$29*VLOOKUP(Input!H4,'By Division - GTM Data'!$A$2:$N$16,10,FALSE))*Input!H12)+(((Input!H9*Input!H7*Input!$K$31)*VLOOKUP(Input!H4,'By Division - GTM Data'!$A$2:$N$16,10,FALSE))*(1+Input!H12))</f>
        <v>#N/A</v>
      </c>
      <c r="L15" s="18"/>
      <c r="M15" s="22"/>
    </row>
    <row r="16" spans="1:13" x14ac:dyDescent="0.2">
      <c r="A16" s="2" t="s">
        <v>90</v>
      </c>
      <c r="B16" s="4">
        <f>(Input!C7*VLOOKUP(Input!C4,'By Division - G&amp;A Trans'!$B$3:$E$15,4,FALSE))*(1+Input!C12)</f>
        <v>34.922933932336193</v>
      </c>
      <c r="C16" s="4" t="e">
        <f>(Input!D7*VLOOKUP(Input!D4,'By Division - G&amp;A Trans'!$B$3:$E$15,4,FALSE))*(1+Input!D12)</f>
        <v>#N/A</v>
      </c>
      <c r="D16" s="4" t="e">
        <f>(Input!E7*VLOOKUP(Input!E4,'By Division - G&amp;A Trans'!$B$3:$E$15,4,FALSE))*(1+Input!E12)</f>
        <v>#N/A</v>
      </c>
      <c r="E16" s="4" t="e">
        <f>(Input!F7*VLOOKUP(Input!F4,'By Division - G&amp;A Trans'!$B$3:$E$15,4,FALSE))*(1+Input!F12)</f>
        <v>#N/A</v>
      </c>
      <c r="F16" s="4" t="e">
        <f>(Input!G7*VLOOKUP(Input!G4,'By Division - G&amp;A Trans'!$B$3:$E$15,4,FALSE))*(1+Input!G12)</f>
        <v>#N/A</v>
      </c>
      <c r="G16" s="4" t="e">
        <f>(Input!H7*VLOOKUP(Input!H4,'By Division - G&amp;A Trans'!$B$3:$E$15,4,FALSE))*(1+Input!H12)</f>
        <v>#N/A</v>
      </c>
      <c r="L16" s="18"/>
      <c r="M16" s="22"/>
    </row>
    <row r="17" spans="1:13" ht="16.5" thickBot="1" x14ac:dyDescent="0.3">
      <c r="A17" s="2" t="s">
        <v>91</v>
      </c>
      <c r="B17" s="4">
        <f>((Input!C6*Input!C7)*VLOOKUP(Input!C4,'By Division - CarMile Data'!$A$2:$H$16,6,FALSE))*(1+Input!C12)</f>
        <v>6634.4935909305559</v>
      </c>
      <c r="C17" s="4" t="e">
        <f>((Input!D6*Input!D7)*VLOOKUP(Input!D4,'By Division - CarMile Data'!$A$2:$H$16,6,FALSE))*(1+Input!D12)</f>
        <v>#N/A</v>
      </c>
      <c r="D17" s="4" t="e">
        <f>((Input!E6*Input!E7)*VLOOKUP(Input!E4,'By Division - CarMile Data'!$A$2:$H$16,6,FALSE))*(1+Input!E12)</f>
        <v>#N/A</v>
      </c>
      <c r="E17" s="4" t="e">
        <f>((Input!F6*Input!F7)*VLOOKUP(Input!F4,'By Division - CarMile Data'!$A$2:$H$16,6,FALSE))*(1+Input!F12)</f>
        <v>#N/A</v>
      </c>
      <c r="F17" s="4" t="e">
        <f>((Input!G6*Input!G7)*VLOOKUP(Input!G4,'By Division - CarMile Data'!$A$2:$H$16,6,FALSE))*(1+Input!G12)</f>
        <v>#N/A</v>
      </c>
      <c r="G17" s="4" t="e">
        <f>((Input!H6*Input!H7)*VLOOKUP(Input!H4,'By Division - CarMile Data'!$A$2:$H$16,6,FALSE))*(1+Input!H12)</f>
        <v>#N/A</v>
      </c>
      <c r="I17" s="35" t="s">
        <v>1567</v>
      </c>
      <c r="J17" s="18"/>
      <c r="K17" s="18"/>
      <c r="L17" s="18"/>
      <c r="M17" s="22"/>
    </row>
    <row r="18" spans="1:13" ht="13.5" thickBot="1" x14ac:dyDescent="0.25">
      <c r="A18" s="2" t="s">
        <v>93</v>
      </c>
      <c r="B18" s="4">
        <f>(Input!C6*VLOOKUP(Input!K14,'Special Facility Svcs'!B1:D773,3,FALSE))+(Input!C6*VLOOKUP(Input!K15,'Special Facility Svcs'!B1:D773,3,FALSE))</f>
        <v>5640.7399446942964</v>
      </c>
      <c r="C18" s="4">
        <v>0</v>
      </c>
      <c r="D18" s="4">
        <v>0</v>
      </c>
      <c r="E18" s="4">
        <v>0</v>
      </c>
      <c r="F18" s="4">
        <v>0</v>
      </c>
      <c r="G18" s="4">
        <v>0</v>
      </c>
      <c r="H18" s="18"/>
      <c r="I18" s="78" t="s">
        <v>4239</v>
      </c>
      <c r="J18" s="78">
        <v>-1.9597694127335099</v>
      </c>
      <c r="L18" s="18"/>
      <c r="M18" s="22"/>
    </row>
    <row r="19" spans="1:13" ht="13.5" thickBot="1" x14ac:dyDescent="0.25">
      <c r="A19" s="2" t="s">
        <v>42</v>
      </c>
      <c r="B19" s="4">
        <f>((Input!C6*Input!C7)*VLOOKUP(Input!C4,'By Division - CarMile Data'!$A$2:$H$16,8,FALSE))*(1+Input!C12)</f>
        <v>2933.6692427102453</v>
      </c>
      <c r="C19" s="4" t="e">
        <f>((Input!D6*Input!D7)*VLOOKUP(Input!D4,'By Division - CarMile Data'!$A$2:$H$16,8,FALSE))*(1+Input!D12)</f>
        <v>#N/A</v>
      </c>
      <c r="D19" s="4" t="e">
        <f>((Input!E6*Input!E7)*VLOOKUP(Input!E4,'By Division - CarMile Data'!$A$2:$H$16,8,FALSE))*(1+Input!E12)</f>
        <v>#N/A</v>
      </c>
      <c r="E19" s="4" t="e">
        <f>((Input!F6*Input!F7)*VLOOKUP(Input!F4,'By Division - CarMile Data'!$A$2:$H$16,8,FALSE))*(1+Input!F12)</f>
        <v>#N/A</v>
      </c>
      <c r="F19" s="4" t="e">
        <f>((Input!G6*Input!G7)*VLOOKUP(Input!G4,'By Division - CarMile Data'!$A$2:$H$16,8,FALSE))*(1+Input!G12)</f>
        <v>#N/A</v>
      </c>
      <c r="G19" s="4" t="e">
        <f>((Input!H6*Input!H7)*VLOOKUP(Input!H4,'By Division - CarMile Data'!$A$2:$H$16,8,FALSE))*(1+Input!H12)</f>
        <v>#N/A</v>
      </c>
      <c r="H19" s="18"/>
      <c r="I19" s="78" t="s">
        <v>4240</v>
      </c>
      <c r="J19" s="78">
        <v>-2.1652820560575399</v>
      </c>
      <c r="L19" s="18"/>
      <c r="M19" s="22"/>
    </row>
    <row r="20" spans="1:13" ht="13.5" thickBot="1" x14ac:dyDescent="0.25">
      <c r="A20" s="2" t="s">
        <v>40</v>
      </c>
      <c r="B20" s="4">
        <f>(((Input!C6*Input!C7)*(Input!C8+Input!$K$29))*VLOOKUP((Input!C4),'By Division - Economic Cost'!$A$2:$D$16,4,FALSE))+((((Input!C6*Input!C7)*Input!$K$29*VLOOKUP((Input!C4),'By Division - Economic Cost'!$A$2:$D$16,4,FALSE)))*Input!C12)+(((Input!C9*Input!C7*Input!$K$31)*(VLOOKUP((Input!C4),'By Division - Economic Cost'!$A$2:$D$16,4,FALSE))*(1+Input!C12)))</f>
        <v>196.61278351169571</v>
      </c>
      <c r="C20" s="4" t="e">
        <f>(((Input!D6*Input!D7)*(Input!D8+Input!$K$29))*VLOOKUP((Input!D4),'By Division - Economic Cost'!$A$2:$D$16,4,FALSE))+((((Input!D6*Input!D7)*Input!$K$29*VLOOKUP((Input!D4),'By Division - Economic Cost'!$A$2:$D$16,4,FALSE)))*Input!D12)+(((Input!D9*Input!D7*Input!$K$31)*(VLOOKUP((Input!D4),'By Division - Economic Cost'!$A$2:$D$16,4,FALSE))*(1+Input!D12)))</f>
        <v>#N/A</v>
      </c>
      <c r="D20" s="4" t="e">
        <f>(((Input!E6*Input!E7)*(Input!E8+Input!$K$29))*VLOOKUP((Input!E4),'By Division - Economic Cost'!$A$2:$D$16,4,FALSE))+((((Input!E6*Input!E7)*Input!$K$29*VLOOKUP((Input!E4),'By Division - Economic Cost'!$A$2:$D$16,4,FALSE)))*Input!E12)+(((Input!E9*Input!E7*Input!$K$31)*(VLOOKUP((Input!E4),'By Division - Economic Cost'!$A$2:$D$16,4,FALSE))*(1+Input!E12)))</f>
        <v>#N/A</v>
      </c>
      <c r="E20" s="4" t="e">
        <f>(((Input!F6*Input!F7)*(Input!F8+Input!$K$29))*VLOOKUP((Input!F4),'By Division - Economic Cost'!$A$2:$D$16,4,FALSE))+((((Input!F6*Input!F7)*Input!$K$29*VLOOKUP((Input!F4),'By Division - Economic Cost'!$A$2:$D$16,4,FALSE)))*Input!F12)+(((Input!F9*Input!F7*Input!$K$31)*(VLOOKUP((Input!F4),'By Division - Economic Cost'!$A$2:$D$16,4,FALSE))*(1+Input!F12)))</f>
        <v>#N/A</v>
      </c>
      <c r="F20" s="4" t="e">
        <f>(((Input!G6*Input!G7)*(Input!G8+Input!$K$29))*VLOOKUP((Input!G4),'By Division - Economic Cost'!$A$2:$D$16,4,FALSE))+((((Input!G6*Input!G7)*Input!$K$29*VLOOKUP((Input!G4),'By Division - Economic Cost'!$A$2:$D$16,4,FALSE)))*Input!G12)+(((Input!G9*Input!G7*Input!$K$31)*(VLOOKUP((Input!G4),'By Division - Economic Cost'!$A$2:$D$16,4,FALSE))*(1+Input!G12)))</f>
        <v>#N/A</v>
      </c>
      <c r="G20" s="4" t="e">
        <f>(((Input!H6*Input!H7)*(Input!H8+Input!$K$29))*VLOOKUP((Input!H4),'By Division - Economic Cost'!$A$2:$D$16,4,FALSE))+((((Input!H6*Input!H7)*Input!$K$29*VLOOKUP((Input!H4),'By Division - Economic Cost'!$A$2:$D$16,4,FALSE)))*Input!H12)+(((Input!H9*Input!H7*Input!$K$31)*(VLOOKUP((Input!H4),'By Division - Economic Cost'!$A$2:$D$16,4,FALSE))*(1+Input!H12)))</f>
        <v>#N/A</v>
      </c>
      <c r="H20" s="18"/>
      <c r="I20" s="78" t="s">
        <v>4241</v>
      </c>
      <c r="J20" s="78">
        <v>-2.2784136719588202</v>
      </c>
      <c r="M20" s="22"/>
    </row>
    <row r="21" spans="1:13" ht="13.5" thickBot="1" x14ac:dyDescent="0.25">
      <c r="A21" s="2" t="s">
        <v>41</v>
      </c>
      <c r="B21" s="4">
        <f>(Input!C9*Input!C14*'By Division - Economic Cost'!$H$2)*(1+Input!C12)</f>
        <v>8384</v>
      </c>
      <c r="C21" s="4">
        <f>(Input!D9*Input!D14*'By Division - Economic Cost'!$H$2)*(1+Input!D12)</f>
        <v>0</v>
      </c>
      <c r="D21" s="4">
        <f>(Input!E9*Input!E14*'By Division - Economic Cost'!$H$2)*(1+Input!E12)</f>
        <v>0</v>
      </c>
      <c r="E21" s="4">
        <f>(Input!F9*Input!F14*'By Division - Economic Cost'!$H$2)*(1+Input!F12)</f>
        <v>0</v>
      </c>
      <c r="F21" s="4">
        <f>(Input!G9*Input!G14*'By Division - Economic Cost'!$H$2)*(1+Input!G12)</f>
        <v>0</v>
      </c>
      <c r="G21" s="4">
        <f>(Input!H9*Input!H14*'By Division - Economic Cost'!$H$2)*(1+Input!H12)</f>
        <v>0</v>
      </c>
      <c r="H21" s="22"/>
      <c r="I21" s="78" t="s">
        <v>4242</v>
      </c>
      <c r="J21" s="78">
        <v>-2.13157685550066</v>
      </c>
      <c r="M21" s="22"/>
    </row>
    <row r="22" spans="1:13" ht="13.5" thickBot="1" x14ac:dyDescent="0.25">
      <c r="A22" s="2" t="s">
        <v>1854</v>
      </c>
      <c r="B22" s="120">
        <v>0</v>
      </c>
      <c r="C22" s="120">
        <v>0</v>
      </c>
      <c r="D22" s="120">
        <v>0</v>
      </c>
      <c r="E22" s="120">
        <v>0</v>
      </c>
      <c r="F22" s="120">
        <v>0</v>
      </c>
      <c r="G22" s="120">
        <v>0</v>
      </c>
      <c r="I22" s="78" t="s">
        <v>4243</v>
      </c>
      <c r="J22" s="78">
        <v>-2.16742923415651</v>
      </c>
      <c r="M22" s="22"/>
    </row>
    <row r="23" spans="1:13" ht="13.5" thickBot="1" x14ac:dyDescent="0.25">
      <c r="A23" s="2" t="s">
        <v>94</v>
      </c>
      <c r="B23" s="4">
        <f>(VLOOKUP(Input!C5,'G&amp;A'!A1:J8,10,FALSE))*Input!C6</f>
        <v>402.59999999999997</v>
      </c>
      <c r="C23" s="120">
        <v>0</v>
      </c>
      <c r="D23" s="120">
        <v>0</v>
      </c>
      <c r="E23" s="120">
        <v>0</v>
      </c>
      <c r="F23" s="120">
        <v>0</v>
      </c>
      <c r="G23" s="120">
        <v>0</v>
      </c>
      <c r="I23" s="78" t="s">
        <v>4244</v>
      </c>
      <c r="J23" s="78">
        <v>0</v>
      </c>
      <c r="M23" s="22"/>
    </row>
    <row r="24" spans="1:13" ht="13.5" customHeight="1" thickBot="1" x14ac:dyDescent="0.25">
      <c r="A24" s="31" t="s">
        <v>96</v>
      </c>
      <c r="B24" s="11">
        <f>IF(Input!C16&gt;0,(((VLOOKUP(Input!C13,'Train Start Data'!$A$2:$E$24,5,FALSE))*(1+Input!C12))*Input!C16),0)</f>
        <v>8712</v>
      </c>
      <c r="C24" s="11">
        <f>IF(Input!D16&gt;0,(((VLOOKUP(Input!D13,'Train Start Data'!$A$2:$E$24,5,FALSE))*(1+Input!D12))*Input!D16),0)</f>
        <v>0</v>
      </c>
      <c r="D24" s="11">
        <f>IF(Input!E16&gt;0,(((VLOOKUP(Input!E13,'Train Start Data'!$A$2:$E$24,5,FALSE))*(1+Input!E12))*Input!E16),0)</f>
        <v>0</v>
      </c>
      <c r="E24" s="11">
        <f>IF(Input!F16&gt;0,(((VLOOKUP(Input!F13,'Train Start Data'!$A$2:$E$24,5,FALSE))*(1+Input!F12))*Input!F16),0)</f>
        <v>0</v>
      </c>
      <c r="F24" s="11">
        <f>IF(Input!G16&gt;0,(((VLOOKUP(Input!G13,'Train Start Data'!$A$2:$E$24,5,FALSE))*(1+Input!G12))*Input!G16),0)</f>
        <v>0</v>
      </c>
      <c r="G24" s="11">
        <f>IF(Input!H16&gt;0,(((VLOOKUP(Input!H13,'Train Start Data'!$A$2:$E$24,5,FALSE))*(1+Input!H12))*Input!H16),0)</f>
        <v>0</v>
      </c>
      <c r="I24" s="133" t="s">
        <v>4245</v>
      </c>
      <c r="J24" s="133">
        <v>6.4381281552390401</v>
      </c>
      <c r="M24" s="22"/>
    </row>
    <row r="25" spans="1:13" ht="16.5" customHeight="1" thickBot="1" x14ac:dyDescent="0.25">
      <c r="A25" s="6"/>
      <c r="B25" s="84">
        <f t="shared" ref="B25:G25" si="0">SUM(B6:B24)</f>
        <v>61612.051725374804</v>
      </c>
      <c r="C25" s="84" t="e">
        <f t="shared" si="0"/>
        <v>#N/A</v>
      </c>
      <c r="D25" s="84" t="e">
        <f t="shared" si="0"/>
        <v>#N/A</v>
      </c>
      <c r="E25" s="84" t="e">
        <f t="shared" si="0"/>
        <v>#N/A</v>
      </c>
      <c r="F25" s="84" t="e">
        <f t="shared" si="0"/>
        <v>#N/A</v>
      </c>
      <c r="G25" s="84" t="e">
        <f t="shared" si="0"/>
        <v>#N/A</v>
      </c>
      <c r="I25" s="78" t="s">
        <v>4246</v>
      </c>
      <c r="J25" s="78">
        <v>2.2999999999999998</v>
      </c>
      <c r="K25" s="37" t="s">
        <v>6384</v>
      </c>
      <c r="M25" s="22"/>
    </row>
    <row r="26" spans="1:13" ht="14.25" customHeight="1" x14ac:dyDescent="0.2">
      <c r="B26" s="54"/>
      <c r="C26" s="54"/>
      <c r="D26" s="54"/>
      <c r="E26" s="54"/>
      <c r="F26" s="54"/>
      <c r="G26" s="54"/>
      <c r="M26" s="22"/>
    </row>
    <row r="27" spans="1:13" ht="16.5" thickBot="1" x14ac:dyDescent="0.3">
      <c r="A27" s="91" t="s">
        <v>267</v>
      </c>
      <c r="D27" s="55"/>
      <c r="E27" s="55"/>
      <c r="F27" s="55"/>
      <c r="G27" s="55"/>
      <c r="H27" s="55"/>
    </row>
    <row r="28" spans="1:13" ht="18" customHeight="1" thickBot="1" x14ac:dyDescent="0.25">
      <c r="A28" s="33"/>
      <c r="B28" s="88" t="s">
        <v>75</v>
      </c>
      <c r="C28" s="88" t="s">
        <v>75</v>
      </c>
      <c r="I28" s="92"/>
      <c r="J28" s="92"/>
      <c r="K28" s="93"/>
    </row>
    <row r="29" spans="1:13" x14ac:dyDescent="0.2">
      <c r="A29" s="94" t="s">
        <v>83</v>
      </c>
      <c r="B29" s="120">
        <v>0</v>
      </c>
      <c r="C29" s="120">
        <v>0</v>
      </c>
      <c r="K29" s="6"/>
    </row>
    <row r="30" spans="1:13" x14ac:dyDescent="0.2">
      <c r="A30" s="94" t="s">
        <v>5</v>
      </c>
      <c r="B30" s="120">
        <v>0</v>
      </c>
      <c r="C30" s="120">
        <v>0</v>
      </c>
      <c r="K30" s="6"/>
    </row>
    <row r="31" spans="1:13" ht="13.5" thickBot="1" x14ac:dyDescent="0.25">
      <c r="A31" s="94" t="s">
        <v>249</v>
      </c>
      <c r="B31" s="4">
        <f>((E37*E35*Input!$K$31)*VLOOKUP(E32,'By Division - GTM Data'!$A$2:$N$16,5,FALSE))</f>
        <v>-2.4335713523527707</v>
      </c>
      <c r="C31" s="4" t="e">
        <f>((F37*F35*Input!$K$31)*VLOOKUP(F32,'By Division - GTM Data'!$A$2:$N$16,5,FALSE))</f>
        <v>#N/A</v>
      </c>
      <c r="E31" s="55"/>
      <c r="F31" s="55"/>
      <c r="K31" s="6"/>
      <c r="L31" s="18"/>
    </row>
    <row r="32" spans="1:13" ht="13.5" thickBot="1" x14ac:dyDescent="0.25">
      <c r="A32" s="95" t="s">
        <v>84</v>
      </c>
      <c r="B32" s="11">
        <f>((E37*E35)*VLOOKUP(E32,'By Division - CarMile Data'!$A$2:$D$16,4,FALSE))</f>
        <v>0</v>
      </c>
      <c r="C32" s="11" t="e">
        <f>((F37*F35)*VLOOKUP(F32,'By Division - CarMile Data'!$A$2:$D$16,4,FALSE))</f>
        <v>#N/A</v>
      </c>
      <c r="D32" s="56">
        <v>4</v>
      </c>
      <c r="E32" s="65" t="str">
        <f>Input!J4</f>
        <v>S JERSEY CSAO</v>
      </c>
      <c r="F32" s="65" t="str">
        <f>Input!K4</f>
        <v>NONE</v>
      </c>
      <c r="G32" s="2" t="s">
        <v>248</v>
      </c>
      <c r="K32" s="6"/>
      <c r="L32" s="18"/>
    </row>
    <row r="33" spans="1:12" ht="13.5" thickBot="1" x14ac:dyDescent="0.25">
      <c r="A33" s="94" t="s">
        <v>250</v>
      </c>
      <c r="B33" s="4">
        <f>(E37*E35*Input!$K$31)*VLOOKUP(E32,'By Division - GTM Data'!$A$2:$N$16,6,FALSE)</f>
        <v>147.16974072265219</v>
      </c>
      <c r="C33" s="4" t="e">
        <f>(F37*F35*Input!$K$31)*VLOOKUP(F32,'By Division - GTM Data'!$A$2:$N$16,6,FALSE)</f>
        <v>#N/A</v>
      </c>
      <c r="D33" s="57">
        <v>5</v>
      </c>
      <c r="E33" s="67" t="str">
        <f>Input!$C$5</f>
        <v>COAL</v>
      </c>
      <c r="F33" s="67" t="str">
        <f>Input!$C$5</f>
        <v>COAL</v>
      </c>
      <c r="G33" s="3" t="s">
        <v>7</v>
      </c>
      <c r="K33" s="6"/>
      <c r="L33" s="18"/>
    </row>
    <row r="34" spans="1:12" ht="13.5" thickBot="1" x14ac:dyDescent="0.25">
      <c r="A34" s="94" t="s">
        <v>85</v>
      </c>
      <c r="B34" s="120">
        <v>0</v>
      </c>
      <c r="C34" s="120">
        <v>0</v>
      </c>
      <c r="D34" s="57">
        <v>6</v>
      </c>
      <c r="E34" s="67">
        <f>Input!$C$6</f>
        <v>132</v>
      </c>
      <c r="F34" s="67">
        <f>Input!$C$6</f>
        <v>132</v>
      </c>
      <c r="G34" s="3" t="s">
        <v>76</v>
      </c>
      <c r="K34" s="6"/>
      <c r="L34" s="18"/>
    </row>
    <row r="35" spans="1:12" ht="13.5" thickBot="1" x14ac:dyDescent="0.25">
      <c r="A35" s="94" t="s">
        <v>86</v>
      </c>
      <c r="B35" s="120">
        <v>0</v>
      </c>
      <c r="C35" s="120">
        <v>0</v>
      </c>
      <c r="D35" s="57">
        <v>7</v>
      </c>
      <c r="E35" s="69">
        <f>Input!$J$5</f>
        <v>273</v>
      </c>
      <c r="F35" s="69">
        <f>Input!$K$5</f>
        <v>1</v>
      </c>
      <c r="G35" s="3" t="s">
        <v>72</v>
      </c>
      <c r="K35" s="6"/>
    </row>
    <row r="36" spans="1:12" ht="13.5" thickBot="1" x14ac:dyDescent="0.25">
      <c r="A36" s="94" t="s">
        <v>87</v>
      </c>
      <c r="B36" s="4">
        <f>(E37*E35*Input!$K$31)*VLOOKUP(E32,'By Division - GTM Data'!$A$2:$N$16,9,FALSE)</f>
        <v>0.49605693840560339</v>
      </c>
      <c r="C36" s="4" t="e">
        <f>(F37*F35*Input!$K$31)*VLOOKUP(F32,'By Division - GTM Data'!$A$2:$N$16,9,FALSE)</f>
        <v>#N/A</v>
      </c>
      <c r="D36" s="57">
        <v>8</v>
      </c>
      <c r="E36" s="67">
        <f>Input!$C$8</f>
        <v>98</v>
      </c>
      <c r="F36" s="67">
        <f>Input!$C$8</f>
        <v>98</v>
      </c>
      <c r="G36" s="3" t="s">
        <v>73</v>
      </c>
      <c r="K36" s="6"/>
    </row>
    <row r="37" spans="1:12" ht="13.5" thickBot="1" x14ac:dyDescent="0.25">
      <c r="A37" s="94" t="s">
        <v>88</v>
      </c>
      <c r="B37" s="120">
        <v>0</v>
      </c>
      <c r="C37" s="120">
        <v>0</v>
      </c>
      <c r="D37" s="57">
        <v>9</v>
      </c>
      <c r="E37" s="73">
        <f>Input!J8</f>
        <v>4</v>
      </c>
      <c r="F37" s="73">
        <f>Input!K8</f>
        <v>2</v>
      </c>
      <c r="G37" s="3" t="s">
        <v>36</v>
      </c>
      <c r="K37" s="6"/>
    </row>
    <row r="38" spans="1:12" ht="13.5" thickBot="1" x14ac:dyDescent="0.25">
      <c r="A38" s="94" t="s">
        <v>89</v>
      </c>
      <c r="B38" s="4">
        <f>(E37*E35*Input!$K$31)*VLOOKUP(E32,'By Division - GTM Data'!$A$2:$N$16,10,FALSE)</f>
        <v>1.5150423482010467</v>
      </c>
      <c r="C38" s="4" t="e">
        <f>(F37*F35*Input!$K$31)*VLOOKUP(F32,'By Division - GTM Data'!$A$2:$N$16,10,FALSE)</f>
        <v>#N/A</v>
      </c>
      <c r="D38" s="57">
        <v>10</v>
      </c>
      <c r="E38" s="69" t="str">
        <f>Input!$C$10</f>
        <v>HE</v>
      </c>
      <c r="F38" s="69" t="str">
        <f>Input!$C$10</f>
        <v>HE</v>
      </c>
      <c r="G38" s="3" t="s">
        <v>74</v>
      </c>
      <c r="K38" s="6"/>
    </row>
    <row r="39" spans="1:12" ht="13.5" thickBot="1" x14ac:dyDescent="0.25">
      <c r="A39" s="115" t="s">
        <v>90</v>
      </c>
      <c r="B39" s="4">
        <f>(E35*VLOOKUP(E32,'By Division - G&amp;A Trans'!$B$3:$E$15,4,FALSE))</f>
        <v>17.461466966168096</v>
      </c>
      <c r="C39" s="4" t="e">
        <f>(F35*VLOOKUP(F32,'By Division - G&amp;A Trans'!$B$3:$E$15,4,FALSE))</f>
        <v>#N/A</v>
      </c>
      <c r="D39" s="57">
        <v>11</v>
      </c>
      <c r="E39" s="69" t="str">
        <f>Input!$C$11</f>
        <v>PRIVATE</v>
      </c>
      <c r="F39" s="69" t="str">
        <f>Input!$C$11</f>
        <v>PRIVATE</v>
      </c>
      <c r="G39" s="3" t="s">
        <v>70</v>
      </c>
      <c r="K39" s="6"/>
    </row>
    <row r="40" spans="1:12" ht="13.5" thickBot="1" x14ac:dyDescent="0.25">
      <c r="A40" s="94" t="s">
        <v>91</v>
      </c>
      <c r="B40" s="4">
        <f>(((E37*E35*Input!$K$31)*VLOOKUP(E32,'By Division - GTM Data'!$A$2:$N$16,12,FALSE)))</f>
        <v>235.61936303056422</v>
      </c>
      <c r="C40" s="4" t="e">
        <f>(((F37*F35*Input!$K$31)*VLOOKUP(F32,'By Division - GTM Data'!$A$2:$N$16,12,FALSE)))</f>
        <v>#N/A</v>
      </c>
      <c r="D40" s="57">
        <v>12</v>
      </c>
      <c r="E40" s="71">
        <v>0</v>
      </c>
      <c r="F40" s="71">
        <v>0</v>
      </c>
      <c r="G40" s="3" t="s">
        <v>71</v>
      </c>
      <c r="K40" s="6"/>
    </row>
    <row r="41" spans="1:12" ht="13.5" thickBot="1" x14ac:dyDescent="0.25">
      <c r="A41" s="94" t="s">
        <v>92</v>
      </c>
      <c r="B41" s="120">
        <v>0</v>
      </c>
      <c r="C41" s="120">
        <v>0</v>
      </c>
      <c r="D41" s="57">
        <v>13</v>
      </c>
      <c r="E41" s="73" t="str">
        <f>Input!$C$13</f>
        <v>UNIT BULK</v>
      </c>
      <c r="F41" s="73" t="str">
        <f>Input!$C$13</f>
        <v>UNIT BULK</v>
      </c>
      <c r="G41" s="3" t="s">
        <v>47</v>
      </c>
      <c r="K41" s="6"/>
    </row>
    <row r="42" spans="1:12" ht="13.5" thickBot="1" x14ac:dyDescent="0.25">
      <c r="A42" s="94" t="s">
        <v>93</v>
      </c>
      <c r="B42" s="120">
        <v>0</v>
      </c>
      <c r="C42" s="120">
        <v>0</v>
      </c>
      <c r="D42" s="57">
        <v>14</v>
      </c>
      <c r="E42" s="121">
        <f>Input!$J$7</f>
        <v>2</v>
      </c>
      <c r="F42" s="121">
        <f>Input!$K$7</f>
        <v>1</v>
      </c>
      <c r="G42" s="3" t="s">
        <v>121</v>
      </c>
      <c r="K42" s="6"/>
    </row>
    <row r="43" spans="1:12" ht="13.5" thickBot="1" x14ac:dyDescent="0.25">
      <c r="A43" s="94" t="s">
        <v>42</v>
      </c>
      <c r="B43" s="120">
        <v>0</v>
      </c>
      <c r="C43" s="120">
        <v>0</v>
      </c>
      <c r="D43" s="57">
        <v>15</v>
      </c>
      <c r="E43" s="73">
        <f>Input!$J$8</f>
        <v>4</v>
      </c>
      <c r="F43" s="73">
        <f>Input!$K$8</f>
        <v>2</v>
      </c>
      <c r="G43" s="3" t="s">
        <v>3</v>
      </c>
      <c r="K43" s="6"/>
    </row>
    <row r="44" spans="1:12" ht="13.5" thickBot="1" x14ac:dyDescent="0.25">
      <c r="A44" s="94" t="s">
        <v>40</v>
      </c>
      <c r="B44" s="4">
        <f>(E37*E35*Input!$K$31)*(VLOOKUP((E32),'By Division - Economic Cost'!$A$2:$D$16,4,FALSE))</f>
        <v>6.3927197667046451</v>
      </c>
      <c r="C44" s="4" t="e">
        <f>(F37*F35*Input!$K$31)*(VLOOKUP((F32),'By Division - Economic Cost'!$A$2:$D$16,4,FALSE))</f>
        <v>#N/A</v>
      </c>
      <c r="D44" s="57">
        <v>16</v>
      </c>
      <c r="E44" s="73">
        <f>Input!$J$9</f>
        <v>3</v>
      </c>
      <c r="F44" s="73">
        <f>Input!$K$9</f>
        <v>1</v>
      </c>
      <c r="G44" s="3" t="s">
        <v>4</v>
      </c>
      <c r="K44" s="6"/>
    </row>
    <row r="45" spans="1:12" ht="13.5" thickBot="1" x14ac:dyDescent="0.25">
      <c r="A45" s="94" t="s">
        <v>41</v>
      </c>
      <c r="B45" s="4">
        <f>(E37*E42*'By Division - Economic Cost'!H2)</f>
        <v>4192</v>
      </c>
      <c r="C45" s="4">
        <f>(F37*F42*'By Division - Economic Cost'!H2)</f>
        <v>1048</v>
      </c>
      <c r="D45" s="57">
        <v>17</v>
      </c>
      <c r="E45" s="73">
        <v>0</v>
      </c>
      <c r="F45" s="73">
        <v>0</v>
      </c>
      <c r="G45" s="3" t="s">
        <v>108</v>
      </c>
      <c r="K45" s="6"/>
    </row>
    <row r="46" spans="1:12" ht="13.5" thickBot="1" x14ac:dyDescent="0.25">
      <c r="A46" s="94" t="s">
        <v>120</v>
      </c>
      <c r="B46" s="120">
        <v>0</v>
      </c>
      <c r="C46" s="120">
        <v>0</v>
      </c>
      <c r="D46" s="57">
        <v>18</v>
      </c>
      <c r="E46" s="73">
        <v>0</v>
      </c>
      <c r="F46" s="73">
        <v>0</v>
      </c>
      <c r="G46" s="3" t="s">
        <v>109</v>
      </c>
      <c r="K46" s="6"/>
    </row>
    <row r="47" spans="1:12" ht="13.5" thickBot="1" x14ac:dyDescent="0.25">
      <c r="A47" s="94" t="s">
        <v>94</v>
      </c>
      <c r="B47" s="120">
        <v>0</v>
      </c>
      <c r="C47" s="120">
        <v>0</v>
      </c>
      <c r="D47" s="57">
        <v>19</v>
      </c>
      <c r="E47" s="73" t="str">
        <f>Input!$C$17</f>
        <v>Yes</v>
      </c>
      <c r="F47" s="73" t="str">
        <f>Input!$C$17</f>
        <v>Yes</v>
      </c>
      <c r="G47" s="3" t="s">
        <v>154</v>
      </c>
      <c r="K47" s="6"/>
    </row>
    <row r="48" spans="1:12" x14ac:dyDescent="0.2">
      <c r="A48" s="94" t="s">
        <v>95</v>
      </c>
      <c r="B48" s="120">
        <v>0</v>
      </c>
      <c r="C48" s="120">
        <v>0</v>
      </c>
      <c r="K48" s="6"/>
    </row>
    <row r="49" spans="1:11" ht="15" x14ac:dyDescent="0.25">
      <c r="A49" s="95" t="s">
        <v>96</v>
      </c>
      <c r="B49" s="250" t="s">
        <v>6386</v>
      </c>
      <c r="C49" s="250" t="s">
        <v>6386</v>
      </c>
      <c r="K49" s="6"/>
    </row>
    <row r="50" spans="1:11" ht="13.5" thickBot="1" x14ac:dyDescent="0.25">
      <c r="A50" s="5"/>
      <c r="B50" s="84">
        <f>SUM(B29:B49)</f>
        <v>4598.2208184203428</v>
      </c>
      <c r="C50" s="84" t="e">
        <f>SUM(C29:C49)</f>
        <v>#N/A</v>
      </c>
      <c r="K50" s="6"/>
    </row>
    <row r="51" spans="1:11" ht="13.5" thickBot="1" x14ac:dyDescent="0.25">
      <c r="A51" s="5"/>
      <c r="E51" s="89">
        <f>IF(E32="NONE",0,B50)</f>
        <v>4598.2208184203428</v>
      </c>
      <c r="F51" s="89">
        <f>IF(F32="NONE",0,C50)</f>
        <v>0</v>
      </c>
      <c r="G51" s="3"/>
      <c r="K51" s="6"/>
    </row>
    <row r="52" spans="1:11" ht="13.5" thickBot="1" x14ac:dyDescent="0.25">
      <c r="D52" s="118"/>
      <c r="E52" s="140">
        <f>E51/E34</f>
        <v>34.835006200154112</v>
      </c>
      <c r="F52" s="90">
        <f>F51/F34</f>
        <v>0</v>
      </c>
      <c r="G52" s="3"/>
      <c r="J52" s="118"/>
      <c r="K52" s="119"/>
    </row>
    <row r="53" spans="1:11" x14ac:dyDescent="0.2">
      <c r="D53" s="118"/>
      <c r="E53" s="118"/>
      <c r="F53" s="118"/>
      <c r="G53" s="118"/>
      <c r="H53" s="118"/>
      <c r="I53" s="118"/>
      <c r="J53" s="118"/>
      <c r="K53" s="119"/>
    </row>
    <row r="54" spans="1:11" x14ac:dyDescent="0.2">
      <c r="J54" s="118"/>
      <c r="K54" s="119"/>
    </row>
    <row r="55" spans="1:11" x14ac:dyDescent="0.2">
      <c r="J55" s="118"/>
      <c r="K55" s="119"/>
    </row>
    <row r="56" spans="1:11" x14ac:dyDescent="0.2">
      <c r="J56" s="118"/>
      <c r="K56" s="119"/>
    </row>
    <row r="57" spans="1:11" x14ac:dyDescent="0.2">
      <c r="J57" s="118"/>
      <c r="K57" s="119"/>
    </row>
    <row r="58" spans="1:11" x14ac:dyDescent="0.2">
      <c r="J58" s="118"/>
      <c r="K58" s="119"/>
    </row>
    <row r="59" spans="1:11" x14ac:dyDescent="0.2">
      <c r="J59" s="118"/>
      <c r="K59" s="119"/>
    </row>
    <row r="60" spans="1:11" x14ac:dyDescent="0.2">
      <c r="J60" s="118"/>
      <c r="K60" s="119"/>
    </row>
    <row r="61" spans="1:11" x14ac:dyDescent="0.2">
      <c r="J61" s="118"/>
      <c r="K61" s="119"/>
    </row>
    <row r="62" spans="1:11" x14ac:dyDescent="0.2">
      <c r="J62" s="118"/>
      <c r="K62" s="119"/>
    </row>
    <row r="63" spans="1:11" x14ac:dyDescent="0.2">
      <c r="J63" s="118"/>
      <c r="K63" s="119"/>
    </row>
    <row r="64" spans="1:11" x14ac:dyDescent="0.2">
      <c r="J64" s="118"/>
      <c r="K64" s="119"/>
    </row>
    <row r="65" spans="1:11" x14ac:dyDescent="0.2">
      <c r="J65" s="118"/>
      <c r="K65" s="119"/>
    </row>
    <row r="66" spans="1:11" x14ac:dyDescent="0.2">
      <c r="J66" s="118"/>
      <c r="K66" s="119"/>
    </row>
    <row r="67" spans="1:11" x14ac:dyDescent="0.2">
      <c r="J67" s="118"/>
      <c r="K67" s="119"/>
    </row>
    <row r="68" spans="1:11" x14ac:dyDescent="0.2">
      <c r="J68" s="118"/>
      <c r="K68" s="119"/>
    </row>
    <row r="69" spans="1:11" x14ac:dyDescent="0.2">
      <c r="J69" s="118"/>
      <c r="K69" s="119"/>
    </row>
    <row r="70" spans="1:11" x14ac:dyDescent="0.2">
      <c r="J70" s="118"/>
      <c r="K70" s="119"/>
    </row>
    <row r="71" spans="1:11" x14ac:dyDescent="0.2">
      <c r="J71" s="118"/>
      <c r="K71" s="119"/>
    </row>
    <row r="72" spans="1:11" x14ac:dyDescent="0.2">
      <c r="K72" s="6"/>
    </row>
    <row r="73" spans="1:11" x14ac:dyDescent="0.2">
      <c r="K73" s="6"/>
    </row>
    <row r="74" spans="1:11" x14ac:dyDescent="0.2">
      <c r="K74" s="6"/>
    </row>
    <row r="75" spans="1:11" x14ac:dyDescent="0.2">
      <c r="K75" s="6"/>
    </row>
    <row r="76" spans="1:11" ht="13.5" thickBot="1" x14ac:dyDescent="0.25">
      <c r="A76" s="9"/>
      <c r="B76" s="55"/>
      <c r="C76" s="55"/>
      <c r="D76" s="55"/>
      <c r="E76" s="55"/>
      <c r="F76" s="55"/>
      <c r="G76" s="55"/>
      <c r="H76" s="55"/>
      <c r="I76" s="55"/>
      <c r="J76" s="55"/>
      <c r="K76" s="10"/>
    </row>
  </sheetData>
  <phoneticPr fontId="2" type="noConversion"/>
  <dataValidations count="1">
    <dataValidation showInputMessage="1" showErrorMessage="1" sqref="E41:F46" xr:uid="{00000000-0002-0000-0200-000000000000}"/>
  </dataValidations>
  <pageMargins left="0.75" right="0.75" top="1" bottom="1" header="0.5" footer="0.5"/>
  <pageSetup orientation="portrait"/>
  <headerFooter alignWithMargins="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79998168889431442"/>
  </sheetPr>
  <dimension ref="A1:XFC21"/>
  <sheetViews>
    <sheetView workbookViewId="0">
      <selection activeCell="F17" sqref="F17:I20"/>
    </sheetView>
  </sheetViews>
  <sheetFormatPr defaultRowHeight="12.75" x14ac:dyDescent="0.2"/>
  <cols>
    <col min="1" max="1" width="14.5703125" bestFit="1" customWidth="1"/>
    <col min="2" max="2" width="21.85546875" bestFit="1" customWidth="1"/>
    <col min="3" max="3" width="16.28515625" bestFit="1" customWidth="1"/>
    <col min="4" max="4" width="21" customWidth="1"/>
    <col min="5" max="5" width="4.7109375" customWidth="1"/>
    <col min="6" max="6" width="21.5703125" customWidth="1"/>
    <col min="7" max="7" width="16.42578125" bestFit="1" customWidth="1"/>
    <col min="8" max="8" width="15.140625" bestFit="1" customWidth="1"/>
    <col min="9" max="9" width="6" customWidth="1"/>
    <col min="10" max="10" width="14.28515625" customWidth="1"/>
    <col min="11" max="11" width="12.85546875" customWidth="1"/>
  </cols>
  <sheetData>
    <row r="1" spans="1:16383" s="128" customFormat="1" ht="13.5" thickBot="1" x14ac:dyDescent="0.25">
      <c r="A1" s="170" t="s">
        <v>6378</v>
      </c>
      <c r="B1" s="170" t="s">
        <v>4229</v>
      </c>
      <c r="C1" s="170" t="s">
        <v>4230</v>
      </c>
      <c r="D1" s="170" t="s">
        <v>5227</v>
      </c>
      <c r="F1" s="170" t="s">
        <v>4231</v>
      </c>
      <c r="G1" s="170" t="s">
        <v>4295</v>
      </c>
      <c r="H1" s="170" t="s">
        <v>1628</v>
      </c>
      <c r="J1" s="136" t="s">
        <v>1857</v>
      </c>
      <c r="K1" s="137" t="s">
        <v>1858</v>
      </c>
    </row>
    <row r="2" spans="1:16383" s="116" customFormat="1" ht="13.5" thickBot="1" x14ac:dyDescent="0.25">
      <c r="A2" s="223" t="s">
        <v>251</v>
      </c>
      <c r="B2" s="236">
        <v>159678977.154668</v>
      </c>
      <c r="C2" s="234">
        <v>41870681481.1912</v>
      </c>
      <c r="D2" s="237">
        <v>3.8136225995365602E-3</v>
      </c>
      <c r="F2" s="207">
        <v>143721467</v>
      </c>
      <c r="G2" s="208">
        <v>274428</v>
      </c>
      <c r="H2" s="207">
        <v>524</v>
      </c>
      <c r="J2" s="136" t="s">
        <v>5940</v>
      </c>
      <c r="K2" s="138">
        <v>43103</v>
      </c>
    </row>
    <row r="3" spans="1:16383" s="116" customFormat="1" ht="12" x14ac:dyDescent="0.2">
      <c r="A3" s="226" t="s">
        <v>52</v>
      </c>
      <c r="B3" s="238">
        <v>162828011.213395</v>
      </c>
      <c r="C3" s="235">
        <v>58920574154.834999</v>
      </c>
      <c r="D3" s="239">
        <v>2.7635170489938802E-3</v>
      </c>
    </row>
    <row r="4" spans="1:16383" s="116" customFormat="1" ht="12" x14ac:dyDescent="0.2">
      <c r="A4" s="223" t="s">
        <v>53</v>
      </c>
      <c r="B4" s="236">
        <v>10404.5460289449</v>
      </c>
      <c r="C4" s="234">
        <v>616189228.20781505</v>
      </c>
      <c r="D4" s="237">
        <v>1.6885309824721398E-5</v>
      </c>
    </row>
    <row r="5" spans="1:16383" s="116" customFormat="1" x14ac:dyDescent="0.2">
      <c r="A5" s="226" t="s">
        <v>54</v>
      </c>
      <c r="B5" s="238">
        <v>129385039.92293499</v>
      </c>
      <c r="C5" s="235">
        <v>34831434278.074799</v>
      </c>
      <c r="D5" s="239">
        <v>3.71460557409142E-3</v>
      </c>
      <c r="J5" s="146" t="s">
        <v>4251</v>
      </c>
      <c r="K5" s="146" t="s">
        <v>4293</v>
      </c>
      <c r="L5" s="146"/>
    </row>
    <row r="6" spans="1:16383" s="116" customFormat="1" x14ac:dyDescent="0.2">
      <c r="A6" s="223" t="s">
        <v>55</v>
      </c>
      <c r="B6" s="236">
        <v>167737101.15677899</v>
      </c>
      <c r="C6" s="234">
        <v>33613594706.673599</v>
      </c>
      <c r="D6" s="237">
        <v>4.9901565905260403E-3</v>
      </c>
      <c r="K6" s="146" t="s">
        <v>4296</v>
      </c>
    </row>
    <row r="7" spans="1:16383" s="116" customFormat="1" ht="12" x14ac:dyDescent="0.2">
      <c r="A7" s="226" t="s">
        <v>57</v>
      </c>
      <c r="B7" s="238">
        <v>118216060.886711</v>
      </c>
      <c r="C7" s="235">
        <v>31954917120.736698</v>
      </c>
      <c r="D7" s="239">
        <v>3.69946385528242E-3</v>
      </c>
    </row>
    <row r="8" spans="1:16383" s="116" customFormat="1" ht="12" x14ac:dyDescent="0.2">
      <c r="A8" s="223" t="s">
        <v>58</v>
      </c>
      <c r="B8" s="236">
        <v>306988639.41658801</v>
      </c>
      <c r="C8" s="234">
        <v>92776970378.081497</v>
      </c>
      <c r="D8" s="237">
        <v>3.3088883821659398E-3</v>
      </c>
    </row>
    <row r="9" spans="1:16383" s="116" customFormat="1" ht="12" x14ac:dyDescent="0.2">
      <c r="A9" s="226" t="s">
        <v>59</v>
      </c>
      <c r="B9" s="238">
        <v>26049.0392959688</v>
      </c>
      <c r="C9" s="235">
        <v>1157862753.69241</v>
      </c>
      <c r="D9" s="239">
        <v>2.24975189960111E-5</v>
      </c>
    </row>
    <row r="10" spans="1:16383" s="116" customFormat="1" ht="12" x14ac:dyDescent="0.2">
      <c r="A10" s="223" t="s">
        <v>60</v>
      </c>
      <c r="B10" s="236">
        <v>117706085.973258</v>
      </c>
      <c r="C10" s="234">
        <v>27036031771.779202</v>
      </c>
      <c r="D10" s="237">
        <v>4.3536746430414396E-3</v>
      </c>
    </row>
    <row r="11" spans="1:16383" s="116" customFormat="1" ht="12" x14ac:dyDescent="0.2">
      <c r="A11" s="226" t="s">
        <v>61</v>
      </c>
      <c r="B11" s="238">
        <v>196982877.139705</v>
      </c>
      <c r="C11" s="235">
        <v>57316950586.002197</v>
      </c>
      <c r="D11" s="239">
        <v>3.4367298875075201E-3</v>
      </c>
    </row>
    <row r="12" spans="1:16383" s="116" customFormat="1" ht="12" x14ac:dyDescent="0.2">
      <c r="A12" s="223" t="s">
        <v>62</v>
      </c>
      <c r="B12" s="236">
        <v>222329208.50927201</v>
      </c>
      <c r="C12" s="234">
        <v>46721832326.883698</v>
      </c>
      <c r="D12" s="237">
        <v>4.7585721157888698E-3</v>
      </c>
    </row>
    <row r="13" spans="1:16383" s="116" customFormat="1" ht="12" x14ac:dyDescent="0.2">
      <c r="A13" s="226" t="s">
        <v>63</v>
      </c>
      <c r="B13" s="238">
        <v>11228.5325164855</v>
      </c>
      <c r="C13" s="235">
        <v>390208135.26350498</v>
      </c>
      <c r="D13" s="239">
        <v>2.8775751968633301E-5</v>
      </c>
    </row>
    <row r="14" spans="1:16383" s="116" customFormat="1" ht="12" x14ac:dyDescent="0.2">
      <c r="A14" s="160" t="s">
        <v>255</v>
      </c>
      <c r="B14" s="164">
        <v>1581899683.4911499</v>
      </c>
      <c r="C14" s="163">
        <v>427207246921.422</v>
      </c>
      <c r="D14" s="165">
        <v>3.7028858824160299E-3</v>
      </c>
    </row>
    <row r="16" spans="1:16383" s="116" customFormat="1" ht="13.5" thickBot="1" x14ac:dyDescent="0.25">
      <c r="A16" s="160"/>
      <c r="B16" s="164"/>
      <c r="C16" s="163"/>
      <c r="D16" s="165"/>
      <c r="E16" s="126"/>
      <c r="F16"/>
      <c r="G16"/>
      <c r="H16"/>
      <c r="I16"/>
      <c r="J16" s="127"/>
      <c r="K16" s="117"/>
      <c r="L16" s="126"/>
      <c r="M16" s="127"/>
      <c r="N16" s="127"/>
      <c r="O16" s="117"/>
      <c r="P16" s="126"/>
      <c r="Q16" s="127"/>
      <c r="R16" s="127"/>
      <c r="S16" s="117"/>
      <c r="T16" s="126"/>
      <c r="U16" s="127"/>
      <c r="V16" s="127"/>
      <c r="W16" s="117"/>
      <c r="X16" s="126"/>
      <c r="Y16" s="127"/>
      <c r="Z16" s="127"/>
      <c r="AA16" s="117"/>
      <c r="AB16" s="126"/>
      <c r="AC16" s="127"/>
      <c r="AD16" s="127"/>
      <c r="AE16" s="117"/>
      <c r="AF16" s="126"/>
      <c r="AG16" s="127"/>
      <c r="AH16" s="127"/>
      <c r="AI16" s="117"/>
      <c r="AJ16" s="126"/>
      <c r="AK16" s="127"/>
      <c r="AL16" s="127"/>
      <c r="AM16" s="117"/>
      <c r="AN16" s="126"/>
      <c r="AO16" s="127"/>
      <c r="AP16" s="127"/>
      <c r="AQ16" s="117"/>
      <c r="AR16" s="126"/>
      <c r="AS16" s="127"/>
      <c r="AT16" s="127"/>
      <c r="AU16" s="117"/>
      <c r="AV16" s="126"/>
      <c r="AW16" s="127"/>
      <c r="AX16" s="127"/>
      <c r="AY16" s="117"/>
      <c r="AZ16" s="126"/>
      <c r="BA16" s="127"/>
      <c r="BB16" s="127"/>
      <c r="BC16" s="117"/>
      <c r="BD16" s="126"/>
      <c r="BE16" s="127"/>
      <c r="BF16" s="127"/>
      <c r="BG16" s="117"/>
      <c r="BH16" s="126"/>
      <c r="BI16" s="127"/>
      <c r="BJ16" s="127"/>
      <c r="BK16" s="117"/>
      <c r="BL16" s="126"/>
      <c r="BM16" s="127"/>
      <c r="BN16" s="127"/>
      <c r="BO16" s="117"/>
      <c r="BP16" s="126"/>
      <c r="BQ16" s="127"/>
      <c r="BR16" s="127"/>
      <c r="BS16" s="117"/>
      <c r="BT16" s="126"/>
      <c r="BU16" s="127"/>
      <c r="BV16" s="127"/>
      <c r="BW16" s="117"/>
      <c r="BX16" s="126"/>
      <c r="BY16" s="127"/>
      <c r="BZ16" s="127"/>
      <c r="CA16" s="117"/>
      <c r="CB16" s="126"/>
      <c r="CC16" s="127"/>
      <c r="CD16" s="127"/>
      <c r="CE16" s="117"/>
      <c r="CF16" s="126"/>
      <c r="CG16" s="127"/>
      <c r="CH16" s="127"/>
      <c r="CI16" s="117"/>
      <c r="CJ16" s="126"/>
      <c r="CK16" s="127"/>
      <c r="CL16" s="127"/>
      <c r="CM16" s="117"/>
      <c r="CN16" s="126"/>
      <c r="CO16" s="127"/>
      <c r="CP16" s="127"/>
      <c r="CQ16" s="117"/>
      <c r="CR16" s="126"/>
      <c r="CS16" s="127"/>
      <c r="CT16" s="127"/>
      <c r="CU16" s="117"/>
      <c r="CV16" s="126"/>
      <c r="CW16" s="127"/>
      <c r="CX16" s="127"/>
      <c r="CY16" s="117"/>
      <c r="CZ16" s="126"/>
      <c r="DA16" s="127"/>
      <c r="DB16" s="127"/>
      <c r="DC16" s="117"/>
      <c r="DD16" s="126"/>
      <c r="DE16" s="127"/>
      <c r="DF16" s="127"/>
      <c r="DG16" s="117"/>
      <c r="DH16" s="126"/>
      <c r="DI16" s="127"/>
      <c r="DJ16" s="127"/>
      <c r="DK16" s="117"/>
      <c r="DL16" s="126"/>
      <c r="DM16" s="127"/>
      <c r="DN16" s="127"/>
      <c r="DO16" s="117"/>
      <c r="DP16" s="126"/>
      <c r="DQ16" s="127"/>
      <c r="DR16" s="127"/>
      <c r="DS16" s="117"/>
      <c r="DT16" s="126"/>
      <c r="DU16" s="127"/>
      <c r="DV16" s="127"/>
      <c r="DW16" s="117"/>
      <c r="DX16" s="126"/>
      <c r="DY16" s="127"/>
      <c r="DZ16" s="127"/>
      <c r="EA16" s="117"/>
      <c r="EB16" s="126"/>
      <c r="EC16" s="127"/>
      <c r="ED16" s="127"/>
      <c r="EE16" s="117"/>
      <c r="EF16" s="126"/>
      <c r="EG16" s="127"/>
      <c r="EH16" s="127"/>
      <c r="EI16" s="117"/>
      <c r="EJ16" s="126"/>
      <c r="EK16" s="127"/>
      <c r="EL16" s="127"/>
      <c r="EM16" s="117"/>
      <c r="EN16" s="126"/>
      <c r="EO16" s="127"/>
      <c r="EP16" s="127"/>
      <c r="EQ16" s="117"/>
      <c r="ER16" s="126"/>
      <c r="ES16" s="127"/>
      <c r="ET16" s="127"/>
      <c r="EU16" s="117"/>
      <c r="EV16" s="126"/>
      <c r="EW16" s="127"/>
      <c r="EX16" s="127"/>
      <c r="EY16" s="117"/>
      <c r="EZ16" s="126"/>
      <c r="FA16" s="127"/>
      <c r="FB16" s="127"/>
      <c r="FC16" s="117"/>
      <c r="FD16" s="126"/>
      <c r="FE16" s="127"/>
      <c r="FF16" s="127"/>
      <c r="FG16" s="117"/>
      <c r="FH16" s="126"/>
      <c r="FI16" s="127"/>
      <c r="FJ16" s="127"/>
      <c r="FK16" s="117"/>
      <c r="FL16" s="126"/>
      <c r="FM16" s="127"/>
      <c r="FN16" s="127"/>
      <c r="FO16" s="117"/>
      <c r="FP16" s="126"/>
      <c r="FQ16" s="127"/>
      <c r="FR16" s="127"/>
      <c r="FS16" s="117"/>
      <c r="FT16" s="126"/>
      <c r="FU16" s="127"/>
      <c r="FV16" s="127"/>
      <c r="FW16" s="117"/>
      <c r="FX16" s="126"/>
      <c r="FY16" s="127"/>
      <c r="FZ16" s="127"/>
      <c r="GA16" s="117"/>
      <c r="GB16" s="126"/>
      <c r="GC16" s="127"/>
      <c r="GD16" s="127"/>
      <c r="GE16" s="117"/>
      <c r="GF16" s="126"/>
      <c r="GG16" s="127"/>
      <c r="GH16" s="127"/>
      <c r="GI16" s="117"/>
      <c r="GJ16" s="126"/>
      <c r="GK16" s="127"/>
      <c r="GL16" s="127"/>
      <c r="GM16" s="117"/>
      <c r="GN16" s="126"/>
      <c r="GO16" s="127"/>
      <c r="GP16" s="127"/>
      <c r="GQ16" s="117"/>
      <c r="GR16" s="126"/>
      <c r="GS16" s="127"/>
      <c r="GT16" s="127"/>
      <c r="GU16" s="117"/>
      <c r="GV16" s="126"/>
      <c r="GW16" s="127"/>
      <c r="GX16" s="127"/>
      <c r="GY16" s="117"/>
      <c r="GZ16" s="126"/>
      <c r="HA16" s="127"/>
      <c r="HB16" s="127"/>
      <c r="HC16" s="117"/>
      <c r="HD16" s="126"/>
      <c r="HE16" s="127"/>
      <c r="HF16" s="127"/>
      <c r="HG16" s="117"/>
      <c r="HH16" s="126"/>
      <c r="HI16" s="127"/>
      <c r="HJ16" s="127"/>
      <c r="HK16" s="117"/>
      <c r="HL16" s="126"/>
      <c r="HM16" s="127"/>
      <c r="HN16" s="127"/>
      <c r="HO16" s="117"/>
      <c r="HP16" s="126"/>
      <c r="HQ16" s="127"/>
      <c r="HR16" s="127"/>
      <c r="HS16" s="117"/>
      <c r="HT16" s="126"/>
      <c r="HU16" s="127"/>
      <c r="HV16" s="127"/>
      <c r="HW16" s="117"/>
      <c r="HX16" s="126"/>
      <c r="HY16" s="127"/>
      <c r="HZ16" s="127"/>
      <c r="IA16" s="117"/>
      <c r="IB16" s="126"/>
      <c r="IC16" s="127"/>
      <c r="ID16" s="127"/>
      <c r="IE16" s="117"/>
      <c r="IF16" s="126"/>
      <c r="IG16" s="127"/>
      <c r="IH16" s="127"/>
      <c r="II16" s="117"/>
      <c r="IJ16" s="126"/>
      <c r="IK16" s="127"/>
      <c r="IL16" s="127"/>
      <c r="IM16" s="117"/>
      <c r="IN16" s="126"/>
      <c r="IO16" s="127"/>
      <c r="IP16" s="127"/>
      <c r="IQ16" s="117"/>
      <c r="IR16" s="126"/>
      <c r="IS16" s="127"/>
      <c r="IT16" s="127"/>
      <c r="IU16" s="117"/>
      <c r="IV16" s="126"/>
      <c r="IW16" s="127"/>
      <c r="IX16" s="127"/>
      <c r="IY16" s="117"/>
      <c r="IZ16" s="126"/>
      <c r="JA16" s="127"/>
      <c r="JB16" s="127"/>
      <c r="JC16" s="117"/>
      <c r="JD16" s="126"/>
      <c r="JE16" s="127"/>
      <c r="JF16" s="127"/>
      <c r="JG16" s="117"/>
      <c r="JH16" s="126"/>
      <c r="JI16" s="127"/>
      <c r="JJ16" s="127"/>
      <c r="JK16" s="117"/>
      <c r="JL16" s="126"/>
      <c r="JM16" s="127"/>
      <c r="JN16" s="127"/>
      <c r="JO16" s="117"/>
      <c r="JP16" s="126"/>
      <c r="JQ16" s="127"/>
      <c r="JR16" s="127"/>
      <c r="JS16" s="117"/>
      <c r="JT16" s="126"/>
      <c r="JU16" s="127"/>
      <c r="JV16" s="127"/>
      <c r="JW16" s="117"/>
      <c r="JX16" s="126"/>
      <c r="JY16" s="127"/>
      <c r="JZ16" s="127"/>
      <c r="KA16" s="117"/>
      <c r="KB16" s="126"/>
      <c r="KC16" s="127"/>
      <c r="KD16" s="127"/>
      <c r="KE16" s="117"/>
      <c r="KF16" s="126"/>
      <c r="KG16" s="127"/>
      <c r="KH16" s="127"/>
      <c r="KI16" s="117"/>
      <c r="KJ16" s="126"/>
      <c r="KK16" s="127"/>
      <c r="KL16" s="127"/>
      <c r="KM16" s="117"/>
      <c r="KN16" s="126"/>
      <c r="KO16" s="127"/>
      <c r="KP16" s="127"/>
      <c r="KQ16" s="117"/>
      <c r="KR16" s="126"/>
      <c r="KS16" s="127"/>
      <c r="KT16" s="127"/>
      <c r="KU16" s="117"/>
      <c r="KV16" s="126"/>
      <c r="KW16" s="127"/>
      <c r="KX16" s="127"/>
      <c r="KY16" s="117"/>
      <c r="KZ16" s="126"/>
      <c r="LA16" s="127"/>
      <c r="LB16" s="127"/>
      <c r="LC16" s="117"/>
      <c r="LD16" s="126"/>
      <c r="LE16" s="127"/>
      <c r="LF16" s="127"/>
      <c r="LG16" s="117"/>
      <c r="LH16" s="126"/>
      <c r="LI16" s="127"/>
      <c r="LJ16" s="127"/>
      <c r="LK16" s="117"/>
      <c r="LL16" s="126"/>
      <c r="LM16" s="127"/>
      <c r="LN16" s="127"/>
      <c r="LO16" s="117"/>
      <c r="LP16" s="126"/>
      <c r="LQ16" s="127"/>
      <c r="LR16" s="127"/>
      <c r="LS16" s="117"/>
      <c r="LT16" s="126"/>
      <c r="LU16" s="127"/>
      <c r="LV16" s="127"/>
      <c r="LW16" s="117"/>
      <c r="LX16" s="126"/>
      <c r="LY16" s="127"/>
      <c r="LZ16" s="127"/>
      <c r="MA16" s="117"/>
      <c r="MB16" s="126"/>
      <c r="MC16" s="127"/>
      <c r="MD16" s="127"/>
      <c r="ME16" s="117"/>
      <c r="MF16" s="126"/>
      <c r="MG16" s="127"/>
      <c r="MH16" s="127"/>
      <c r="MI16" s="117"/>
      <c r="MJ16" s="126"/>
      <c r="MK16" s="127"/>
      <c r="ML16" s="127"/>
      <c r="MM16" s="117"/>
      <c r="MN16" s="126"/>
      <c r="MO16" s="127"/>
      <c r="MP16" s="127"/>
      <c r="MQ16" s="117"/>
      <c r="MR16" s="126"/>
      <c r="MS16" s="127"/>
      <c r="MT16" s="127"/>
      <c r="MU16" s="117"/>
      <c r="MV16" s="126"/>
      <c r="MW16" s="127"/>
      <c r="MX16" s="127"/>
      <c r="MY16" s="117"/>
      <c r="MZ16" s="126"/>
      <c r="NA16" s="127"/>
      <c r="NB16" s="127"/>
      <c r="NC16" s="117"/>
      <c r="ND16" s="126"/>
      <c r="NE16" s="127"/>
      <c r="NF16" s="127"/>
      <c r="NG16" s="117"/>
      <c r="NH16" s="126"/>
      <c r="NI16" s="127"/>
      <c r="NJ16" s="127"/>
      <c r="NK16" s="117"/>
      <c r="NL16" s="126"/>
      <c r="NM16" s="127"/>
      <c r="NN16" s="127"/>
      <c r="NO16" s="117"/>
      <c r="NP16" s="126"/>
      <c r="NQ16" s="127"/>
      <c r="NR16" s="127"/>
      <c r="NS16" s="117"/>
      <c r="NT16" s="126"/>
      <c r="NU16" s="127"/>
      <c r="NV16" s="127"/>
      <c r="NW16" s="117"/>
      <c r="NX16" s="126"/>
      <c r="NY16" s="127"/>
      <c r="NZ16" s="127"/>
      <c r="OA16" s="117"/>
      <c r="OB16" s="126"/>
      <c r="OC16" s="127"/>
      <c r="OD16" s="127"/>
      <c r="OE16" s="117"/>
      <c r="OF16" s="126"/>
      <c r="OG16" s="127"/>
      <c r="OH16" s="127"/>
      <c r="OI16" s="117"/>
      <c r="OJ16" s="126"/>
      <c r="OK16" s="127"/>
      <c r="OL16" s="127"/>
      <c r="OM16" s="117"/>
      <c r="ON16" s="126"/>
      <c r="OO16" s="127"/>
      <c r="OP16" s="127"/>
      <c r="OQ16" s="117"/>
      <c r="OR16" s="126"/>
      <c r="OS16" s="127"/>
      <c r="OT16" s="127"/>
      <c r="OU16" s="117"/>
      <c r="OV16" s="126"/>
      <c r="OW16" s="127"/>
      <c r="OX16" s="127"/>
      <c r="OY16" s="117"/>
      <c r="OZ16" s="126"/>
      <c r="PA16" s="127"/>
      <c r="PB16" s="127"/>
      <c r="PC16" s="117"/>
      <c r="PD16" s="126"/>
      <c r="PE16" s="127"/>
      <c r="PF16" s="127"/>
      <c r="PG16" s="117"/>
      <c r="PH16" s="126"/>
      <c r="PI16" s="127"/>
      <c r="PJ16" s="127"/>
      <c r="PK16" s="117"/>
      <c r="PL16" s="126"/>
      <c r="PM16" s="127"/>
      <c r="PN16" s="127"/>
      <c r="PO16" s="117"/>
      <c r="PP16" s="126"/>
      <c r="PQ16" s="127"/>
      <c r="PR16" s="127"/>
      <c r="PS16" s="117"/>
      <c r="PT16" s="126"/>
      <c r="PU16" s="127"/>
      <c r="PV16" s="127"/>
      <c r="PW16" s="117"/>
      <c r="PX16" s="126"/>
      <c r="PY16" s="127"/>
      <c r="PZ16" s="127"/>
      <c r="QA16" s="117"/>
      <c r="QB16" s="126"/>
      <c r="QC16" s="127"/>
      <c r="QD16" s="127"/>
      <c r="QE16" s="117"/>
      <c r="QF16" s="126"/>
      <c r="QG16" s="127"/>
      <c r="QH16" s="127"/>
      <c r="QI16" s="117"/>
      <c r="QJ16" s="126"/>
      <c r="QK16" s="127"/>
      <c r="QL16" s="127"/>
      <c r="QM16" s="117"/>
      <c r="QN16" s="126"/>
      <c r="QO16" s="127"/>
      <c r="QP16" s="127"/>
      <c r="QQ16" s="117"/>
      <c r="QR16" s="126"/>
      <c r="QS16" s="127"/>
      <c r="QT16" s="127"/>
      <c r="QU16" s="117"/>
      <c r="QV16" s="126"/>
      <c r="QW16" s="127"/>
      <c r="QX16" s="127"/>
      <c r="QY16" s="117"/>
      <c r="QZ16" s="126"/>
      <c r="RA16" s="127"/>
      <c r="RB16" s="127"/>
      <c r="RC16" s="117"/>
      <c r="RD16" s="126"/>
      <c r="RE16" s="127"/>
      <c r="RF16" s="127"/>
      <c r="RG16" s="117"/>
      <c r="RH16" s="126"/>
      <c r="RI16" s="127"/>
      <c r="RJ16" s="127"/>
      <c r="RK16" s="117"/>
      <c r="RL16" s="126"/>
      <c r="RM16" s="127"/>
      <c r="RN16" s="127"/>
      <c r="RO16" s="117"/>
      <c r="RP16" s="126"/>
      <c r="RQ16" s="127"/>
      <c r="RR16" s="127"/>
      <c r="RS16" s="117"/>
      <c r="RT16" s="126"/>
      <c r="RU16" s="127"/>
      <c r="RV16" s="127"/>
      <c r="RW16" s="117"/>
      <c r="RX16" s="126"/>
      <c r="RY16" s="127"/>
      <c r="RZ16" s="127"/>
      <c r="SA16" s="117"/>
      <c r="SB16" s="126"/>
      <c r="SC16" s="127"/>
      <c r="SD16" s="127"/>
      <c r="SE16" s="117"/>
      <c r="SF16" s="126"/>
      <c r="SG16" s="127"/>
      <c r="SH16" s="127"/>
      <c r="SI16" s="117"/>
      <c r="SJ16" s="126"/>
      <c r="SK16" s="127"/>
      <c r="SL16" s="127"/>
      <c r="SM16" s="117"/>
      <c r="SN16" s="126"/>
      <c r="SO16" s="127"/>
      <c r="SP16" s="127"/>
      <c r="SQ16" s="117"/>
      <c r="SR16" s="126"/>
      <c r="SS16" s="127"/>
      <c r="ST16" s="127"/>
      <c r="SU16" s="117"/>
      <c r="SV16" s="126"/>
      <c r="SW16" s="127"/>
      <c r="SX16" s="127"/>
      <c r="SY16" s="117"/>
      <c r="SZ16" s="126"/>
      <c r="TA16" s="127"/>
      <c r="TB16" s="127"/>
      <c r="TC16" s="117"/>
      <c r="TD16" s="126"/>
      <c r="TE16" s="127"/>
      <c r="TF16" s="127"/>
      <c r="TG16" s="117"/>
      <c r="TH16" s="126"/>
      <c r="TI16" s="127"/>
      <c r="TJ16" s="127"/>
      <c r="TK16" s="117"/>
      <c r="TL16" s="126"/>
      <c r="TM16" s="127"/>
      <c r="TN16" s="127"/>
      <c r="TO16" s="117"/>
      <c r="TP16" s="126"/>
      <c r="TQ16" s="127"/>
      <c r="TR16" s="127"/>
      <c r="TS16" s="117"/>
      <c r="TT16" s="126"/>
      <c r="TU16" s="127"/>
      <c r="TV16" s="127"/>
      <c r="TW16" s="117"/>
      <c r="TX16" s="126"/>
      <c r="TY16" s="127"/>
      <c r="TZ16" s="127"/>
      <c r="UA16" s="117"/>
      <c r="UB16" s="126"/>
      <c r="UC16" s="127"/>
      <c r="UD16" s="127"/>
      <c r="UE16" s="117"/>
      <c r="UF16" s="126"/>
      <c r="UG16" s="127"/>
      <c r="UH16" s="127"/>
      <c r="UI16" s="117"/>
      <c r="UJ16" s="126"/>
      <c r="UK16" s="127"/>
      <c r="UL16" s="127"/>
      <c r="UM16" s="117"/>
      <c r="UN16" s="126"/>
      <c r="UO16" s="127"/>
      <c r="UP16" s="127"/>
      <c r="UQ16" s="117"/>
      <c r="UR16" s="126"/>
      <c r="US16" s="127"/>
      <c r="UT16" s="127"/>
      <c r="UU16" s="117"/>
      <c r="UV16" s="126"/>
      <c r="UW16" s="127"/>
      <c r="UX16" s="127"/>
      <c r="UY16" s="117"/>
      <c r="UZ16" s="126"/>
      <c r="VA16" s="127"/>
      <c r="VB16" s="127"/>
      <c r="VC16" s="117"/>
      <c r="VD16" s="126"/>
      <c r="VE16" s="127"/>
      <c r="VF16" s="127"/>
      <c r="VG16" s="117"/>
      <c r="VH16" s="126"/>
      <c r="VI16" s="127"/>
      <c r="VJ16" s="127"/>
      <c r="VK16" s="117"/>
      <c r="VL16" s="126"/>
      <c r="VM16" s="127"/>
      <c r="VN16" s="127"/>
      <c r="VO16" s="117"/>
      <c r="VP16" s="126"/>
      <c r="VQ16" s="127"/>
      <c r="VR16" s="127"/>
      <c r="VS16" s="117"/>
      <c r="VT16" s="126"/>
      <c r="VU16" s="127"/>
      <c r="VV16" s="127"/>
      <c r="VW16" s="117"/>
      <c r="VX16" s="126"/>
      <c r="VY16" s="127"/>
      <c r="VZ16" s="127"/>
      <c r="WA16" s="117"/>
      <c r="WB16" s="126"/>
      <c r="WC16" s="127"/>
      <c r="WD16" s="127"/>
      <c r="WE16" s="117"/>
      <c r="WF16" s="126"/>
      <c r="WG16" s="127"/>
      <c r="WH16" s="127"/>
      <c r="WI16" s="117"/>
      <c r="WJ16" s="126"/>
      <c r="WK16" s="127"/>
      <c r="WL16" s="127"/>
      <c r="WM16" s="117"/>
      <c r="WN16" s="126"/>
      <c r="WO16" s="127"/>
      <c r="WP16" s="127"/>
      <c r="WQ16" s="117"/>
      <c r="WR16" s="126"/>
      <c r="WS16" s="127"/>
      <c r="WT16" s="127"/>
      <c r="WU16" s="117"/>
      <c r="WV16" s="126"/>
      <c r="WW16" s="127"/>
      <c r="WX16" s="127"/>
      <c r="WY16" s="117"/>
      <c r="WZ16" s="126"/>
      <c r="XA16" s="127"/>
      <c r="XB16" s="127"/>
      <c r="XC16" s="117"/>
      <c r="XD16" s="126"/>
      <c r="XE16" s="127"/>
      <c r="XF16" s="127"/>
      <c r="XG16" s="117"/>
      <c r="XH16" s="126"/>
      <c r="XI16" s="127"/>
      <c r="XJ16" s="127"/>
      <c r="XK16" s="117"/>
      <c r="XL16" s="126"/>
      <c r="XM16" s="127"/>
      <c r="XN16" s="127"/>
      <c r="XO16" s="117"/>
      <c r="XP16" s="126"/>
      <c r="XQ16" s="127"/>
      <c r="XR16" s="127"/>
      <c r="XS16" s="117"/>
      <c r="XT16" s="126"/>
      <c r="XU16" s="127"/>
      <c r="XV16" s="127"/>
      <c r="XW16" s="117"/>
      <c r="XX16" s="126"/>
      <c r="XY16" s="127"/>
      <c r="XZ16" s="127"/>
      <c r="YA16" s="117"/>
      <c r="YB16" s="126"/>
      <c r="YC16" s="127"/>
      <c r="YD16" s="127"/>
      <c r="YE16" s="117"/>
      <c r="YF16" s="126"/>
      <c r="YG16" s="127"/>
      <c r="YH16" s="127"/>
      <c r="YI16" s="117"/>
      <c r="YJ16" s="126"/>
      <c r="YK16" s="127"/>
      <c r="YL16" s="127"/>
      <c r="YM16" s="117"/>
      <c r="YN16" s="126"/>
      <c r="YO16" s="127"/>
      <c r="YP16" s="127"/>
      <c r="YQ16" s="117"/>
      <c r="YR16" s="126"/>
      <c r="YS16" s="127"/>
      <c r="YT16" s="127"/>
      <c r="YU16" s="117"/>
      <c r="YV16" s="126"/>
      <c r="YW16" s="127"/>
      <c r="YX16" s="127"/>
      <c r="YY16" s="117"/>
      <c r="YZ16" s="126"/>
      <c r="ZA16" s="127"/>
      <c r="ZB16" s="127"/>
      <c r="ZC16" s="117"/>
      <c r="ZD16" s="126"/>
      <c r="ZE16" s="127"/>
      <c r="ZF16" s="127"/>
      <c r="ZG16" s="117"/>
      <c r="ZH16" s="126"/>
      <c r="ZI16" s="127"/>
      <c r="ZJ16" s="127"/>
      <c r="ZK16" s="117"/>
      <c r="ZL16" s="126"/>
      <c r="ZM16" s="127"/>
      <c r="ZN16" s="127"/>
      <c r="ZO16" s="117"/>
      <c r="ZP16" s="126"/>
      <c r="ZQ16" s="127"/>
      <c r="ZR16" s="127"/>
      <c r="ZS16" s="117"/>
      <c r="ZT16" s="126"/>
      <c r="ZU16" s="127"/>
      <c r="ZV16" s="127"/>
      <c r="ZW16" s="117"/>
      <c r="ZX16" s="126"/>
      <c r="ZY16" s="127"/>
      <c r="ZZ16" s="127"/>
      <c r="AAA16" s="117"/>
      <c r="AAB16" s="126"/>
      <c r="AAC16" s="127"/>
      <c r="AAD16" s="127"/>
      <c r="AAE16" s="117"/>
      <c r="AAF16" s="126"/>
      <c r="AAG16" s="127"/>
      <c r="AAH16" s="127"/>
      <c r="AAI16" s="117"/>
      <c r="AAJ16" s="126"/>
      <c r="AAK16" s="127"/>
      <c r="AAL16" s="127"/>
      <c r="AAM16" s="117"/>
      <c r="AAN16" s="126"/>
      <c r="AAO16" s="127"/>
      <c r="AAP16" s="127"/>
      <c r="AAQ16" s="117"/>
      <c r="AAR16" s="126"/>
      <c r="AAS16" s="127"/>
      <c r="AAT16" s="127"/>
      <c r="AAU16" s="117"/>
      <c r="AAV16" s="126"/>
      <c r="AAW16" s="127"/>
      <c r="AAX16" s="127"/>
      <c r="AAY16" s="117"/>
      <c r="AAZ16" s="126"/>
      <c r="ABA16" s="127"/>
      <c r="ABB16" s="127"/>
      <c r="ABC16" s="117"/>
      <c r="ABD16" s="126"/>
      <c r="ABE16" s="127"/>
      <c r="ABF16" s="127"/>
      <c r="ABG16" s="117"/>
      <c r="ABH16" s="126"/>
      <c r="ABI16" s="127"/>
      <c r="ABJ16" s="127"/>
      <c r="ABK16" s="117"/>
      <c r="ABL16" s="126"/>
      <c r="ABM16" s="127"/>
      <c r="ABN16" s="127"/>
      <c r="ABO16" s="117"/>
      <c r="ABP16" s="126"/>
      <c r="ABQ16" s="127"/>
      <c r="ABR16" s="127"/>
      <c r="ABS16" s="117"/>
      <c r="ABT16" s="126"/>
      <c r="ABU16" s="127"/>
      <c r="ABV16" s="127"/>
      <c r="ABW16" s="117"/>
      <c r="ABX16" s="126"/>
      <c r="ABY16" s="127"/>
      <c r="ABZ16" s="127"/>
      <c r="ACA16" s="117"/>
      <c r="ACB16" s="126"/>
      <c r="ACC16" s="127"/>
      <c r="ACD16" s="127"/>
      <c r="ACE16" s="117"/>
      <c r="ACF16" s="126"/>
      <c r="ACG16" s="127"/>
      <c r="ACH16" s="127"/>
      <c r="ACI16" s="117"/>
      <c r="ACJ16" s="126"/>
      <c r="ACK16" s="127"/>
      <c r="ACL16" s="127"/>
      <c r="ACM16" s="117"/>
      <c r="ACN16" s="126"/>
      <c r="ACO16" s="127"/>
      <c r="ACP16" s="127"/>
      <c r="ACQ16" s="117"/>
      <c r="ACR16" s="126"/>
      <c r="ACS16" s="127"/>
      <c r="ACT16" s="127"/>
      <c r="ACU16" s="117"/>
      <c r="ACV16" s="126"/>
      <c r="ACW16" s="127"/>
      <c r="ACX16" s="127"/>
      <c r="ACY16" s="117"/>
      <c r="ACZ16" s="126"/>
      <c r="ADA16" s="127"/>
      <c r="ADB16" s="127"/>
      <c r="ADC16" s="117"/>
      <c r="ADD16" s="126"/>
      <c r="ADE16" s="127"/>
      <c r="ADF16" s="127"/>
      <c r="ADG16" s="117"/>
      <c r="ADH16" s="126"/>
      <c r="ADI16" s="127"/>
      <c r="ADJ16" s="127"/>
      <c r="ADK16" s="117"/>
      <c r="ADL16" s="126"/>
      <c r="ADM16" s="127"/>
      <c r="ADN16" s="127"/>
      <c r="ADO16" s="117"/>
      <c r="ADP16" s="126"/>
      <c r="ADQ16" s="127"/>
      <c r="ADR16" s="127"/>
      <c r="ADS16" s="117"/>
      <c r="ADT16" s="126"/>
      <c r="ADU16" s="127"/>
      <c r="ADV16" s="127"/>
      <c r="ADW16" s="117"/>
      <c r="ADX16" s="126"/>
      <c r="ADY16" s="127"/>
      <c r="ADZ16" s="127"/>
      <c r="AEA16" s="117"/>
      <c r="AEB16" s="126"/>
      <c r="AEC16" s="127"/>
      <c r="AED16" s="127"/>
      <c r="AEE16" s="117"/>
      <c r="AEF16" s="126"/>
      <c r="AEG16" s="127"/>
      <c r="AEH16" s="127"/>
      <c r="AEI16" s="117"/>
      <c r="AEJ16" s="126"/>
      <c r="AEK16" s="127"/>
      <c r="AEL16" s="127"/>
      <c r="AEM16" s="117"/>
      <c r="AEN16" s="126"/>
      <c r="AEO16" s="127"/>
      <c r="AEP16" s="127"/>
      <c r="AEQ16" s="117"/>
      <c r="AER16" s="126"/>
      <c r="AES16" s="127"/>
      <c r="AET16" s="127"/>
      <c r="AEU16" s="117"/>
      <c r="AEV16" s="126"/>
      <c r="AEW16" s="127"/>
      <c r="AEX16" s="127"/>
      <c r="AEY16" s="117"/>
      <c r="AEZ16" s="126"/>
      <c r="AFA16" s="127"/>
      <c r="AFB16" s="127"/>
      <c r="AFC16" s="117"/>
      <c r="AFD16" s="126"/>
      <c r="AFE16" s="127"/>
      <c r="AFF16" s="127"/>
      <c r="AFG16" s="117"/>
      <c r="AFH16" s="126"/>
      <c r="AFI16" s="127"/>
      <c r="AFJ16" s="127"/>
      <c r="AFK16" s="117"/>
      <c r="AFL16" s="126"/>
      <c r="AFM16" s="127"/>
      <c r="AFN16" s="127"/>
      <c r="AFO16" s="117"/>
      <c r="AFP16" s="126"/>
      <c r="AFQ16" s="127"/>
      <c r="AFR16" s="127"/>
      <c r="AFS16" s="117"/>
      <c r="AFT16" s="126"/>
      <c r="AFU16" s="127"/>
      <c r="AFV16" s="127"/>
      <c r="AFW16" s="117"/>
      <c r="AFX16" s="126"/>
      <c r="AFY16" s="127"/>
      <c r="AFZ16" s="127"/>
      <c r="AGA16" s="117"/>
      <c r="AGB16" s="126"/>
      <c r="AGC16" s="127"/>
      <c r="AGD16" s="127"/>
      <c r="AGE16" s="117"/>
      <c r="AGF16" s="126"/>
      <c r="AGG16" s="127"/>
      <c r="AGH16" s="127"/>
      <c r="AGI16" s="117"/>
      <c r="AGJ16" s="126"/>
      <c r="AGK16" s="127"/>
      <c r="AGL16" s="127"/>
      <c r="AGM16" s="117"/>
      <c r="AGN16" s="126"/>
      <c r="AGO16" s="127"/>
      <c r="AGP16" s="127"/>
      <c r="AGQ16" s="117"/>
      <c r="AGR16" s="126"/>
      <c r="AGS16" s="127"/>
      <c r="AGT16" s="127"/>
      <c r="AGU16" s="117"/>
      <c r="AGV16" s="126"/>
      <c r="AGW16" s="127"/>
      <c r="AGX16" s="127"/>
      <c r="AGY16" s="117"/>
      <c r="AGZ16" s="126"/>
      <c r="AHA16" s="127"/>
      <c r="AHB16" s="127"/>
      <c r="AHC16" s="117"/>
      <c r="AHD16" s="126"/>
      <c r="AHE16" s="127"/>
      <c r="AHF16" s="127"/>
      <c r="AHG16" s="117"/>
      <c r="AHH16" s="126"/>
      <c r="AHI16" s="127"/>
      <c r="AHJ16" s="127"/>
      <c r="AHK16" s="117"/>
      <c r="AHL16" s="126"/>
      <c r="AHM16" s="127"/>
      <c r="AHN16" s="127"/>
      <c r="AHO16" s="117"/>
      <c r="AHP16" s="126"/>
      <c r="AHQ16" s="127"/>
      <c r="AHR16" s="127"/>
      <c r="AHS16" s="117"/>
      <c r="AHT16" s="126"/>
      <c r="AHU16" s="127"/>
      <c r="AHV16" s="127"/>
      <c r="AHW16" s="117"/>
      <c r="AHX16" s="126"/>
      <c r="AHY16" s="127"/>
      <c r="AHZ16" s="127"/>
      <c r="AIA16" s="117"/>
      <c r="AIB16" s="126"/>
      <c r="AIC16" s="127"/>
      <c r="AID16" s="127"/>
      <c r="AIE16" s="117"/>
      <c r="AIF16" s="126"/>
      <c r="AIG16" s="127"/>
      <c r="AIH16" s="127"/>
      <c r="AII16" s="117"/>
      <c r="AIJ16" s="126"/>
      <c r="AIK16" s="127"/>
      <c r="AIL16" s="127"/>
      <c r="AIM16" s="117"/>
      <c r="AIN16" s="126"/>
      <c r="AIO16" s="127"/>
      <c r="AIP16" s="127"/>
      <c r="AIQ16" s="117"/>
      <c r="AIR16" s="126"/>
      <c r="AIS16" s="127"/>
      <c r="AIT16" s="127"/>
      <c r="AIU16" s="117"/>
      <c r="AIV16" s="126"/>
      <c r="AIW16" s="127"/>
      <c r="AIX16" s="127"/>
      <c r="AIY16" s="117"/>
      <c r="AIZ16" s="126"/>
      <c r="AJA16" s="127"/>
      <c r="AJB16" s="127"/>
      <c r="AJC16" s="117"/>
      <c r="AJD16" s="126"/>
      <c r="AJE16" s="127"/>
      <c r="AJF16" s="127"/>
      <c r="AJG16" s="117"/>
      <c r="AJH16" s="126"/>
      <c r="AJI16" s="127"/>
      <c r="AJJ16" s="127"/>
      <c r="AJK16" s="117"/>
      <c r="AJL16" s="126"/>
      <c r="AJM16" s="127"/>
      <c r="AJN16" s="127"/>
      <c r="AJO16" s="117"/>
      <c r="AJP16" s="126"/>
      <c r="AJQ16" s="127"/>
      <c r="AJR16" s="127"/>
      <c r="AJS16" s="117"/>
      <c r="AJT16" s="126"/>
      <c r="AJU16" s="127"/>
      <c r="AJV16" s="127"/>
      <c r="AJW16" s="117"/>
      <c r="AJX16" s="126"/>
      <c r="AJY16" s="127"/>
      <c r="AJZ16" s="127"/>
      <c r="AKA16" s="117"/>
      <c r="AKB16" s="126"/>
      <c r="AKC16" s="127"/>
      <c r="AKD16" s="127"/>
      <c r="AKE16" s="117"/>
      <c r="AKF16" s="126"/>
      <c r="AKG16" s="127"/>
      <c r="AKH16" s="127"/>
      <c r="AKI16" s="117"/>
      <c r="AKJ16" s="126"/>
      <c r="AKK16" s="127"/>
      <c r="AKL16" s="127"/>
      <c r="AKM16" s="117"/>
      <c r="AKN16" s="126"/>
      <c r="AKO16" s="127"/>
      <c r="AKP16" s="127"/>
      <c r="AKQ16" s="117"/>
      <c r="AKR16" s="126"/>
      <c r="AKS16" s="127"/>
      <c r="AKT16" s="127"/>
      <c r="AKU16" s="117"/>
      <c r="AKV16" s="126"/>
      <c r="AKW16" s="127"/>
      <c r="AKX16" s="127"/>
      <c r="AKY16" s="117"/>
      <c r="AKZ16" s="126"/>
      <c r="ALA16" s="127"/>
      <c r="ALB16" s="127"/>
      <c r="ALC16" s="117"/>
      <c r="ALD16" s="126"/>
      <c r="ALE16" s="127"/>
      <c r="ALF16" s="127"/>
      <c r="ALG16" s="117"/>
      <c r="ALH16" s="126"/>
      <c r="ALI16" s="127"/>
      <c r="ALJ16" s="127"/>
      <c r="ALK16" s="117"/>
      <c r="ALL16" s="126"/>
      <c r="ALM16" s="127"/>
      <c r="ALN16" s="127"/>
      <c r="ALO16" s="117"/>
      <c r="ALP16" s="126"/>
      <c r="ALQ16" s="127"/>
      <c r="ALR16" s="127"/>
      <c r="ALS16" s="117"/>
      <c r="ALT16" s="126"/>
      <c r="ALU16" s="127"/>
      <c r="ALV16" s="127"/>
      <c r="ALW16" s="117"/>
      <c r="ALX16" s="126"/>
      <c r="ALY16" s="127"/>
      <c r="ALZ16" s="127"/>
      <c r="AMA16" s="117"/>
      <c r="AMB16" s="126"/>
      <c r="AMC16" s="127"/>
      <c r="AMD16" s="127"/>
      <c r="AME16" s="117"/>
      <c r="AMF16" s="126"/>
      <c r="AMG16" s="127"/>
      <c r="AMH16" s="127"/>
      <c r="AMI16" s="117"/>
      <c r="AMJ16" s="126"/>
      <c r="AMK16" s="127"/>
      <c r="AML16" s="127"/>
      <c r="AMM16" s="117"/>
      <c r="AMN16" s="126"/>
      <c r="AMO16" s="127"/>
      <c r="AMP16" s="127"/>
      <c r="AMQ16" s="117"/>
      <c r="AMR16" s="126"/>
      <c r="AMS16" s="127"/>
      <c r="AMT16" s="127"/>
      <c r="AMU16" s="117"/>
      <c r="AMV16" s="126"/>
      <c r="AMW16" s="127"/>
      <c r="AMX16" s="127"/>
      <c r="AMY16" s="117"/>
      <c r="AMZ16" s="126"/>
      <c r="ANA16" s="127"/>
      <c r="ANB16" s="127"/>
      <c r="ANC16" s="117"/>
      <c r="AND16" s="126"/>
      <c r="ANE16" s="127"/>
      <c r="ANF16" s="127"/>
      <c r="ANG16" s="117"/>
      <c r="ANH16" s="126"/>
      <c r="ANI16" s="127"/>
      <c r="ANJ16" s="127"/>
      <c r="ANK16" s="117"/>
      <c r="ANL16" s="126"/>
      <c r="ANM16" s="127"/>
      <c r="ANN16" s="127"/>
      <c r="ANO16" s="117"/>
      <c r="ANP16" s="126"/>
      <c r="ANQ16" s="127"/>
      <c r="ANR16" s="127"/>
      <c r="ANS16" s="117"/>
      <c r="ANT16" s="126"/>
      <c r="ANU16" s="127"/>
      <c r="ANV16" s="127"/>
      <c r="ANW16" s="117"/>
      <c r="ANX16" s="126"/>
      <c r="ANY16" s="127"/>
      <c r="ANZ16" s="127"/>
      <c r="AOA16" s="117"/>
      <c r="AOB16" s="126"/>
      <c r="AOC16" s="127"/>
      <c r="AOD16" s="127"/>
      <c r="AOE16" s="117"/>
      <c r="AOF16" s="126"/>
      <c r="AOG16" s="127"/>
      <c r="AOH16" s="127"/>
      <c r="AOI16" s="117"/>
      <c r="AOJ16" s="126"/>
      <c r="AOK16" s="127"/>
      <c r="AOL16" s="127"/>
      <c r="AOM16" s="117"/>
      <c r="AON16" s="126"/>
      <c r="AOO16" s="127"/>
      <c r="AOP16" s="127"/>
      <c r="AOQ16" s="117"/>
      <c r="AOR16" s="126"/>
      <c r="AOS16" s="127"/>
      <c r="AOT16" s="127"/>
      <c r="AOU16" s="117"/>
      <c r="AOV16" s="126"/>
      <c r="AOW16" s="127"/>
      <c r="AOX16" s="127"/>
      <c r="AOY16" s="117"/>
      <c r="AOZ16" s="126"/>
      <c r="APA16" s="127"/>
      <c r="APB16" s="127"/>
      <c r="APC16" s="117"/>
      <c r="APD16" s="126"/>
      <c r="APE16" s="127"/>
      <c r="APF16" s="127"/>
      <c r="APG16" s="117"/>
      <c r="APH16" s="126"/>
      <c r="API16" s="127"/>
      <c r="APJ16" s="127"/>
      <c r="APK16" s="117"/>
      <c r="APL16" s="126"/>
      <c r="APM16" s="127"/>
      <c r="APN16" s="127"/>
      <c r="APO16" s="117"/>
      <c r="APP16" s="126"/>
      <c r="APQ16" s="127"/>
      <c r="APR16" s="127"/>
      <c r="APS16" s="117"/>
      <c r="APT16" s="126"/>
      <c r="APU16" s="127"/>
      <c r="APV16" s="127"/>
      <c r="APW16" s="117"/>
      <c r="APX16" s="126"/>
      <c r="APY16" s="127"/>
      <c r="APZ16" s="127"/>
      <c r="AQA16" s="117"/>
      <c r="AQB16" s="126"/>
      <c r="AQC16" s="127"/>
      <c r="AQD16" s="127"/>
      <c r="AQE16" s="117"/>
      <c r="AQF16" s="126"/>
      <c r="AQG16" s="127"/>
      <c r="AQH16" s="127"/>
      <c r="AQI16" s="117"/>
      <c r="AQJ16" s="126"/>
      <c r="AQK16" s="127"/>
      <c r="AQL16" s="127"/>
      <c r="AQM16" s="117"/>
      <c r="AQN16" s="126"/>
      <c r="AQO16" s="127"/>
      <c r="AQP16" s="127"/>
      <c r="AQQ16" s="117"/>
      <c r="AQR16" s="126"/>
      <c r="AQS16" s="127"/>
      <c r="AQT16" s="127"/>
      <c r="AQU16" s="117"/>
      <c r="AQV16" s="126"/>
      <c r="AQW16" s="127"/>
      <c r="AQX16" s="127"/>
      <c r="AQY16" s="117"/>
      <c r="AQZ16" s="126"/>
      <c r="ARA16" s="127"/>
      <c r="ARB16" s="127"/>
      <c r="ARC16" s="117"/>
      <c r="ARD16" s="126"/>
      <c r="ARE16" s="127"/>
      <c r="ARF16" s="127"/>
      <c r="ARG16" s="117"/>
      <c r="ARH16" s="126"/>
      <c r="ARI16" s="127"/>
      <c r="ARJ16" s="127"/>
      <c r="ARK16" s="117"/>
      <c r="ARL16" s="126"/>
      <c r="ARM16" s="127"/>
      <c r="ARN16" s="127"/>
      <c r="ARO16" s="117"/>
      <c r="ARP16" s="126"/>
      <c r="ARQ16" s="127"/>
      <c r="ARR16" s="127"/>
      <c r="ARS16" s="117"/>
      <c r="ART16" s="126"/>
      <c r="ARU16" s="127"/>
      <c r="ARV16" s="127"/>
      <c r="ARW16" s="117"/>
      <c r="ARX16" s="126"/>
      <c r="ARY16" s="127"/>
      <c r="ARZ16" s="127"/>
      <c r="ASA16" s="117"/>
      <c r="ASB16" s="126"/>
      <c r="ASC16" s="127"/>
      <c r="ASD16" s="127"/>
      <c r="ASE16" s="117"/>
      <c r="ASF16" s="126"/>
      <c r="ASG16" s="127"/>
      <c r="ASH16" s="127"/>
      <c r="ASI16" s="117"/>
      <c r="ASJ16" s="126"/>
      <c r="ASK16" s="127"/>
      <c r="ASL16" s="127"/>
      <c r="ASM16" s="117"/>
      <c r="ASN16" s="126"/>
      <c r="ASO16" s="127"/>
      <c r="ASP16" s="127"/>
      <c r="ASQ16" s="117"/>
      <c r="ASR16" s="126"/>
      <c r="ASS16" s="127"/>
      <c r="AST16" s="127"/>
      <c r="ASU16" s="117"/>
      <c r="ASV16" s="126"/>
      <c r="ASW16" s="127"/>
      <c r="ASX16" s="127"/>
      <c r="ASY16" s="117"/>
      <c r="ASZ16" s="126"/>
      <c r="ATA16" s="127"/>
      <c r="ATB16" s="127"/>
      <c r="ATC16" s="117"/>
      <c r="ATD16" s="126"/>
      <c r="ATE16" s="127"/>
      <c r="ATF16" s="127"/>
      <c r="ATG16" s="117"/>
      <c r="ATH16" s="126"/>
      <c r="ATI16" s="127"/>
      <c r="ATJ16" s="127"/>
      <c r="ATK16" s="117"/>
      <c r="ATL16" s="126"/>
      <c r="ATM16" s="127"/>
      <c r="ATN16" s="127"/>
      <c r="ATO16" s="117"/>
      <c r="ATP16" s="126"/>
      <c r="ATQ16" s="127"/>
      <c r="ATR16" s="127"/>
      <c r="ATS16" s="117"/>
      <c r="ATT16" s="126"/>
      <c r="ATU16" s="127"/>
      <c r="ATV16" s="127"/>
      <c r="ATW16" s="117"/>
      <c r="ATX16" s="126"/>
      <c r="ATY16" s="127"/>
      <c r="ATZ16" s="127"/>
      <c r="AUA16" s="117"/>
      <c r="AUB16" s="126"/>
      <c r="AUC16" s="127"/>
      <c r="AUD16" s="127"/>
      <c r="AUE16" s="117"/>
      <c r="AUF16" s="126"/>
      <c r="AUG16" s="127"/>
      <c r="AUH16" s="127"/>
      <c r="AUI16" s="117"/>
      <c r="AUJ16" s="126"/>
      <c r="AUK16" s="127"/>
      <c r="AUL16" s="127"/>
      <c r="AUM16" s="117"/>
      <c r="AUN16" s="126"/>
      <c r="AUO16" s="127"/>
      <c r="AUP16" s="127"/>
      <c r="AUQ16" s="117"/>
      <c r="AUR16" s="126"/>
      <c r="AUS16" s="127"/>
      <c r="AUT16" s="127"/>
      <c r="AUU16" s="117"/>
      <c r="AUV16" s="126"/>
      <c r="AUW16" s="127"/>
      <c r="AUX16" s="127"/>
      <c r="AUY16" s="117"/>
      <c r="AUZ16" s="126"/>
      <c r="AVA16" s="127"/>
      <c r="AVB16" s="127"/>
      <c r="AVC16" s="117"/>
      <c r="AVD16" s="126"/>
      <c r="AVE16" s="127"/>
      <c r="AVF16" s="127"/>
      <c r="AVG16" s="117"/>
      <c r="AVH16" s="126"/>
      <c r="AVI16" s="127"/>
      <c r="AVJ16" s="127"/>
      <c r="AVK16" s="117"/>
      <c r="AVL16" s="126"/>
      <c r="AVM16" s="127"/>
      <c r="AVN16" s="127"/>
      <c r="AVO16" s="117"/>
      <c r="AVP16" s="126"/>
      <c r="AVQ16" s="127"/>
      <c r="AVR16" s="127"/>
      <c r="AVS16" s="117"/>
      <c r="AVT16" s="126"/>
      <c r="AVU16" s="127"/>
      <c r="AVV16" s="127"/>
      <c r="AVW16" s="117"/>
      <c r="AVX16" s="126"/>
      <c r="AVY16" s="127"/>
      <c r="AVZ16" s="127"/>
      <c r="AWA16" s="117"/>
      <c r="AWB16" s="126"/>
      <c r="AWC16" s="127"/>
      <c r="AWD16" s="127"/>
      <c r="AWE16" s="117"/>
      <c r="AWF16" s="126"/>
      <c r="AWG16" s="127"/>
      <c r="AWH16" s="127"/>
      <c r="AWI16" s="117"/>
      <c r="AWJ16" s="126"/>
      <c r="AWK16" s="127"/>
      <c r="AWL16" s="127"/>
      <c r="AWM16" s="117"/>
      <c r="AWN16" s="126"/>
      <c r="AWO16" s="127"/>
      <c r="AWP16" s="127"/>
      <c r="AWQ16" s="117"/>
      <c r="AWR16" s="126"/>
      <c r="AWS16" s="127"/>
      <c r="AWT16" s="127"/>
      <c r="AWU16" s="117"/>
      <c r="AWV16" s="126"/>
      <c r="AWW16" s="127"/>
      <c r="AWX16" s="127"/>
      <c r="AWY16" s="117"/>
      <c r="AWZ16" s="126"/>
      <c r="AXA16" s="127"/>
      <c r="AXB16" s="127"/>
      <c r="AXC16" s="117"/>
      <c r="AXD16" s="126"/>
      <c r="AXE16" s="127"/>
      <c r="AXF16" s="127"/>
      <c r="AXG16" s="117"/>
      <c r="AXH16" s="126"/>
      <c r="AXI16" s="127"/>
      <c r="AXJ16" s="127"/>
      <c r="AXK16" s="117"/>
      <c r="AXL16" s="126"/>
      <c r="AXM16" s="127"/>
      <c r="AXN16" s="127"/>
      <c r="AXO16" s="117"/>
      <c r="AXP16" s="126"/>
      <c r="AXQ16" s="127"/>
      <c r="AXR16" s="127"/>
      <c r="AXS16" s="117"/>
      <c r="AXT16" s="126"/>
      <c r="AXU16" s="127"/>
      <c r="AXV16" s="127"/>
      <c r="AXW16" s="117"/>
      <c r="AXX16" s="126"/>
      <c r="AXY16" s="127"/>
      <c r="AXZ16" s="127"/>
      <c r="AYA16" s="117"/>
      <c r="AYB16" s="126"/>
      <c r="AYC16" s="127"/>
      <c r="AYD16" s="127"/>
      <c r="AYE16" s="117"/>
      <c r="AYF16" s="126"/>
      <c r="AYG16" s="127"/>
      <c r="AYH16" s="127"/>
      <c r="AYI16" s="117"/>
      <c r="AYJ16" s="126"/>
      <c r="AYK16" s="127"/>
      <c r="AYL16" s="127"/>
      <c r="AYM16" s="117"/>
      <c r="AYN16" s="126"/>
      <c r="AYO16" s="127"/>
      <c r="AYP16" s="127"/>
      <c r="AYQ16" s="117"/>
      <c r="AYR16" s="126"/>
      <c r="AYS16" s="127"/>
      <c r="AYT16" s="127"/>
      <c r="AYU16" s="117"/>
      <c r="AYV16" s="126"/>
      <c r="AYW16" s="127"/>
      <c r="AYX16" s="127"/>
      <c r="AYY16" s="117"/>
      <c r="AYZ16" s="126"/>
      <c r="AZA16" s="127"/>
      <c r="AZB16" s="127"/>
      <c r="AZC16" s="117"/>
      <c r="AZD16" s="126"/>
      <c r="AZE16" s="127"/>
      <c r="AZF16" s="127"/>
      <c r="AZG16" s="117"/>
      <c r="AZH16" s="126"/>
      <c r="AZI16" s="127"/>
      <c r="AZJ16" s="127"/>
      <c r="AZK16" s="117"/>
      <c r="AZL16" s="126"/>
      <c r="AZM16" s="127"/>
      <c r="AZN16" s="127"/>
      <c r="AZO16" s="117"/>
      <c r="AZP16" s="126"/>
      <c r="AZQ16" s="127"/>
      <c r="AZR16" s="127"/>
      <c r="AZS16" s="117"/>
      <c r="AZT16" s="126"/>
      <c r="AZU16" s="127"/>
      <c r="AZV16" s="127"/>
      <c r="AZW16" s="117"/>
      <c r="AZX16" s="126"/>
      <c r="AZY16" s="127"/>
      <c r="AZZ16" s="127"/>
      <c r="BAA16" s="117"/>
      <c r="BAB16" s="126"/>
      <c r="BAC16" s="127"/>
      <c r="BAD16" s="127"/>
      <c r="BAE16" s="117"/>
      <c r="BAF16" s="126"/>
      <c r="BAG16" s="127"/>
      <c r="BAH16" s="127"/>
      <c r="BAI16" s="117"/>
      <c r="BAJ16" s="126"/>
      <c r="BAK16" s="127"/>
      <c r="BAL16" s="127"/>
      <c r="BAM16" s="117"/>
      <c r="BAN16" s="126"/>
      <c r="BAO16" s="127"/>
      <c r="BAP16" s="127"/>
      <c r="BAQ16" s="117"/>
      <c r="BAR16" s="126"/>
      <c r="BAS16" s="127"/>
      <c r="BAT16" s="127"/>
      <c r="BAU16" s="117"/>
      <c r="BAV16" s="126"/>
      <c r="BAW16" s="127"/>
      <c r="BAX16" s="127"/>
      <c r="BAY16" s="117"/>
      <c r="BAZ16" s="126"/>
      <c r="BBA16" s="127"/>
      <c r="BBB16" s="127"/>
      <c r="BBC16" s="117"/>
      <c r="BBD16" s="126"/>
      <c r="BBE16" s="127"/>
      <c r="BBF16" s="127"/>
      <c r="BBG16" s="117"/>
      <c r="BBH16" s="126"/>
      <c r="BBI16" s="127"/>
      <c r="BBJ16" s="127"/>
      <c r="BBK16" s="117"/>
      <c r="BBL16" s="126"/>
      <c r="BBM16" s="127"/>
      <c r="BBN16" s="127"/>
      <c r="BBO16" s="117"/>
      <c r="BBP16" s="126"/>
      <c r="BBQ16" s="127"/>
      <c r="BBR16" s="127"/>
      <c r="BBS16" s="117"/>
      <c r="BBT16" s="126"/>
      <c r="BBU16" s="127"/>
      <c r="BBV16" s="127"/>
      <c r="BBW16" s="117"/>
      <c r="BBX16" s="126"/>
      <c r="BBY16" s="127"/>
      <c r="BBZ16" s="127"/>
      <c r="BCA16" s="117"/>
      <c r="BCB16" s="126"/>
      <c r="BCC16" s="127"/>
      <c r="BCD16" s="127"/>
      <c r="BCE16" s="117"/>
      <c r="BCF16" s="126"/>
      <c r="BCG16" s="127"/>
      <c r="BCH16" s="127"/>
      <c r="BCI16" s="117"/>
      <c r="BCJ16" s="126"/>
      <c r="BCK16" s="127"/>
      <c r="BCL16" s="127"/>
      <c r="BCM16" s="117"/>
      <c r="BCN16" s="126"/>
      <c r="BCO16" s="127"/>
      <c r="BCP16" s="127"/>
      <c r="BCQ16" s="117"/>
      <c r="BCR16" s="126"/>
      <c r="BCS16" s="127"/>
      <c r="BCT16" s="127"/>
      <c r="BCU16" s="117"/>
      <c r="BCV16" s="126"/>
      <c r="BCW16" s="127"/>
      <c r="BCX16" s="127"/>
      <c r="BCY16" s="117"/>
      <c r="BCZ16" s="126"/>
      <c r="BDA16" s="127"/>
      <c r="BDB16" s="127"/>
      <c r="BDC16" s="117"/>
      <c r="BDD16" s="126"/>
      <c r="BDE16" s="127"/>
      <c r="BDF16" s="127"/>
      <c r="BDG16" s="117"/>
      <c r="BDH16" s="126"/>
      <c r="BDI16" s="127"/>
      <c r="BDJ16" s="127"/>
      <c r="BDK16" s="117"/>
      <c r="BDL16" s="126"/>
      <c r="BDM16" s="127"/>
      <c r="BDN16" s="127"/>
      <c r="BDO16" s="117"/>
      <c r="BDP16" s="126"/>
      <c r="BDQ16" s="127"/>
      <c r="BDR16" s="127"/>
      <c r="BDS16" s="117"/>
      <c r="BDT16" s="126"/>
      <c r="BDU16" s="127"/>
      <c r="BDV16" s="127"/>
      <c r="BDW16" s="117"/>
      <c r="BDX16" s="126"/>
      <c r="BDY16" s="127"/>
      <c r="BDZ16" s="127"/>
      <c r="BEA16" s="117"/>
      <c r="BEB16" s="126"/>
      <c r="BEC16" s="127"/>
      <c r="BED16" s="127"/>
      <c r="BEE16" s="117"/>
      <c r="BEF16" s="126"/>
      <c r="BEG16" s="127"/>
      <c r="BEH16" s="127"/>
      <c r="BEI16" s="117"/>
      <c r="BEJ16" s="126"/>
      <c r="BEK16" s="127"/>
      <c r="BEL16" s="127"/>
      <c r="BEM16" s="117"/>
      <c r="BEN16" s="126"/>
      <c r="BEO16" s="127"/>
      <c r="BEP16" s="127"/>
      <c r="BEQ16" s="117"/>
      <c r="BER16" s="126"/>
      <c r="BES16" s="127"/>
      <c r="BET16" s="127"/>
      <c r="BEU16" s="117"/>
      <c r="BEV16" s="126"/>
      <c r="BEW16" s="127"/>
      <c r="BEX16" s="127"/>
      <c r="BEY16" s="117"/>
      <c r="BEZ16" s="126"/>
      <c r="BFA16" s="127"/>
      <c r="BFB16" s="127"/>
      <c r="BFC16" s="117"/>
      <c r="BFD16" s="126"/>
      <c r="BFE16" s="127"/>
      <c r="BFF16" s="127"/>
      <c r="BFG16" s="117"/>
      <c r="BFH16" s="126"/>
      <c r="BFI16" s="127"/>
      <c r="BFJ16" s="127"/>
      <c r="BFK16" s="117"/>
      <c r="BFL16" s="126"/>
      <c r="BFM16" s="127"/>
      <c r="BFN16" s="127"/>
      <c r="BFO16" s="117"/>
      <c r="BFP16" s="126"/>
      <c r="BFQ16" s="127"/>
      <c r="BFR16" s="127"/>
      <c r="BFS16" s="117"/>
      <c r="BFT16" s="126"/>
      <c r="BFU16" s="127"/>
      <c r="BFV16" s="127"/>
      <c r="BFW16" s="117"/>
      <c r="BFX16" s="126"/>
      <c r="BFY16" s="127"/>
      <c r="BFZ16" s="127"/>
      <c r="BGA16" s="117"/>
      <c r="BGB16" s="126"/>
      <c r="BGC16" s="127"/>
      <c r="BGD16" s="127"/>
      <c r="BGE16" s="117"/>
      <c r="BGF16" s="126"/>
      <c r="BGG16" s="127"/>
      <c r="BGH16" s="127"/>
      <c r="BGI16" s="117"/>
      <c r="BGJ16" s="126"/>
      <c r="BGK16" s="127"/>
      <c r="BGL16" s="127"/>
      <c r="BGM16" s="117"/>
      <c r="BGN16" s="126"/>
      <c r="BGO16" s="127"/>
      <c r="BGP16" s="127"/>
      <c r="BGQ16" s="117"/>
      <c r="BGR16" s="126"/>
      <c r="BGS16" s="127"/>
      <c r="BGT16" s="127"/>
      <c r="BGU16" s="117"/>
      <c r="BGV16" s="126"/>
      <c r="BGW16" s="127"/>
      <c r="BGX16" s="127"/>
      <c r="BGY16" s="117"/>
      <c r="BGZ16" s="126"/>
      <c r="BHA16" s="127"/>
      <c r="BHB16" s="127"/>
      <c r="BHC16" s="117"/>
      <c r="BHD16" s="126"/>
      <c r="BHE16" s="127"/>
      <c r="BHF16" s="127"/>
      <c r="BHG16" s="117"/>
      <c r="BHH16" s="126"/>
      <c r="BHI16" s="127"/>
      <c r="BHJ16" s="127"/>
      <c r="BHK16" s="117"/>
      <c r="BHL16" s="126"/>
      <c r="BHM16" s="127"/>
      <c r="BHN16" s="127"/>
      <c r="BHO16" s="117"/>
      <c r="BHP16" s="126"/>
      <c r="BHQ16" s="127"/>
      <c r="BHR16" s="127"/>
      <c r="BHS16" s="117"/>
      <c r="BHT16" s="126"/>
      <c r="BHU16" s="127"/>
      <c r="BHV16" s="127"/>
      <c r="BHW16" s="117"/>
      <c r="BHX16" s="126"/>
      <c r="BHY16" s="127"/>
      <c r="BHZ16" s="127"/>
      <c r="BIA16" s="117"/>
      <c r="BIB16" s="126"/>
      <c r="BIC16" s="127"/>
      <c r="BID16" s="127"/>
      <c r="BIE16" s="117"/>
      <c r="BIF16" s="126"/>
      <c r="BIG16" s="127"/>
      <c r="BIH16" s="127"/>
      <c r="BII16" s="117"/>
      <c r="BIJ16" s="126"/>
      <c r="BIK16" s="127"/>
      <c r="BIL16" s="127"/>
      <c r="BIM16" s="117"/>
      <c r="BIN16" s="126"/>
      <c r="BIO16" s="127"/>
      <c r="BIP16" s="127"/>
      <c r="BIQ16" s="117"/>
      <c r="BIR16" s="126"/>
      <c r="BIS16" s="127"/>
      <c r="BIT16" s="127"/>
      <c r="BIU16" s="117"/>
      <c r="BIV16" s="126"/>
      <c r="BIW16" s="127"/>
      <c r="BIX16" s="127"/>
      <c r="BIY16" s="117"/>
      <c r="BIZ16" s="126"/>
      <c r="BJA16" s="127"/>
      <c r="BJB16" s="127"/>
      <c r="BJC16" s="117"/>
      <c r="BJD16" s="126"/>
      <c r="BJE16" s="127"/>
      <c r="BJF16" s="127"/>
      <c r="BJG16" s="117"/>
      <c r="BJH16" s="126"/>
      <c r="BJI16" s="127"/>
      <c r="BJJ16" s="127"/>
      <c r="BJK16" s="117"/>
      <c r="BJL16" s="126"/>
      <c r="BJM16" s="127"/>
      <c r="BJN16" s="127"/>
      <c r="BJO16" s="117"/>
      <c r="BJP16" s="126"/>
      <c r="BJQ16" s="127"/>
      <c r="BJR16" s="127"/>
      <c r="BJS16" s="117"/>
      <c r="BJT16" s="126"/>
      <c r="BJU16" s="127"/>
      <c r="BJV16" s="127"/>
      <c r="BJW16" s="117"/>
      <c r="BJX16" s="126"/>
      <c r="BJY16" s="127"/>
      <c r="BJZ16" s="127"/>
      <c r="BKA16" s="117"/>
      <c r="BKB16" s="126"/>
      <c r="BKC16" s="127"/>
      <c r="BKD16" s="127"/>
      <c r="BKE16" s="117"/>
      <c r="BKF16" s="126"/>
      <c r="BKG16" s="127"/>
      <c r="BKH16" s="127"/>
      <c r="BKI16" s="117"/>
      <c r="BKJ16" s="126"/>
      <c r="BKK16" s="127"/>
      <c r="BKL16" s="127"/>
      <c r="BKM16" s="117"/>
      <c r="BKN16" s="126"/>
      <c r="BKO16" s="127"/>
      <c r="BKP16" s="127"/>
      <c r="BKQ16" s="117"/>
      <c r="BKR16" s="126"/>
      <c r="BKS16" s="127"/>
      <c r="BKT16" s="127"/>
      <c r="BKU16" s="117"/>
      <c r="BKV16" s="126"/>
      <c r="BKW16" s="127"/>
      <c r="BKX16" s="127"/>
      <c r="BKY16" s="117"/>
      <c r="BKZ16" s="126"/>
      <c r="BLA16" s="127"/>
      <c r="BLB16" s="127"/>
      <c r="BLC16" s="117"/>
      <c r="BLD16" s="126"/>
      <c r="BLE16" s="127"/>
      <c r="BLF16" s="127"/>
      <c r="BLG16" s="117"/>
      <c r="BLH16" s="126"/>
      <c r="BLI16" s="127"/>
      <c r="BLJ16" s="127"/>
      <c r="BLK16" s="117"/>
      <c r="BLL16" s="126"/>
      <c r="BLM16" s="127"/>
      <c r="BLN16" s="127"/>
      <c r="BLO16" s="117"/>
      <c r="BLP16" s="126"/>
      <c r="BLQ16" s="127"/>
      <c r="BLR16" s="127"/>
      <c r="BLS16" s="117"/>
      <c r="BLT16" s="126"/>
      <c r="BLU16" s="127"/>
      <c r="BLV16" s="127"/>
      <c r="BLW16" s="117"/>
      <c r="BLX16" s="126"/>
      <c r="BLY16" s="127"/>
      <c r="BLZ16" s="127"/>
      <c r="BMA16" s="117"/>
      <c r="BMB16" s="126"/>
      <c r="BMC16" s="127"/>
      <c r="BMD16" s="127"/>
      <c r="BME16" s="117"/>
      <c r="BMF16" s="126"/>
      <c r="BMG16" s="127"/>
      <c r="BMH16" s="127"/>
      <c r="BMI16" s="117"/>
      <c r="BMJ16" s="126"/>
      <c r="BMK16" s="127"/>
      <c r="BML16" s="127"/>
      <c r="BMM16" s="117"/>
      <c r="BMN16" s="126"/>
      <c r="BMO16" s="127"/>
      <c r="BMP16" s="127"/>
      <c r="BMQ16" s="117"/>
      <c r="BMR16" s="126"/>
      <c r="BMS16" s="127"/>
      <c r="BMT16" s="127"/>
      <c r="BMU16" s="117"/>
      <c r="BMV16" s="126"/>
      <c r="BMW16" s="127"/>
      <c r="BMX16" s="127"/>
      <c r="BMY16" s="117"/>
      <c r="BMZ16" s="126"/>
      <c r="BNA16" s="127"/>
      <c r="BNB16" s="127"/>
      <c r="BNC16" s="117"/>
      <c r="BND16" s="126"/>
      <c r="BNE16" s="127"/>
      <c r="BNF16" s="127"/>
      <c r="BNG16" s="117"/>
      <c r="BNH16" s="126"/>
      <c r="BNI16" s="127"/>
      <c r="BNJ16" s="127"/>
      <c r="BNK16" s="117"/>
      <c r="BNL16" s="126"/>
      <c r="BNM16" s="127"/>
      <c r="BNN16" s="127"/>
      <c r="BNO16" s="117"/>
      <c r="BNP16" s="126"/>
      <c r="BNQ16" s="127"/>
      <c r="BNR16" s="127"/>
      <c r="BNS16" s="117"/>
      <c r="BNT16" s="126"/>
      <c r="BNU16" s="127"/>
      <c r="BNV16" s="127"/>
      <c r="BNW16" s="117"/>
      <c r="BNX16" s="126"/>
      <c r="BNY16" s="127"/>
      <c r="BNZ16" s="127"/>
      <c r="BOA16" s="117"/>
      <c r="BOB16" s="126"/>
      <c r="BOC16" s="127"/>
      <c r="BOD16" s="127"/>
      <c r="BOE16" s="117"/>
      <c r="BOF16" s="126"/>
      <c r="BOG16" s="127"/>
      <c r="BOH16" s="127"/>
      <c r="BOI16" s="117"/>
      <c r="BOJ16" s="126"/>
      <c r="BOK16" s="127"/>
      <c r="BOL16" s="127"/>
      <c r="BOM16" s="117"/>
      <c r="BON16" s="126"/>
      <c r="BOO16" s="127"/>
      <c r="BOP16" s="127"/>
      <c r="BOQ16" s="117"/>
      <c r="BOR16" s="126"/>
      <c r="BOS16" s="127"/>
      <c r="BOT16" s="127"/>
      <c r="BOU16" s="117"/>
      <c r="BOV16" s="126"/>
      <c r="BOW16" s="127"/>
      <c r="BOX16" s="127"/>
      <c r="BOY16" s="117"/>
      <c r="BOZ16" s="126"/>
      <c r="BPA16" s="127"/>
      <c r="BPB16" s="127"/>
      <c r="BPC16" s="117"/>
      <c r="BPD16" s="126"/>
      <c r="BPE16" s="127"/>
      <c r="BPF16" s="127"/>
      <c r="BPG16" s="117"/>
      <c r="BPH16" s="126"/>
      <c r="BPI16" s="127"/>
      <c r="BPJ16" s="127"/>
      <c r="BPK16" s="117"/>
      <c r="BPL16" s="126"/>
      <c r="BPM16" s="127"/>
      <c r="BPN16" s="127"/>
      <c r="BPO16" s="117"/>
      <c r="BPP16" s="126"/>
      <c r="BPQ16" s="127"/>
      <c r="BPR16" s="127"/>
      <c r="BPS16" s="117"/>
      <c r="BPT16" s="126"/>
      <c r="BPU16" s="127"/>
      <c r="BPV16" s="127"/>
      <c r="BPW16" s="117"/>
      <c r="BPX16" s="126"/>
      <c r="BPY16" s="127"/>
      <c r="BPZ16" s="127"/>
      <c r="BQA16" s="117"/>
      <c r="BQB16" s="126"/>
      <c r="BQC16" s="127"/>
      <c r="BQD16" s="127"/>
      <c r="BQE16" s="117"/>
      <c r="BQF16" s="126"/>
      <c r="BQG16" s="127"/>
      <c r="BQH16" s="127"/>
      <c r="BQI16" s="117"/>
      <c r="BQJ16" s="126"/>
      <c r="BQK16" s="127"/>
      <c r="BQL16" s="127"/>
      <c r="BQM16" s="117"/>
      <c r="BQN16" s="126"/>
      <c r="BQO16" s="127"/>
      <c r="BQP16" s="127"/>
      <c r="BQQ16" s="117"/>
      <c r="BQR16" s="126"/>
      <c r="BQS16" s="127"/>
      <c r="BQT16" s="127"/>
      <c r="BQU16" s="117"/>
      <c r="BQV16" s="126"/>
      <c r="BQW16" s="127"/>
      <c r="BQX16" s="127"/>
      <c r="BQY16" s="117"/>
      <c r="BQZ16" s="126"/>
      <c r="BRA16" s="127"/>
      <c r="BRB16" s="127"/>
      <c r="BRC16" s="117"/>
      <c r="BRD16" s="126"/>
      <c r="BRE16" s="127"/>
      <c r="BRF16" s="127"/>
      <c r="BRG16" s="117"/>
      <c r="BRH16" s="126"/>
      <c r="BRI16" s="127"/>
      <c r="BRJ16" s="127"/>
      <c r="BRK16" s="117"/>
      <c r="BRL16" s="126"/>
      <c r="BRM16" s="127"/>
      <c r="BRN16" s="127"/>
      <c r="BRO16" s="117"/>
      <c r="BRP16" s="126"/>
      <c r="BRQ16" s="127"/>
      <c r="BRR16" s="127"/>
      <c r="BRS16" s="117"/>
      <c r="BRT16" s="126"/>
      <c r="BRU16" s="127"/>
      <c r="BRV16" s="127"/>
      <c r="BRW16" s="117"/>
      <c r="BRX16" s="126"/>
      <c r="BRY16" s="127"/>
      <c r="BRZ16" s="127"/>
      <c r="BSA16" s="117"/>
      <c r="BSB16" s="126"/>
      <c r="BSC16" s="127"/>
      <c r="BSD16" s="127"/>
      <c r="BSE16" s="117"/>
      <c r="BSF16" s="126"/>
      <c r="BSG16" s="127"/>
      <c r="BSH16" s="127"/>
      <c r="BSI16" s="117"/>
      <c r="BSJ16" s="126"/>
      <c r="BSK16" s="127"/>
      <c r="BSL16" s="127"/>
      <c r="BSM16" s="117"/>
      <c r="BSN16" s="126"/>
      <c r="BSO16" s="127"/>
      <c r="BSP16" s="127"/>
      <c r="BSQ16" s="117"/>
      <c r="BSR16" s="126"/>
      <c r="BSS16" s="127"/>
      <c r="BST16" s="127"/>
      <c r="BSU16" s="117"/>
      <c r="BSV16" s="126"/>
      <c r="BSW16" s="127"/>
      <c r="BSX16" s="127"/>
      <c r="BSY16" s="117"/>
      <c r="BSZ16" s="126"/>
      <c r="BTA16" s="127"/>
      <c r="BTB16" s="127"/>
      <c r="BTC16" s="117"/>
      <c r="BTD16" s="126"/>
      <c r="BTE16" s="127"/>
      <c r="BTF16" s="127"/>
      <c r="BTG16" s="117"/>
      <c r="BTH16" s="126"/>
      <c r="BTI16" s="127"/>
      <c r="BTJ16" s="127"/>
      <c r="BTK16" s="117"/>
      <c r="BTL16" s="126"/>
      <c r="BTM16" s="127"/>
      <c r="BTN16" s="127"/>
      <c r="BTO16" s="117"/>
      <c r="BTP16" s="126"/>
      <c r="BTQ16" s="127"/>
      <c r="BTR16" s="127"/>
      <c r="BTS16" s="117"/>
      <c r="BTT16" s="126"/>
      <c r="BTU16" s="127"/>
      <c r="BTV16" s="127"/>
      <c r="BTW16" s="117"/>
      <c r="BTX16" s="126"/>
      <c r="BTY16" s="127"/>
      <c r="BTZ16" s="127"/>
      <c r="BUA16" s="117"/>
      <c r="BUB16" s="126"/>
      <c r="BUC16" s="127"/>
      <c r="BUD16" s="127"/>
      <c r="BUE16" s="117"/>
      <c r="BUF16" s="126"/>
      <c r="BUG16" s="127"/>
      <c r="BUH16" s="127"/>
      <c r="BUI16" s="117"/>
      <c r="BUJ16" s="126"/>
      <c r="BUK16" s="127"/>
      <c r="BUL16" s="127"/>
      <c r="BUM16" s="117"/>
      <c r="BUN16" s="126"/>
      <c r="BUO16" s="127"/>
      <c r="BUP16" s="127"/>
      <c r="BUQ16" s="117"/>
      <c r="BUR16" s="126"/>
      <c r="BUS16" s="127"/>
      <c r="BUT16" s="127"/>
      <c r="BUU16" s="117"/>
      <c r="BUV16" s="126"/>
      <c r="BUW16" s="127"/>
      <c r="BUX16" s="127"/>
      <c r="BUY16" s="117"/>
      <c r="BUZ16" s="126"/>
      <c r="BVA16" s="127"/>
      <c r="BVB16" s="127"/>
      <c r="BVC16" s="117"/>
      <c r="BVD16" s="126"/>
      <c r="BVE16" s="127"/>
      <c r="BVF16" s="127"/>
      <c r="BVG16" s="117"/>
      <c r="BVH16" s="126"/>
      <c r="BVI16" s="127"/>
      <c r="BVJ16" s="127"/>
      <c r="BVK16" s="117"/>
      <c r="BVL16" s="126"/>
      <c r="BVM16" s="127"/>
      <c r="BVN16" s="127"/>
      <c r="BVO16" s="117"/>
      <c r="BVP16" s="126"/>
      <c r="BVQ16" s="127"/>
      <c r="BVR16" s="127"/>
      <c r="BVS16" s="117"/>
      <c r="BVT16" s="126"/>
      <c r="BVU16" s="127"/>
      <c r="BVV16" s="127"/>
      <c r="BVW16" s="117"/>
      <c r="BVX16" s="126"/>
      <c r="BVY16" s="127"/>
      <c r="BVZ16" s="127"/>
      <c r="BWA16" s="117"/>
      <c r="BWB16" s="126"/>
      <c r="BWC16" s="127"/>
      <c r="BWD16" s="127"/>
      <c r="BWE16" s="117"/>
      <c r="BWF16" s="126"/>
      <c r="BWG16" s="127"/>
      <c r="BWH16" s="127"/>
      <c r="BWI16" s="117"/>
      <c r="BWJ16" s="126"/>
      <c r="BWK16" s="127"/>
      <c r="BWL16" s="127"/>
      <c r="BWM16" s="117"/>
      <c r="BWN16" s="126"/>
      <c r="BWO16" s="127"/>
      <c r="BWP16" s="127"/>
      <c r="BWQ16" s="117"/>
      <c r="BWR16" s="126"/>
      <c r="BWS16" s="127"/>
      <c r="BWT16" s="127"/>
      <c r="BWU16" s="117"/>
      <c r="BWV16" s="126"/>
      <c r="BWW16" s="127"/>
      <c r="BWX16" s="127"/>
      <c r="BWY16" s="117"/>
      <c r="BWZ16" s="126"/>
      <c r="BXA16" s="127"/>
      <c r="BXB16" s="127"/>
      <c r="BXC16" s="117"/>
      <c r="BXD16" s="126"/>
      <c r="BXE16" s="127"/>
      <c r="BXF16" s="127"/>
      <c r="BXG16" s="117"/>
      <c r="BXH16" s="126"/>
      <c r="BXI16" s="127"/>
      <c r="BXJ16" s="127"/>
      <c r="BXK16" s="117"/>
      <c r="BXL16" s="126"/>
      <c r="BXM16" s="127"/>
      <c r="BXN16" s="127"/>
      <c r="BXO16" s="117"/>
      <c r="BXP16" s="126"/>
      <c r="BXQ16" s="127"/>
      <c r="BXR16" s="127"/>
      <c r="BXS16" s="117"/>
      <c r="BXT16" s="126"/>
      <c r="BXU16" s="127"/>
      <c r="BXV16" s="127"/>
      <c r="BXW16" s="117"/>
      <c r="BXX16" s="126"/>
      <c r="BXY16" s="127"/>
      <c r="BXZ16" s="127"/>
      <c r="BYA16" s="117"/>
      <c r="BYB16" s="126"/>
      <c r="BYC16" s="127"/>
      <c r="BYD16" s="127"/>
      <c r="BYE16" s="117"/>
      <c r="BYF16" s="126"/>
      <c r="BYG16" s="127"/>
      <c r="BYH16" s="127"/>
      <c r="BYI16" s="117"/>
      <c r="BYJ16" s="126"/>
      <c r="BYK16" s="127"/>
      <c r="BYL16" s="127"/>
      <c r="BYM16" s="117"/>
      <c r="BYN16" s="126"/>
      <c r="BYO16" s="127"/>
      <c r="BYP16" s="127"/>
      <c r="BYQ16" s="117"/>
      <c r="BYR16" s="126"/>
      <c r="BYS16" s="127"/>
      <c r="BYT16" s="127"/>
      <c r="BYU16" s="117"/>
      <c r="BYV16" s="126"/>
      <c r="BYW16" s="127"/>
      <c r="BYX16" s="127"/>
      <c r="BYY16" s="117"/>
      <c r="BYZ16" s="126"/>
      <c r="BZA16" s="127"/>
      <c r="BZB16" s="127"/>
      <c r="BZC16" s="117"/>
      <c r="BZD16" s="126"/>
      <c r="BZE16" s="127"/>
      <c r="BZF16" s="127"/>
      <c r="BZG16" s="117"/>
      <c r="BZH16" s="126"/>
      <c r="BZI16" s="127"/>
      <c r="BZJ16" s="127"/>
      <c r="BZK16" s="117"/>
      <c r="BZL16" s="126"/>
      <c r="BZM16" s="127"/>
      <c r="BZN16" s="127"/>
      <c r="BZO16" s="117"/>
      <c r="BZP16" s="126"/>
      <c r="BZQ16" s="127"/>
      <c r="BZR16" s="127"/>
      <c r="BZS16" s="117"/>
      <c r="BZT16" s="126"/>
      <c r="BZU16" s="127"/>
      <c r="BZV16" s="127"/>
      <c r="BZW16" s="117"/>
      <c r="BZX16" s="126"/>
      <c r="BZY16" s="127"/>
      <c r="BZZ16" s="127"/>
      <c r="CAA16" s="117"/>
      <c r="CAB16" s="126"/>
      <c r="CAC16" s="127"/>
      <c r="CAD16" s="127"/>
      <c r="CAE16" s="117"/>
      <c r="CAF16" s="126"/>
      <c r="CAG16" s="127"/>
      <c r="CAH16" s="127"/>
      <c r="CAI16" s="117"/>
      <c r="CAJ16" s="126"/>
      <c r="CAK16" s="127"/>
      <c r="CAL16" s="127"/>
      <c r="CAM16" s="117"/>
      <c r="CAN16" s="126"/>
      <c r="CAO16" s="127"/>
      <c r="CAP16" s="127"/>
      <c r="CAQ16" s="117"/>
      <c r="CAR16" s="126"/>
      <c r="CAS16" s="127"/>
      <c r="CAT16" s="127"/>
      <c r="CAU16" s="117"/>
      <c r="CAV16" s="126"/>
      <c r="CAW16" s="127"/>
      <c r="CAX16" s="127"/>
      <c r="CAY16" s="117"/>
      <c r="CAZ16" s="126"/>
      <c r="CBA16" s="127"/>
      <c r="CBB16" s="127"/>
      <c r="CBC16" s="117"/>
      <c r="CBD16" s="126"/>
      <c r="CBE16" s="127"/>
      <c r="CBF16" s="127"/>
      <c r="CBG16" s="117"/>
      <c r="CBH16" s="126"/>
      <c r="CBI16" s="127"/>
      <c r="CBJ16" s="127"/>
      <c r="CBK16" s="117"/>
      <c r="CBL16" s="126"/>
      <c r="CBM16" s="127"/>
      <c r="CBN16" s="127"/>
      <c r="CBO16" s="117"/>
      <c r="CBP16" s="126"/>
      <c r="CBQ16" s="127"/>
      <c r="CBR16" s="127"/>
      <c r="CBS16" s="117"/>
      <c r="CBT16" s="126"/>
      <c r="CBU16" s="127"/>
      <c r="CBV16" s="127"/>
      <c r="CBW16" s="117"/>
      <c r="CBX16" s="126"/>
      <c r="CBY16" s="127"/>
      <c r="CBZ16" s="127"/>
      <c r="CCA16" s="117"/>
      <c r="CCB16" s="126"/>
      <c r="CCC16" s="127"/>
      <c r="CCD16" s="127"/>
      <c r="CCE16" s="117"/>
      <c r="CCF16" s="126"/>
      <c r="CCG16" s="127"/>
      <c r="CCH16" s="127"/>
      <c r="CCI16" s="117"/>
      <c r="CCJ16" s="126"/>
      <c r="CCK16" s="127"/>
      <c r="CCL16" s="127"/>
      <c r="CCM16" s="117"/>
      <c r="CCN16" s="126"/>
      <c r="CCO16" s="127"/>
      <c r="CCP16" s="127"/>
      <c r="CCQ16" s="117"/>
      <c r="CCR16" s="126"/>
      <c r="CCS16" s="127"/>
      <c r="CCT16" s="127"/>
      <c r="CCU16" s="117"/>
      <c r="CCV16" s="126"/>
      <c r="CCW16" s="127"/>
      <c r="CCX16" s="127"/>
      <c r="CCY16" s="117"/>
      <c r="CCZ16" s="126"/>
      <c r="CDA16" s="127"/>
      <c r="CDB16" s="127"/>
      <c r="CDC16" s="117"/>
      <c r="CDD16" s="126"/>
      <c r="CDE16" s="127"/>
      <c r="CDF16" s="127"/>
      <c r="CDG16" s="117"/>
      <c r="CDH16" s="126"/>
      <c r="CDI16" s="127"/>
      <c r="CDJ16" s="127"/>
      <c r="CDK16" s="117"/>
      <c r="CDL16" s="126"/>
      <c r="CDM16" s="127"/>
      <c r="CDN16" s="127"/>
      <c r="CDO16" s="117"/>
      <c r="CDP16" s="126"/>
      <c r="CDQ16" s="127"/>
      <c r="CDR16" s="127"/>
      <c r="CDS16" s="117"/>
      <c r="CDT16" s="126"/>
      <c r="CDU16" s="127"/>
      <c r="CDV16" s="127"/>
      <c r="CDW16" s="117"/>
      <c r="CDX16" s="126"/>
      <c r="CDY16" s="127"/>
      <c r="CDZ16" s="127"/>
      <c r="CEA16" s="117"/>
      <c r="CEB16" s="126"/>
      <c r="CEC16" s="127"/>
      <c r="CED16" s="127"/>
      <c r="CEE16" s="117"/>
      <c r="CEF16" s="126"/>
      <c r="CEG16" s="127"/>
      <c r="CEH16" s="127"/>
      <c r="CEI16" s="117"/>
      <c r="CEJ16" s="126"/>
      <c r="CEK16" s="127"/>
      <c r="CEL16" s="127"/>
      <c r="CEM16" s="117"/>
      <c r="CEN16" s="126"/>
      <c r="CEO16" s="127"/>
      <c r="CEP16" s="127"/>
      <c r="CEQ16" s="117"/>
      <c r="CER16" s="126"/>
      <c r="CES16" s="127"/>
      <c r="CET16" s="127"/>
      <c r="CEU16" s="117"/>
      <c r="CEV16" s="126"/>
      <c r="CEW16" s="127"/>
      <c r="CEX16" s="127"/>
      <c r="CEY16" s="117"/>
      <c r="CEZ16" s="126"/>
      <c r="CFA16" s="127"/>
      <c r="CFB16" s="127"/>
      <c r="CFC16" s="117"/>
      <c r="CFD16" s="126"/>
      <c r="CFE16" s="127"/>
      <c r="CFF16" s="127"/>
      <c r="CFG16" s="117"/>
      <c r="CFH16" s="126"/>
      <c r="CFI16" s="127"/>
      <c r="CFJ16" s="127"/>
      <c r="CFK16" s="117"/>
      <c r="CFL16" s="126"/>
      <c r="CFM16" s="127"/>
      <c r="CFN16" s="127"/>
      <c r="CFO16" s="117"/>
      <c r="CFP16" s="126"/>
      <c r="CFQ16" s="127"/>
      <c r="CFR16" s="127"/>
      <c r="CFS16" s="117"/>
      <c r="CFT16" s="126"/>
      <c r="CFU16" s="127"/>
      <c r="CFV16" s="127"/>
      <c r="CFW16" s="117"/>
      <c r="CFX16" s="126"/>
      <c r="CFY16" s="127"/>
      <c r="CFZ16" s="127"/>
      <c r="CGA16" s="117"/>
      <c r="CGB16" s="126"/>
      <c r="CGC16" s="127"/>
      <c r="CGD16" s="127"/>
      <c r="CGE16" s="117"/>
      <c r="CGF16" s="126"/>
      <c r="CGG16" s="127"/>
      <c r="CGH16" s="127"/>
      <c r="CGI16" s="117"/>
      <c r="CGJ16" s="126"/>
      <c r="CGK16" s="127"/>
      <c r="CGL16" s="127"/>
      <c r="CGM16" s="117"/>
      <c r="CGN16" s="126"/>
      <c r="CGO16" s="127"/>
      <c r="CGP16" s="127"/>
      <c r="CGQ16" s="117"/>
      <c r="CGR16" s="126"/>
      <c r="CGS16" s="127"/>
      <c r="CGT16" s="127"/>
      <c r="CGU16" s="117"/>
      <c r="CGV16" s="126"/>
      <c r="CGW16" s="127"/>
      <c r="CGX16" s="127"/>
      <c r="CGY16" s="117"/>
      <c r="CGZ16" s="126"/>
      <c r="CHA16" s="127"/>
      <c r="CHB16" s="127"/>
      <c r="CHC16" s="117"/>
      <c r="CHD16" s="126"/>
      <c r="CHE16" s="127"/>
      <c r="CHF16" s="127"/>
      <c r="CHG16" s="117"/>
      <c r="CHH16" s="126"/>
      <c r="CHI16" s="127"/>
      <c r="CHJ16" s="127"/>
      <c r="CHK16" s="117"/>
      <c r="CHL16" s="126"/>
      <c r="CHM16" s="127"/>
      <c r="CHN16" s="127"/>
      <c r="CHO16" s="117"/>
      <c r="CHP16" s="126"/>
      <c r="CHQ16" s="127"/>
      <c r="CHR16" s="127"/>
      <c r="CHS16" s="117"/>
      <c r="CHT16" s="126"/>
      <c r="CHU16" s="127"/>
      <c r="CHV16" s="127"/>
      <c r="CHW16" s="117"/>
      <c r="CHX16" s="126"/>
      <c r="CHY16" s="127"/>
      <c r="CHZ16" s="127"/>
      <c r="CIA16" s="117"/>
      <c r="CIB16" s="126"/>
      <c r="CIC16" s="127"/>
      <c r="CID16" s="127"/>
      <c r="CIE16" s="117"/>
      <c r="CIF16" s="126"/>
      <c r="CIG16" s="127"/>
      <c r="CIH16" s="127"/>
      <c r="CII16" s="117"/>
      <c r="CIJ16" s="126"/>
      <c r="CIK16" s="127"/>
      <c r="CIL16" s="127"/>
      <c r="CIM16" s="117"/>
      <c r="CIN16" s="126"/>
      <c r="CIO16" s="127"/>
      <c r="CIP16" s="127"/>
      <c r="CIQ16" s="117"/>
      <c r="CIR16" s="126"/>
      <c r="CIS16" s="127"/>
      <c r="CIT16" s="127"/>
      <c r="CIU16" s="117"/>
      <c r="CIV16" s="126"/>
      <c r="CIW16" s="127"/>
      <c r="CIX16" s="127"/>
      <c r="CIY16" s="117"/>
      <c r="CIZ16" s="126"/>
      <c r="CJA16" s="127"/>
      <c r="CJB16" s="127"/>
      <c r="CJC16" s="117"/>
      <c r="CJD16" s="126"/>
      <c r="CJE16" s="127"/>
      <c r="CJF16" s="127"/>
      <c r="CJG16" s="117"/>
      <c r="CJH16" s="126"/>
      <c r="CJI16" s="127"/>
      <c r="CJJ16" s="127"/>
      <c r="CJK16" s="117"/>
      <c r="CJL16" s="126"/>
      <c r="CJM16" s="127"/>
      <c r="CJN16" s="127"/>
      <c r="CJO16" s="117"/>
      <c r="CJP16" s="126"/>
      <c r="CJQ16" s="127"/>
      <c r="CJR16" s="127"/>
      <c r="CJS16" s="117"/>
      <c r="CJT16" s="126"/>
      <c r="CJU16" s="127"/>
      <c r="CJV16" s="127"/>
      <c r="CJW16" s="117"/>
      <c r="CJX16" s="126"/>
      <c r="CJY16" s="127"/>
      <c r="CJZ16" s="127"/>
      <c r="CKA16" s="117"/>
      <c r="CKB16" s="126"/>
      <c r="CKC16" s="127"/>
      <c r="CKD16" s="127"/>
      <c r="CKE16" s="117"/>
      <c r="CKF16" s="126"/>
      <c r="CKG16" s="127"/>
      <c r="CKH16" s="127"/>
      <c r="CKI16" s="117"/>
      <c r="CKJ16" s="126"/>
      <c r="CKK16" s="127"/>
      <c r="CKL16" s="127"/>
      <c r="CKM16" s="117"/>
      <c r="CKN16" s="126"/>
      <c r="CKO16" s="127"/>
      <c r="CKP16" s="127"/>
      <c r="CKQ16" s="117"/>
      <c r="CKR16" s="126"/>
      <c r="CKS16" s="127"/>
      <c r="CKT16" s="127"/>
      <c r="CKU16" s="117"/>
      <c r="CKV16" s="126"/>
      <c r="CKW16" s="127"/>
      <c r="CKX16" s="127"/>
      <c r="CKY16" s="117"/>
      <c r="CKZ16" s="126"/>
      <c r="CLA16" s="127"/>
      <c r="CLB16" s="127"/>
      <c r="CLC16" s="117"/>
      <c r="CLD16" s="126"/>
      <c r="CLE16" s="127"/>
      <c r="CLF16" s="127"/>
      <c r="CLG16" s="117"/>
      <c r="CLH16" s="126"/>
      <c r="CLI16" s="127"/>
      <c r="CLJ16" s="127"/>
      <c r="CLK16" s="117"/>
      <c r="CLL16" s="126"/>
      <c r="CLM16" s="127"/>
      <c r="CLN16" s="127"/>
      <c r="CLO16" s="117"/>
      <c r="CLP16" s="126"/>
      <c r="CLQ16" s="127"/>
      <c r="CLR16" s="127"/>
      <c r="CLS16" s="117"/>
      <c r="CLT16" s="126"/>
      <c r="CLU16" s="127"/>
      <c r="CLV16" s="127"/>
      <c r="CLW16" s="117"/>
      <c r="CLX16" s="126"/>
      <c r="CLY16" s="127"/>
      <c r="CLZ16" s="127"/>
      <c r="CMA16" s="117"/>
      <c r="CMB16" s="126"/>
      <c r="CMC16" s="127"/>
      <c r="CMD16" s="127"/>
      <c r="CME16" s="117"/>
      <c r="CMF16" s="126"/>
      <c r="CMG16" s="127"/>
      <c r="CMH16" s="127"/>
      <c r="CMI16" s="117"/>
      <c r="CMJ16" s="126"/>
      <c r="CMK16" s="127"/>
      <c r="CML16" s="127"/>
      <c r="CMM16" s="117"/>
      <c r="CMN16" s="126"/>
      <c r="CMO16" s="127"/>
      <c r="CMP16" s="127"/>
      <c r="CMQ16" s="117"/>
      <c r="CMR16" s="126"/>
      <c r="CMS16" s="127"/>
      <c r="CMT16" s="127"/>
      <c r="CMU16" s="117"/>
      <c r="CMV16" s="126"/>
      <c r="CMW16" s="127"/>
      <c r="CMX16" s="127"/>
      <c r="CMY16" s="117"/>
      <c r="CMZ16" s="126"/>
      <c r="CNA16" s="127"/>
      <c r="CNB16" s="127"/>
      <c r="CNC16" s="117"/>
      <c r="CND16" s="126"/>
      <c r="CNE16" s="127"/>
      <c r="CNF16" s="127"/>
      <c r="CNG16" s="117"/>
      <c r="CNH16" s="126"/>
      <c r="CNI16" s="127"/>
      <c r="CNJ16" s="127"/>
      <c r="CNK16" s="117"/>
      <c r="CNL16" s="126"/>
      <c r="CNM16" s="127"/>
      <c r="CNN16" s="127"/>
      <c r="CNO16" s="117"/>
      <c r="CNP16" s="126"/>
      <c r="CNQ16" s="127"/>
      <c r="CNR16" s="127"/>
      <c r="CNS16" s="117"/>
      <c r="CNT16" s="126"/>
      <c r="CNU16" s="127"/>
      <c r="CNV16" s="127"/>
      <c r="CNW16" s="117"/>
      <c r="CNX16" s="126"/>
      <c r="CNY16" s="127"/>
      <c r="CNZ16" s="127"/>
      <c r="COA16" s="117"/>
      <c r="COB16" s="126"/>
      <c r="COC16" s="127"/>
      <c r="COD16" s="127"/>
      <c r="COE16" s="117"/>
      <c r="COF16" s="126"/>
      <c r="COG16" s="127"/>
      <c r="COH16" s="127"/>
      <c r="COI16" s="117"/>
      <c r="COJ16" s="126"/>
      <c r="COK16" s="127"/>
      <c r="COL16" s="127"/>
      <c r="COM16" s="117"/>
      <c r="CON16" s="126"/>
      <c r="COO16" s="127"/>
      <c r="COP16" s="127"/>
      <c r="COQ16" s="117"/>
      <c r="COR16" s="126"/>
      <c r="COS16" s="127"/>
      <c r="COT16" s="127"/>
      <c r="COU16" s="117"/>
      <c r="COV16" s="126"/>
      <c r="COW16" s="127"/>
      <c r="COX16" s="127"/>
      <c r="COY16" s="117"/>
      <c r="COZ16" s="126"/>
      <c r="CPA16" s="127"/>
      <c r="CPB16" s="127"/>
      <c r="CPC16" s="117"/>
      <c r="CPD16" s="126"/>
      <c r="CPE16" s="127"/>
      <c r="CPF16" s="127"/>
      <c r="CPG16" s="117"/>
      <c r="CPH16" s="126"/>
      <c r="CPI16" s="127"/>
      <c r="CPJ16" s="127"/>
      <c r="CPK16" s="117"/>
      <c r="CPL16" s="126"/>
      <c r="CPM16" s="127"/>
      <c r="CPN16" s="127"/>
      <c r="CPO16" s="117"/>
      <c r="CPP16" s="126"/>
      <c r="CPQ16" s="127"/>
      <c r="CPR16" s="127"/>
      <c r="CPS16" s="117"/>
      <c r="CPT16" s="126"/>
      <c r="CPU16" s="127"/>
      <c r="CPV16" s="127"/>
      <c r="CPW16" s="117"/>
      <c r="CPX16" s="126"/>
      <c r="CPY16" s="127"/>
      <c r="CPZ16" s="127"/>
      <c r="CQA16" s="117"/>
      <c r="CQB16" s="126"/>
      <c r="CQC16" s="127"/>
      <c r="CQD16" s="127"/>
      <c r="CQE16" s="117"/>
      <c r="CQF16" s="126"/>
      <c r="CQG16" s="127"/>
      <c r="CQH16" s="127"/>
      <c r="CQI16" s="117"/>
      <c r="CQJ16" s="126"/>
      <c r="CQK16" s="127"/>
      <c r="CQL16" s="127"/>
      <c r="CQM16" s="117"/>
      <c r="CQN16" s="126"/>
      <c r="CQO16" s="127"/>
      <c r="CQP16" s="127"/>
      <c r="CQQ16" s="117"/>
      <c r="CQR16" s="126"/>
      <c r="CQS16" s="127"/>
      <c r="CQT16" s="127"/>
      <c r="CQU16" s="117"/>
      <c r="CQV16" s="126"/>
      <c r="CQW16" s="127"/>
      <c r="CQX16" s="127"/>
      <c r="CQY16" s="117"/>
      <c r="CQZ16" s="126"/>
      <c r="CRA16" s="127"/>
      <c r="CRB16" s="127"/>
      <c r="CRC16" s="117"/>
      <c r="CRD16" s="126"/>
      <c r="CRE16" s="127"/>
      <c r="CRF16" s="127"/>
      <c r="CRG16" s="117"/>
      <c r="CRH16" s="126"/>
      <c r="CRI16" s="127"/>
      <c r="CRJ16" s="127"/>
      <c r="CRK16" s="117"/>
      <c r="CRL16" s="126"/>
      <c r="CRM16" s="127"/>
      <c r="CRN16" s="127"/>
      <c r="CRO16" s="117"/>
      <c r="CRP16" s="126"/>
      <c r="CRQ16" s="127"/>
      <c r="CRR16" s="127"/>
      <c r="CRS16" s="117"/>
      <c r="CRT16" s="126"/>
      <c r="CRU16" s="127"/>
      <c r="CRV16" s="127"/>
      <c r="CRW16" s="117"/>
      <c r="CRX16" s="126"/>
      <c r="CRY16" s="127"/>
      <c r="CRZ16" s="127"/>
      <c r="CSA16" s="117"/>
      <c r="CSB16" s="126"/>
      <c r="CSC16" s="127"/>
      <c r="CSD16" s="127"/>
      <c r="CSE16" s="117"/>
      <c r="CSF16" s="126"/>
      <c r="CSG16" s="127"/>
      <c r="CSH16" s="127"/>
      <c r="CSI16" s="117"/>
      <c r="CSJ16" s="126"/>
      <c r="CSK16" s="127"/>
      <c r="CSL16" s="127"/>
      <c r="CSM16" s="117"/>
      <c r="CSN16" s="126"/>
      <c r="CSO16" s="127"/>
      <c r="CSP16" s="127"/>
      <c r="CSQ16" s="117"/>
      <c r="CSR16" s="126"/>
      <c r="CSS16" s="127"/>
      <c r="CST16" s="127"/>
      <c r="CSU16" s="117"/>
      <c r="CSV16" s="126"/>
      <c r="CSW16" s="127"/>
      <c r="CSX16" s="127"/>
      <c r="CSY16" s="117"/>
      <c r="CSZ16" s="126"/>
      <c r="CTA16" s="127"/>
      <c r="CTB16" s="127"/>
      <c r="CTC16" s="117"/>
      <c r="CTD16" s="126"/>
      <c r="CTE16" s="127"/>
      <c r="CTF16" s="127"/>
      <c r="CTG16" s="117"/>
      <c r="CTH16" s="126"/>
      <c r="CTI16" s="127"/>
      <c r="CTJ16" s="127"/>
      <c r="CTK16" s="117"/>
      <c r="CTL16" s="126"/>
      <c r="CTM16" s="127"/>
      <c r="CTN16" s="127"/>
      <c r="CTO16" s="117"/>
      <c r="CTP16" s="126"/>
      <c r="CTQ16" s="127"/>
      <c r="CTR16" s="127"/>
      <c r="CTS16" s="117"/>
      <c r="CTT16" s="126"/>
      <c r="CTU16" s="127"/>
      <c r="CTV16" s="127"/>
      <c r="CTW16" s="117"/>
      <c r="CTX16" s="126"/>
      <c r="CTY16" s="127"/>
      <c r="CTZ16" s="127"/>
      <c r="CUA16" s="117"/>
      <c r="CUB16" s="126"/>
      <c r="CUC16" s="127"/>
      <c r="CUD16" s="127"/>
      <c r="CUE16" s="117"/>
      <c r="CUF16" s="126"/>
      <c r="CUG16" s="127"/>
      <c r="CUH16" s="127"/>
      <c r="CUI16" s="117"/>
      <c r="CUJ16" s="126"/>
      <c r="CUK16" s="127"/>
      <c r="CUL16" s="127"/>
      <c r="CUM16" s="117"/>
      <c r="CUN16" s="126"/>
      <c r="CUO16" s="127"/>
      <c r="CUP16" s="127"/>
      <c r="CUQ16" s="117"/>
      <c r="CUR16" s="126"/>
      <c r="CUS16" s="127"/>
      <c r="CUT16" s="127"/>
      <c r="CUU16" s="117"/>
      <c r="CUV16" s="126"/>
      <c r="CUW16" s="127"/>
      <c r="CUX16" s="127"/>
      <c r="CUY16" s="117"/>
      <c r="CUZ16" s="126"/>
      <c r="CVA16" s="127"/>
      <c r="CVB16" s="127"/>
      <c r="CVC16" s="117"/>
      <c r="CVD16" s="126"/>
      <c r="CVE16" s="127"/>
      <c r="CVF16" s="127"/>
      <c r="CVG16" s="117"/>
      <c r="CVH16" s="126"/>
      <c r="CVI16" s="127"/>
      <c r="CVJ16" s="127"/>
      <c r="CVK16" s="117"/>
      <c r="CVL16" s="126"/>
      <c r="CVM16" s="127"/>
      <c r="CVN16" s="127"/>
      <c r="CVO16" s="117"/>
      <c r="CVP16" s="126"/>
      <c r="CVQ16" s="127"/>
      <c r="CVR16" s="127"/>
      <c r="CVS16" s="117"/>
      <c r="CVT16" s="126"/>
      <c r="CVU16" s="127"/>
      <c r="CVV16" s="127"/>
      <c r="CVW16" s="117"/>
      <c r="CVX16" s="126"/>
      <c r="CVY16" s="127"/>
      <c r="CVZ16" s="127"/>
      <c r="CWA16" s="117"/>
      <c r="CWB16" s="126"/>
      <c r="CWC16" s="127"/>
      <c r="CWD16" s="127"/>
      <c r="CWE16" s="117"/>
      <c r="CWF16" s="126"/>
      <c r="CWG16" s="127"/>
      <c r="CWH16" s="127"/>
      <c r="CWI16" s="117"/>
      <c r="CWJ16" s="126"/>
      <c r="CWK16" s="127"/>
      <c r="CWL16" s="127"/>
      <c r="CWM16" s="117"/>
      <c r="CWN16" s="126"/>
      <c r="CWO16" s="127"/>
      <c r="CWP16" s="127"/>
      <c r="CWQ16" s="117"/>
      <c r="CWR16" s="126"/>
      <c r="CWS16" s="127"/>
      <c r="CWT16" s="127"/>
      <c r="CWU16" s="117"/>
      <c r="CWV16" s="126"/>
      <c r="CWW16" s="127"/>
      <c r="CWX16" s="127"/>
      <c r="CWY16" s="117"/>
      <c r="CWZ16" s="126"/>
      <c r="CXA16" s="127"/>
      <c r="CXB16" s="127"/>
      <c r="CXC16" s="117"/>
      <c r="CXD16" s="126"/>
      <c r="CXE16" s="127"/>
      <c r="CXF16" s="127"/>
      <c r="CXG16" s="117"/>
      <c r="CXH16" s="126"/>
      <c r="CXI16" s="127"/>
      <c r="CXJ16" s="127"/>
      <c r="CXK16" s="117"/>
      <c r="CXL16" s="126"/>
      <c r="CXM16" s="127"/>
      <c r="CXN16" s="127"/>
      <c r="CXO16" s="117"/>
      <c r="CXP16" s="126"/>
      <c r="CXQ16" s="127"/>
      <c r="CXR16" s="127"/>
      <c r="CXS16" s="117"/>
      <c r="CXT16" s="126"/>
      <c r="CXU16" s="127"/>
      <c r="CXV16" s="127"/>
      <c r="CXW16" s="117"/>
      <c r="CXX16" s="126"/>
      <c r="CXY16" s="127"/>
      <c r="CXZ16" s="127"/>
      <c r="CYA16" s="117"/>
      <c r="CYB16" s="126"/>
      <c r="CYC16" s="127"/>
      <c r="CYD16" s="127"/>
      <c r="CYE16" s="117"/>
      <c r="CYF16" s="126"/>
      <c r="CYG16" s="127"/>
      <c r="CYH16" s="127"/>
      <c r="CYI16" s="117"/>
      <c r="CYJ16" s="126"/>
      <c r="CYK16" s="127"/>
      <c r="CYL16" s="127"/>
      <c r="CYM16" s="117"/>
      <c r="CYN16" s="126"/>
      <c r="CYO16" s="127"/>
      <c r="CYP16" s="127"/>
      <c r="CYQ16" s="117"/>
      <c r="CYR16" s="126"/>
      <c r="CYS16" s="127"/>
      <c r="CYT16" s="127"/>
      <c r="CYU16" s="117"/>
      <c r="CYV16" s="126"/>
      <c r="CYW16" s="127"/>
      <c r="CYX16" s="127"/>
      <c r="CYY16" s="117"/>
      <c r="CYZ16" s="126"/>
      <c r="CZA16" s="127"/>
      <c r="CZB16" s="127"/>
      <c r="CZC16" s="117"/>
      <c r="CZD16" s="126"/>
      <c r="CZE16" s="127"/>
      <c r="CZF16" s="127"/>
      <c r="CZG16" s="117"/>
      <c r="CZH16" s="126"/>
      <c r="CZI16" s="127"/>
      <c r="CZJ16" s="127"/>
      <c r="CZK16" s="117"/>
      <c r="CZL16" s="126"/>
      <c r="CZM16" s="127"/>
      <c r="CZN16" s="127"/>
      <c r="CZO16" s="117"/>
      <c r="CZP16" s="126"/>
      <c r="CZQ16" s="127"/>
      <c r="CZR16" s="127"/>
      <c r="CZS16" s="117"/>
      <c r="CZT16" s="126"/>
      <c r="CZU16" s="127"/>
      <c r="CZV16" s="127"/>
      <c r="CZW16" s="117"/>
      <c r="CZX16" s="126"/>
      <c r="CZY16" s="127"/>
      <c r="CZZ16" s="127"/>
      <c r="DAA16" s="117"/>
      <c r="DAB16" s="126"/>
      <c r="DAC16" s="127"/>
      <c r="DAD16" s="127"/>
      <c r="DAE16" s="117"/>
      <c r="DAF16" s="126"/>
      <c r="DAG16" s="127"/>
      <c r="DAH16" s="127"/>
      <c r="DAI16" s="117"/>
      <c r="DAJ16" s="126"/>
      <c r="DAK16" s="127"/>
      <c r="DAL16" s="127"/>
      <c r="DAM16" s="117"/>
      <c r="DAN16" s="126"/>
      <c r="DAO16" s="127"/>
      <c r="DAP16" s="127"/>
      <c r="DAQ16" s="117"/>
      <c r="DAR16" s="126"/>
      <c r="DAS16" s="127"/>
      <c r="DAT16" s="127"/>
      <c r="DAU16" s="117"/>
      <c r="DAV16" s="126"/>
      <c r="DAW16" s="127"/>
      <c r="DAX16" s="127"/>
      <c r="DAY16" s="117"/>
      <c r="DAZ16" s="126"/>
      <c r="DBA16" s="127"/>
      <c r="DBB16" s="127"/>
      <c r="DBC16" s="117"/>
      <c r="DBD16" s="126"/>
      <c r="DBE16" s="127"/>
      <c r="DBF16" s="127"/>
      <c r="DBG16" s="117"/>
      <c r="DBH16" s="126"/>
      <c r="DBI16" s="127"/>
      <c r="DBJ16" s="127"/>
      <c r="DBK16" s="117"/>
      <c r="DBL16" s="126"/>
      <c r="DBM16" s="127"/>
      <c r="DBN16" s="127"/>
      <c r="DBO16" s="117"/>
      <c r="DBP16" s="126"/>
      <c r="DBQ16" s="127"/>
      <c r="DBR16" s="127"/>
      <c r="DBS16" s="117"/>
      <c r="DBT16" s="126"/>
      <c r="DBU16" s="127"/>
      <c r="DBV16" s="127"/>
      <c r="DBW16" s="117"/>
      <c r="DBX16" s="126"/>
      <c r="DBY16" s="127"/>
      <c r="DBZ16" s="127"/>
      <c r="DCA16" s="117"/>
      <c r="DCB16" s="126"/>
      <c r="DCC16" s="127"/>
      <c r="DCD16" s="127"/>
      <c r="DCE16" s="117"/>
      <c r="DCF16" s="126"/>
      <c r="DCG16" s="127"/>
      <c r="DCH16" s="127"/>
      <c r="DCI16" s="117"/>
      <c r="DCJ16" s="126"/>
      <c r="DCK16" s="127"/>
      <c r="DCL16" s="127"/>
      <c r="DCM16" s="117"/>
      <c r="DCN16" s="126"/>
      <c r="DCO16" s="127"/>
      <c r="DCP16" s="127"/>
      <c r="DCQ16" s="117"/>
      <c r="DCR16" s="126"/>
      <c r="DCS16" s="127"/>
      <c r="DCT16" s="127"/>
      <c r="DCU16" s="117"/>
      <c r="DCV16" s="126"/>
      <c r="DCW16" s="127"/>
      <c r="DCX16" s="127"/>
      <c r="DCY16" s="117"/>
      <c r="DCZ16" s="126"/>
      <c r="DDA16" s="127"/>
      <c r="DDB16" s="127"/>
      <c r="DDC16" s="117"/>
      <c r="DDD16" s="126"/>
      <c r="DDE16" s="127"/>
      <c r="DDF16" s="127"/>
      <c r="DDG16" s="117"/>
      <c r="DDH16" s="126"/>
      <c r="DDI16" s="127"/>
      <c r="DDJ16" s="127"/>
      <c r="DDK16" s="117"/>
      <c r="DDL16" s="126"/>
      <c r="DDM16" s="127"/>
      <c r="DDN16" s="127"/>
      <c r="DDO16" s="117"/>
      <c r="DDP16" s="126"/>
      <c r="DDQ16" s="127"/>
      <c r="DDR16" s="127"/>
      <c r="DDS16" s="117"/>
      <c r="DDT16" s="126"/>
      <c r="DDU16" s="127"/>
      <c r="DDV16" s="127"/>
      <c r="DDW16" s="117"/>
      <c r="DDX16" s="126"/>
      <c r="DDY16" s="127"/>
      <c r="DDZ16" s="127"/>
      <c r="DEA16" s="117"/>
      <c r="DEB16" s="126"/>
      <c r="DEC16" s="127"/>
      <c r="DED16" s="127"/>
      <c r="DEE16" s="117"/>
      <c r="DEF16" s="126"/>
      <c r="DEG16" s="127"/>
      <c r="DEH16" s="127"/>
      <c r="DEI16" s="117"/>
      <c r="DEJ16" s="126"/>
      <c r="DEK16" s="127"/>
      <c r="DEL16" s="127"/>
      <c r="DEM16" s="117"/>
      <c r="DEN16" s="126"/>
      <c r="DEO16" s="127"/>
      <c r="DEP16" s="127"/>
      <c r="DEQ16" s="117"/>
      <c r="DER16" s="126"/>
      <c r="DES16" s="127"/>
      <c r="DET16" s="127"/>
      <c r="DEU16" s="117"/>
      <c r="DEV16" s="126"/>
      <c r="DEW16" s="127"/>
      <c r="DEX16" s="127"/>
      <c r="DEY16" s="117"/>
      <c r="DEZ16" s="126"/>
      <c r="DFA16" s="127"/>
      <c r="DFB16" s="127"/>
      <c r="DFC16" s="117"/>
      <c r="DFD16" s="126"/>
      <c r="DFE16" s="127"/>
      <c r="DFF16" s="127"/>
      <c r="DFG16" s="117"/>
      <c r="DFH16" s="126"/>
      <c r="DFI16" s="127"/>
      <c r="DFJ16" s="127"/>
      <c r="DFK16" s="117"/>
      <c r="DFL16" s="126"/>
      <c r="DFM16" s="127"/>
      <c r="DFN16" s="127"/>
      <c r="DFO16" s="117"/>
      <c r="DFP16" s="126"/>
      <c r="DFQ16" s="127"/>
      <c r="DFR16" s="127"/>
      <c r="DFS16" s="117"/>
      <c r="DFT16" s="126"/>
      <c r="DFU16" s="127"/>
      <c r="DFV16" s="127"/>
      <c r="DFW16" s="117"/>
      <c r="DFX16" s="126"/>
      <c r="DFY16" s="127"/>
      <c r="DFZ16" s="127"/>
      <c r="DGA16" s="117"/>
      <c r="DGB16" s="126"/>
      <c r="DGC16" s="127"/>
      <c r="DGD16" s="127"/>
      <c r="DGE16" s="117"/>
      <c r="DGF16" s="126"/>
      <c r="DGG16" s="127"/>
      <c r="DGH16" s="127"/>
      <c r="DGI16" s="117"/>
      <c r="DGJ16" s="126"/>
      <c r="DGK16" s="127"/>
      <c r="DGL16" s="127"/>
      <c r="DGM16" s="117"/>
      <c r="DGN16" s="126"/>
      <c r="DGO16" s="127"/>
      <c r="DGP16" s="127"/>
      <c r="DGQ16" s="117"/>
      <c r="DGR16" s="126"/>
      <c r="DGS16" s="127"/>
      <c r="DGT16" s="127"/>
      <c r="DGU16" s="117"/>
      <c r="DGV16" s="126"/>
      <c r="DGW16" s="127"/>
      <c r="DGX16" s="127"/>
      <c r="DGY16" s="117"/>
      <c r="DGZ16" s="126"/>
      <c r="DHA16" s="127"/>
      <c r="DHB16" s="127"/>
      <c r="DHC16" s="117"/>
      <c r="DHD16" s="126"/>
      <c r="DHE16" s="127"/>
      <c r="DHF16" s="127"/>
      <c r="DHG16" s="117"/>
      <c r="DHH16" s="126"/>
      <c r="DHI16" s="127"/>
      <c r="DHJ16" s="127"/>
      <c r="DHK16" s="117"/>
      <c r="DHL16" s="126"/>
      <c r="DHM16" s="127"/>
      <c r="DHN16" s="127"/>
      <c r="DHO16" s="117"/>
      <c r="DHP16" s="126"/>
      <c r="DHQ16" s="127"/>
      <c r="DHR16" s="127"/>
      <c r="DHS16" s="117"/>
      <c r="DHT16" s="126"/>
      <c r="DHU16" s="127"/>
      <c r="DHV16" s="127"/>
      <c r="DHW16" s="117"/>
      <c r="DHX16" s="126"/>
      <c r="DHY16" s="127"/>
      <c r="DHZ16" s="127"/>
      <c r="DIA16" s="117"/>
      <c r="DIB16" s="126"/>
      <c r="DIC16" s="127"/>
      <c r="DID16" s="127"/>
      <c r="DIE16" s="117"/>
      <c r="DIF16" s="126"/>
      <c r="DIG16" s="127"/>
      <c r="DIH16" s="127"/>
      <c r="DII16" s="117"/>
      <c r="DIJ16" s="126"/>
      <c r="DIK16" s="127"/>
      <c r="DIL16" s="127"/>
      <c r="DIM16" s="117"/>
      <c r="DIN16" s="126"/>
      <c r="DIO16" s="127"/>
      <c r="DIP16" s="127"/>
      <c r="DIQ16" s="117"/>
      <c r="DIR16" s="126"/>
      <c r="DIS16" s="127"/>
      <c r="DIT16" s="127"/>
      <c r="DIU16" s="117"/>
      <c r="DIV16" s="126"/>
      <c r="DIW16" s="127"/>
      <c r="DIX16" s="127"/>
      <c r="DIY16" s="117"/>
      <c r="DIZ16" s="126"/>
      <c r="DJA16" s="127"/>
      <c r="DJB16" s="127"/>
      <c r="DJC16" s="117"/>
      <c r="DJD16" s="126"/>
      <c r="DJE16" s="127"/>
      <c r="DJF16" s="127"/>
      <c r="DJG16" s="117"/>
      <c r="DJH16" s="126"/>
      <c r="DJI16" s="127"/>
      <c r="DJJ16" s="127"/>
      <c r="DJK16" s="117"/>
      <c r="DJL16" s="126"/>
      <c r="DJM16" s="127"/>
      <c r="DJN16" s="127"/>
      <c r="DJO16" s="117"/>
      <c r="DJP16" s="126"/>
      <c r="DJQ16" s="127"/>
      <c r="DJR16" s="127"/>
      <c r="DJS16" s="117"/>
      <c r="DJT16" s="126"/>
      <c r="DJU16" s="127"/>
      <c r="DJV16" s="127"/>
      <c r="DJW16" s="117"/>
      <c r="DJX16" s="126"/>
      <c r="DJY16" s="127"/>
      <c r="DJZ16" s="127"/>
      <c r="DKA16" s="117"/>
      <c r="DKB16" s="126"/>
      <c r="DKC16" s="127"/>
      <c r="DKD16" s="127"/>
      <c r="DKE16" s="117"/>
      <c r="DKF16" s="126"/>
      <c r="DKG16" s="127"/>
      <c r="DKH16" s="127"/>
      <c r="DKI16" s="117"/>
      <c r="DKJ16" s="126"/>
      <c r="DKK16" s="127"/>
      <c r="DKL16" s="127"/>
      <c r="DKM16" s="117"/>
      <c r="DKN16" s="126"/>
      <c r="DKO16" s="127"/>
      <c r="DKP16" s="127"/>
      <c r="DKQ16" s="117"/>
      <c r="DKR16" s="126"/>
      <c r="DKS16" s="127"/>
      <c r="DKT16" s="127"/>
      <c r="DKU16" s="117"/>
      <c r="DKV16" s="126"/>
      <c r="DKW16" s="127"/>
      <c r="DKX16" s="127"/>
      <c r="DKY16" s="117"/>
      <c r="DKZ16" s="126"/>
      <c r="DLA16" s="127"/>
      <c r="DLB16" s="127"/>
      <c r="DLC16" s="117"/>
      <c r="DLD16" s="126"/>
      <c r="DLE16" s="127"/>
      <c r="DLF16" s="127"/>
      <c r="DLG16" s="117"/>
      <c r="DLH16" s="126"/>
      <c r="DLI16" s="127"/>
      <c r="DLJ16" s="127"/>
      <c r="DLK16" s="117"/>
      <c r="DLL16" s="126"/>
      <c r="DLM16" s="127"/>
      <c r="DLN16" s="127"/>
      <c r="DLO16" s="117"/>
      <c r="DLP16" s="126"/>
      <c r="DLQ16" s="127"/>
      <c r="DLR16" s="127"/>
      <c r="DLS16" s="117"/>
      <c r="DLT16" s="126"/>
      <c r="DLU16" s="127"/>
      <c r="DLV16" s="127"/>
      <c r="DLW16" s="117"/>
      <c r="DLX16" s="126"/>
      <c r="DLY16" s="127"/>
      <c r="DLZ16" s="127"/>
      <c r="DMA16" s="117"/>
      <c r="DMB16" s="126"/>
      <c r="DMC16" s="127"/>
      <c r="DMD16" s="127"/>
      <c r="DME16" s="117"/>
      <c r="DMF16" s="126"/>
      <c r="DMG16" s="127"/>
      <c r="DMH16" s="127"/>
      <c r="DMI16" s="117"/>
      <c r="DMJ16" s="126"/>
      <c r="DMK16" s="127"/>
      <c r="DML16" s="127"/>
      <c r="DMM16" s="117"/>
      <c r="DMN16" s="126"/>
      <c r="DMO16" s="127"/>
      <c r="DMP16" s="127"/>
      <c r="DMQ16" s="117"/>
      <c r="DMR16" s="126"/>
      <c r="DMS16" s="127"/>
      <c r="DMT16" s="127"/>
      <c r="DMU16" s="117"/>
      <c r="DMV16" s="126"/>
      <c r="DMW16" s="127"/>
      <c r="DMX16" s="127"/>
      <c r="DMY16" s="117"/>
      <c r="DMZ16" s="126"/>
      <c r="DNA16" s="127"/>
      <c r="DNB16" s="127"/>
      <c r="DNC16" s="117"/>
      <c r="DND16" s="126"/>
      <c r="DNE16" s="127"/>
      <c r="DNF16" s="127"/>
      <c r="DNG16" s="117"/>
      <c r="DNH16" s="126"/>
      <c r="DNI16" s="127"/>
      <c r="DNJ16" s="127"/>
      <c r="DNK16" s="117"/>
      <c r="DNL16" s="126"/>
      <c r="DNM16" s="127"/>
      <c r="DNN16" s="127"/>
      <c r="DNO16" s="117"/>
      <c r="DNP16" s="126"/>
      <c r="DNQ16" s="127"/>
      <c r="DNR16" s="127"/>
      <c r="DNS16" s="117"/>
      <c r="DNT16" s="126"/>
      <c r="DNU16" s="127"/>
      <c r="DNV16" s="127"/>
      <c r="DNW16" s="117"/>
      <c r="DNX16" s="126"/>
      <c r="DNY16" s="127"/>
      <c r="DNZ16" s="127"/>
      <c r="DOA16" s="117"/>
      <c r="DOB16" s="126"/>
      <c r="DOC16" s="127"/>
      <c r="DOD16" s="127"/>
      <c r="DOE16" s="117"/>
      <c r="DOF16" s="126"/>
      <c r="DOG16" s="127"/>
      <c r="DOH16" s="127"/>
      <c r="DOI16" s="117"/>
      <c r="DOJ16" s="126"/>
      <c r="DOK16" s="127"/>
      <c r="DOL16" s="127"/>
      <c r="DOM16" s="117"/>
      <c r="DON16" s="126"/>
      <c r="DOO16" s="127"/>
      <c r="DOP16" s="127"/>
      <c r="DOQ16" s="117"/>
      <c r="DOR16" s="126"/>
      <c r="DOS16" s="127"/>
      <c r="DOT16" s="127"/>
      <c r="DOU16" s="117"/>
      <c r="DOV16" s="126"/>
      <c r="DOW16" s="127"/>
      <c r="DOX16" s="127"/>
      <c r="DOY16" s="117"/>
      <c r="DOZ16" s="126"/>
      <c r="DPA16" s="127"/>
      <c r="DPB16" s="127"/>
      <c r="DPC16" s="117"/>
      <c r="DPD16" s="126"/>
      <c r="DPE16" s="127"/>
      <c r="DPF16" s="127"/>
      <c r="DPG16" s="117"/>
      <c r="DPH16" s="126"/>
      <c r="DPI16" s="127"/>
      <c r="DPJ16" s="127"/>
      <c r="DPK16" s="117"/>
      <c r="DPL16" s="126"/>
      <c r="DPM16" s="127"/>
      <c r="DPN16" s="127"/>
      <c r="DPO16" s="117"/>
      <c r="DPP16" s="126"/>
      <c r="DPQ16" s="127"/>
      <c r="DPR16" s="127"/>
      <c r="DPS16" s="117"/>
      <c r="DPT16" s="126"/>
      <c r="DPU16" s="127"/>
      <c r="DPV16" s="127"/>
      <c r="DPW16" s="117"/>
      <c r="DPX16" s="126"/>
      <c r="DPY16" s="127"/>
      <c r="DPZ16" s="127"/>
      <c r="DQA16" s="117"/>
      <c r="DQB16" s="126"/>
      <c r="DQC16" s="127"/>
      <c r="DQD16" s="127"/>
      <c r="DQE16" s="117"/>
      <c r="DQF16" s="126"/>
      <c r="DQG16" s="127"/>
      <c r="DQH16" s="127"/>
      <c r="DQI16" s="117"/>
      <c r="DQJ16" s="126"/>
      <c r="DQK16" s="127"/>
      <c r="DQL16" s="127"/>
      <c r="DQM16" s="117"/>
      <c r="DQN16" s="126"/>
      <c r="DQO16" s="127"/>
      <c r="DQP16" s="127"/>
      <c r="DQQ16" s="117"/>
      <c r="DQR16" s="126"/>
      <c r="DQS16" s="127"/>
      <c r="DQT16" s="127"/>
      <c r="DQU16" s="117"/>
      <c r="DQV16" s="126"/>
      <c r="DQW16" s="127"/>
      <c r="DQX16" s="127"/>
      <c r="DQY16" s="117"/>
      <c r="DQZ16" s="126"/>
      <c r="DRA16" s="127"/>
      <c r="DRB16" s="127"/>
      <c r="DRC16" s="117"/>
      <c r="DRD16" s="126"/>
      <c r="DRE16" s="127"/>
      <c r="DRF16" s="127"/>
      <c r="DRG16" s="117"/>
      <c r="DRH16" s="126"/>
      <c r="DRI16" s="127"/>
      <c r="DRJ16" s="127"/>
      <c r="DRK16" s="117"/>
      <c r="DRL16" s="126"/>
      <c r="DRM16" s="127"/>
      <c r="DRN16" s="127"/>
      <c r="DRO16" s="117"/>
      <c r="DRP16" s="126"/>
      <c r="DRQ16" s="127"/>
      <c r="DRR16" s="127"/>
      <c r="DRS16" s="117"/>
      <c r="DRT16" s="126"/>
      <c r="DRU16" s="127"/>
      <c r="DRV16" s="127"/>
      <c r="DRW16" s="117"/>
      <c r="DRX16" s="126"/>
      <c r="DRY16" s="127"/>
      <c r="DRZ16" s="127"/>
      <c r="DSA16" s="117"/>
      <c r="DSB16" s="126"/>
      <c r="DSC16" s="127"/>
      <c r="DSD16" s="127"/>
      <c r="DSE16" s="117"/>
      <c r="DSF16" s="126"/>
      <c r="DSG16" s="127"/>
      <c r="DSH16" s="127"/>
      <c r="DSI16" s="117"/>
      <c r="DSJ16" s="126"/>
      <c r="DSK16" s="127"/>
      <c r="DSL16" s="127"/>
      <c r="DSM16" s="117"/>
      <c r="DSN16" s="126"/>
      <c r="DSO16" s="127"/>
      <c r="DSP16" s="127"/>
      <c r="DSQ16" s="117"/>
      <c r="DSR16" s="126"/>
      <c r="DSS16" s="127"/>
      <c r="DST16" s="127"/>
      <c r="DSU16" s="117"/>
      <c r="DSV16" s="126"/>
      <c r="DSW16" s="127"/>
      <c r="DSX16" s="127"/>
      <c r="DSY16" s="117"/>
      <c r="DSZ16" s="126"/>
      <c r="DTA16" s="127"/>
      <c r="DTB16" s="127"/>
      <c r="DTC16" s="117"/>
      <c r="DTD16" s="126"/>
      <c r="DTE16" s="127"/>
      <c r="DTF16" s="127"/>
      <c r="DTG16" s="117"/>
      <c r="DTH16" s="126"/>
      <c r="DTI16" s="127"/>
      <c r="DTJ16" s="127"/>
      <c r="DTK16" s="117"/>
      <c r="DTL16" s="126"/>
      <c r="DTM16" s="127"/>
      <c r="DTN16" s="127"/>
      <c r="DTO16" s="117"/>
      <c r="DTP16" s="126"/>
      <c r="DTQ16" s="127"/>
      <c r="DTR16" s="127"/>
      <c r="DTS16" s="117"/>
      <c r="DTT16" s="126"/>
      <c r="DTU16" s="127"/>
      <c r="DTV16" s="127"/>
      <c r="DTW16" s="117"/>
      <c r="DTX16" s="126"/>
      <c r="DTY16" s="127"/>
      <c r="DTZ16" s="127"/>
      <c r="DUA16" s="117"/>
      <c r="DUB16" s="126"/>
      <c r="DUC16" s="127"/>
      <c r="DUD16" s="127"/>
      <c r="DUE16" s="117"/>
      <c r="DUF16" s="126"/>
      <c r="DUG16" s="127"/>
      <c r="DUH16" s="127"/>
      <c r="DUI16" s="117"/>
      <c r="DUJ16" s="126"/>
      <c r="DUK16" s="127"/>
      <c r="DUL16" s="127"/>
      <c r="DUM16" s="117"/>
      <c r="DUN16" s="126"/>
      <c r="DUO16" s="127"/>
      <c r="DUP16" s="127"/>
      <c r="DUQ16" s="117"/>
      <c r="DUR16" s="126"/>
      <c r="DUS16" s="127"/>
      <c r="DUT16" s="127"/>
      <c r="DUU16" s="117"/>
      <c r="DUV16" s="126"/>
      <c r="DUW16" s="127"/>
      <c r="DUX16" s="127"/>
      <c r="DUY16" s="117"/>
      <c r="DUZ16" s="126"/>
      <c r="DVA16" s="127"/>
      <c r="DVB16" s="127"/>
      <c r="DVC16" s="117"/>
      <c r="DVD16" s="126"/>
      <c r="DVE16" s="127"/>
      <c r="DVF16" s="127"/>
      <c r="DVG16" s="117"/>
      <c r="DVH16" s="126"/>
      <c r="DVI16" s="127"/>
      <c r="DVJ16" s="127"/>
      <c r="DVK16" s="117"/>
      <c r="DVL16" s="126"/>
      <c r="DVM16" s="127"/>
      <c r="DVN16" s="127"/>
      <c r="DVO16" s="117"/>
      <c r="DVP16" s="126"/>
      <c r="DVQ16" s="127"/>
      <c r="DVR16" s="127"/>
      <c r="DVS16" s="117"/>
      <c r="DVT16" s="126"/>
      <c r="DVU16" s="127"/>
      <c r="DVV16" s="127"/>
      <c r="DVW16" s="117"/>
      <c r="DVX16" s="126"/>
      <c r="DVY16" s="127"/>
      <c r="DVZ16" s="127"/>
      <c r="DWA16" s="117"/>
      <c r="DWB16" s="126"/>
      <c r="DWC16" s="127"/>
      <c r="DWD16" s="127"/>
      <c r="DWE16" s="117"/>
      <c r="DWF16" s="126"/>
      <c r="DWG16" s="127"/>
      <c r="DWH16" s="127"/>
      <c r="DWI16" s="117"/>
      <c r="DWJ16" s="126"/>
      <c r="DWK16" s="127"/>
      <c r="DWL16" s="127"/>
      <c r="DWM16" s="117"/>
      <c r="DWN16" s="126"/>
      <c r="DWO16" s="127"/>
      <c r="DWP16" s="127"/>
      <c r="DWQ16" s="117"/>
      <c r="DWR16" s="126"/>
      <c r="DWS16" s="127"/>
      <c r="DWT16" s="127"/>
      <c r="DWU16" s="117"/>
      <c r="DWV16" s="126"/>
      <c r="DWW16" s="127"/>
      <c r="DWX16" s="127"/>
      <c r="DWY16" s="117"/>
      <c r="DWZ16" s="126"/>
      <c r="DXA16" s="127"/>
      <c r="DXB16" s="127"/>
      <c r="DXC16" s="117"/>
      <c r="DXD16" s="126"/>
      <c r="DXE16" s="127"/>
      <c r="DXF16" s="127"/>
      <c r="DXG16" s="117"/>
      <c r="DXH16" s="126"/>
      <c r="DXI16" s="127"/>
      <c r="DXJ16" s="127"/>
      <c r="DXK16" s="117"/>
      <c r="DXL16" s="126"/>
      <c r="DXM16" s="127"/>
      <c r="DXN16" s="127"/>
      <c r="DXO16" s="117"/>
      <c r="DXP16" s="126"/>
      <c r="DXQ16" s="127"/>
      <c r="DXR16" s="127"/>
      <c r="DXS16" s="117"/>
      <c r="DXT16" s="126"/>
      <c r="DXU16" s="127"/>
      <c r="DXV16" s="127"/>
      <c r="DXW16" s="117"/>
      <c r="DXX16" s="126"/>
      <c r="DXY16" s="127"/>
      <c r="DXZ16" s="127"/>
      <c r="DYA16" s="117"/>
      <c r="DYB16" s="126"/>
      <c r="DYC16" s="127"/>
      <c r="DYD16" s="127"/>
      <c r="DYE16" s="117"/>
      <c r="DYF16" s="126"/>
      <c r="DYG16" s="127"/>
      <c r="DYH16" s="127"/>
      <c r="DYI16" s="117"/>
      <c r="DYJ16" s="126"/>
      <c r="DYK16" s="127"/>
      <c r="DYL16" s="127"/>
      <c r="DYM16" s="117"/>
      <c r="DYN16" s="126"/>
      <c r="DYO16" s="127"/>
      <c r="DYP16" s="127"/>
      <c r="DYQ16" s="117"/>
      <c r="DYR16" s="126"/>
      <c r="DYS16" s="127"/>
      <c r="DYT16" s="127"/>
      <c r="DYU16" s="117"/>
      <c r="DYV16" s="126"/>
      <c r="DYW16" s="127"/>
      <c r="DYX16" s="127"/>
      <c r="DYY16" s="117"/>
      <c r="DYZ16" s="126"/>
      <c r="DZA16" s="127"/>
      <c r="DZB16" s="127"/>
      <c r="DZC16" s="117"/>
      <c r="DZD16" s="126"/>
      <c r="DZE16" s="127"/>
      <c r="DZF16" s="127"/>
      <c r="DZG16" s="117"/>
      <c r="DZH16" s="126"/>
      <c r="DZI16" s="127"/>
      <c r="DZJ16" s="127"/>
      <c r="DZK16" s="117"/>
      <c r="DZL16" s="126"/>
      <c r="DZM16" s="127"/>
      <c r="DZN16" s="127"/>
      <c r="DZO16" s="117"/>
      <c r="DZP16" s="126"/>
      <c r="DZQ16" s="127"/>
      <c r="DZR16" s="127"/>
      <c r="DZS16" s="117"/>
      <c r="DZT16" s="126"/>
      <c r="DZU16" s="127"/>
      <c r="DZV16" s="127"/>
      <c r="DZW16" s="117"/>
      <c r="DZX16" s="126"/>
      <c r="DZY16" s="127"/>
      <c r="DZZ16" s="127"/>
      <c r="EAA16" s="117"/>
      <c r="EAB16" s="126"/>
      <c r="EAC16" s="127"/>
      <c r="EAD16" s="127"/>
      <c r="EAE16" s="117"/>
      <c r="EAF16" s="126"/>
      <c r="EAG16" s="127"/>
      <c r="EAH16" s="127"/>
      <c r="EAI16" s="117"/>
      <c r="EAJ16" s="126"/>
      <c r="EAK16" s="127"/>
      <c r="EAL16" s="127"/>
      <c r="EAM16" s="117"/>
      <c r="EAN16" s="126"/>
      <c r="EAO16" s="127"/>
      <c r="EAP16" s="127"/>
      <c r="EAQ16" s="117"/>
      <c r="EAR16" s="126"/>
      <c r="EAS16" s="127"/>
      <c r="EAT16" s="127"/>
      <c r="EAU16" s="117"/>
      <c r="EAV16" s="126"/>
      <c r="EAW16" s="127"/>
      <c r="EAX16" s="127"/>
      <c r="EAY16" s="117"/>
      <c r="EAZ16" s="126"/>
      <c r="EBA16" s="127"/>
      <c r="EBB16" s="127"/>
      <c r="EBC16" s="117"/>
      <c r="EBD16" s="126"/>
      <c r="EBE16" s="127"/>
      <c r="EBF16" s="127"/>
      <c r="EBG16" s="117"/>
      <c r="EBH16" s="126"/>
      <c r="EBI16" s="127"/>
      <c r="EBJ16" s="127"/>
      <c r="EBK16" s="117"/>
      <c r="EBL16" s="126"/>
      <c r="EBM16" s="127"/>
      <c r="EBN16" s="127"/>
      <c r="EBO16" s="117"/>
      <c r="EBP16" s="126"/>
      <c r="EBQ16" s="127"/>
      <c r="EBR16" s="127"/>
      <c r="EBS16" s="117"/>
      <c r="EBT16" s="126"/>
      <c r="EBU16" s="127"/>
      <c r="EBV16" s="127"/>
      <c r="EBW16" s="117"/>
      <c r="EBX16" s="126"/>
      <c r="EBY16" s="127"/>
      <c r="EBZ16" s="127"/>
      <c r="ECA16" s="117"/>
      <c r="ECB16" s="126"/>
      <c r="ECC16" s="127"/>
      <c r="ECD16" s="127"/>
      <c r="ECE16" s="117"/>
      <c r="ECF16" s="126"/>
      <c r="ECG16" s="127"/>
      <c r="ECH16" s="127"/>
      <c r="ECI16" s="117"/>
      <c r="ECJ16" s="126"/>
      <c r="ECK16" s="127"/>
      <c r="ECL16" s="127"/>
      <c r="ECM16" s="117"/>
      <c r="ECN16" s="126"/>
      <c r="ECO16" s="127"/>
      <c r="ECP16" s="127"/>
      <c r="ECQ16" s="117"/>
      <c r="ECR16" s="126"/>
      <c r="ECS16" s="127"/>
      <c r="ECT16" s="127"/>
      <c r="ECU16" s="117"/>
      <c r="ECV16" s="126"/>
      <c r="ECW16" s="127"/>
      <c r="ECX16" s="127"/>
      <c r="ECY16" s="117"/>
      <c r="ECZ16" s="126"/>
      <c r="EDA16" s="127"/>
      <c r="EDB16" s="127"/>
      <c r="EDC16" s="117"/>
      <c r="EDD16" s="126"/>
      <c r="EDE16" s="127"/>
      <c r="EDF16" s="127"/>
      <c r="EDG16" s="117"/>
      <c r="EDH16" s="126"/>
      <c r="EDI16" s="127"/>
      <c r="EDJ16" s="127"/>
      <c r="EDK16" s="117"/>
      <c r="EDL16" s="126"/>
      <c r="EDM16" s="127"/>
      <c r="EDN16" s="127"/>
      <c r="EDO16" s="117"/>
      <c r="EDP16" s="126"/>
      <c r="EDQ16" s="127"/>
      <c r="EDR16" s="127"/>
      <c r="EDS16" s="117"/>
      <c r="EDT16" s="126"/>
      <c r="EDU16" s="127"/>
      <c r="EDV16" s="127"/>
      <c r="EDW16" s="117"/>
      <c r="EDX16" s="126"/>
      <c r="EDY16" s="127"/>
      <c r="EDZ16" s="127"/>
      <c r="EEA16" s="117"/>
      <c r="EEB16" s="126"/>
      <c r="EEC16" s="127"/>
      <c r="EED16" s="127"/>
      <c r="EEE16" s="117"/>
      <c r="EEF16" s="126"/>
      <c r="EEG16" s="127"/>
      <c r="EEH16" s="127"/>
      <c r="EEI16" s="117"/>
      <c r="EEJ16" s="126"/>
      <c r="EEK16" s="127"/>
      <c r="EEL16" s="127"/>
      <c r="EEM16" s="117"/>
      <c r="EEN16" s="126"/>
      <c r="EEO16" s="127"/>
      <c r="EEP16" s="127"/>
      <c r="EEQ16" s="117"/>
      <c r="EER16" s="126"/>
      <c r="EES16" s="127"/>
      <c r="EET16" s="127"/>
      <c r="EEU16" s="117"/>
      <c r="EEV16" s="126"/>
      <c r="EEW16" s="127"/>
      <c r="EEX16" s="127"/>
      <c r="EEY16" s="117"/>
      <c r="EEZ16" s="126"/>
      <c r="EFA16" s="127"/>
      <c r="EFB16" s="127"/>
      <c r="EFC16" s="117"/>
      <c r="EFD16" s="126"/>
      <c r="EFE16" s="127"/>
      <c r="EFF16" s="127"/>
      <c r="EFG16" s="117"/>
      <c r="EFH16" s="126"/>
      <c r="EFI16" s="127"/>
      <c r="EFJ16" s="127"/>
      <c r="EFK16" s="117"/>
      <c r="EFL16" s="126"/>
      <c r="EFM16" s="127"/>
      <c r="EFN16" s="127"/>
      <c r="EFO16" s="117"/>
      <c r="EFP16" s="126"/>
      <c r="EFQ16" s="127"/>
      <c r="EFR16" s="127"/>
      <c r="EFS16" s="117"/>
      <c r="EFT16" s="126"/>
      <c r="EFU16" s="127"/>
      <c r="EFV16" s="127"/>
      <c r="EFW16" s="117"/>
      <c r="EFX16" s="126"/>
      <c r="EFY16" s="127"/>
      <c r="EFZ16" s="127"/>
      <c r="EGA16" s="117"/>
      <c r="EGB16" s="126"/>
      <c r="EGC16" s="127"/>
      <c r="EGD16" s="127"/>
      <c r="EGE16" s="117"/>
      <c r="EGF16" s="126"/>
      <c r="EGG16" s="127"/>
      <c r="EGH16" s="127"/>
      <c r="EGI16" s="117"/>
      <c r="EGJ16" s="126"/>
      <c r="EGK16" s="127"/>
      <c r="EGL16" s="127"/>
      <c r="EGM16" s="117"/>
      <c r="EGN16" s="126"/>
      <c r="EGO16" s="127"/>
      <c r="EGP16" s="127"/>
      <c r="EGQ16" s="117"/>
      <c r="EGR16" s="126"/>
      <c r="EGS16" s="127"/>
      <c r="EGT16" s="127"/>
      <c r="EGU16" s="117"/>
      <c r="EGV16" s="126"/>
      <c r="EGW16" s="127"/>
      <c r="EGX16" s="127"/>
      <c r="EGY16" s="117"/>
      <c r="EGZ16" s="126"/>
      <c r="EHA16" s="127"/>
      <c r="EHB16" s="127"/>
      <c r="EHC16" s="117"/>
      <c r="EHD16" s="126"/>
      <c r="EHE16" s="127"/>
      <c r="EHF16" s="127"/>
      <c r="EHG16" s="117"/>
      <c r="EHH16" s="126"/>
      <c r="EHI16" s="127"/>
      <c r="EHJ16" s="127"/>
      <c r="EHK16" s="117"/>
      <c r="EHL16" s="126"/>
      <c r="EHM16" s="127"/>
      <c r="EHN16" s="127"/>
      <c r="EHO16" s="117"/>
      <c r="EHP16" s="126"/>
      <c r="EHQ16" s="127"/>
      <c r="EHR16" s="127"/>
      <c r="EHS16" s="117"/>
      <c r="EHT16" s="126"/>
      <c r="EHU16" s="127"/>
      <c r="EHV16" s="127"/>
      <c r="EHW16" s="117"/>
      <c r="EHX16" s="126"/>
      <c r="EHY16" s="127"/>
      <c r="EHZ16" s="127"/>
      <c r="EIA16" s="117"/>
      <c r="EIB16" s="126"/>
      <c r="EIC16" s="127"/>
      <c r="EID16" s="127"/>
      <c r="EIE16" s="117"/>
      <c r="EIF16" s="126"/>
      <c r="EIG16" s="127"/>
      <c r="EIH16" s="127"/>
      <c r="EII16" s="117"/>
      <c r="EIJ16" s="126"/>
      <c r="EIK16" s="127"/>
      <c r="EIL16" s="127"/>
      <c r="EIM16" s="117"/>
      <c r="EIN16" s="126"/>
      <c r="EIO16" s="127"/>
      <c r="EIP16" s="127"/>
      <c r="EIQ16" s="117"/>
      <c r="EIR16" s="126"/>
      <c r="EIS16" s="127"/>
      <c r="EIT16" s="127"/>
      <c r="EIU16" s="117"/>
      <c r="EIV16" s="126"/>
      <c r="EIW16" s="127"/>
      <c r="EIX16" s="127"/>
      <c r="EIY16" s="117"/>
      <c r="EIZ16" s="126"/>
      <c r="EJA16" s="127"/>
      <c r="EJB16" s="127"/>
      <c r="EJC16" s="117"/>
      <c r="EJD16" s="126"/>
      <c r="EJE16" s="127"/>
      <c r="EJF16" s="127"/>
      <c r="EJG16" s="117"/>
      <c r="EJH16" s="126"/>
      <c r="EJI16" s="127"/>
      <c r="EJJ16" s="127"/>
      <c r="EJK16" s="117"/>
      <c r="EJL16" s="126"/>
      <c r="EJM16" s="127"/>
      <c r="EJN16" s="127"/>
      <c r="EJO16" s="117"/>
      <c r="EJP16" s="126"/>
      <c r="EJQ16" s="127"/>
      <c r="EJR16" s="127"/>
      <c r="EJS16" s="117"/>
      <c r="EJT16" s="126"/>
      <c r="EJU16" s="127"/>
      <c r="EJV16" s="127"/>
      <c r="EJW16" s="117"/>
      <c r="EJX16" s="126"/>
      <c r="EJY16" s="127"/>
      <c r="EJZ16" s="127"/>
      <c r="EKA16" s="117"/>
      <c r="EKB16" s="126"/>
      <c r="EKC16" s="127"/>
      <c r="EKD16" s="127"/>
      <c r="EKE16" s="117"/>
      <c r="EKF16" s="126"/>
      <c r="EKG16" s="127"/>
      <c r="EKH16" s="127"/>
      <c r="EKI16" s="117"/>
      <c r="EKJ16" s="126"/>
      <c r="EKK16" s="127"/>
      <c r="EKL16" s="127"/>
      <c r="EKM16" s="117"/>
      <c r="EKN16" s="126"/>
      <c r="EKO16" s="127"/>
      <c r="EKP16" s="127"/>
      <c r="EKQ16" s="117"/>
      <c r="EKR16" s="126"/>
      <c r="EKS16" s="127"/>
      <c r="EKT16" s="127"/>
      <c r="EKU16" s="117"/>
      <c r="EKV16" s="126"/>
      <c r="EKW16" s="127"/>
      <c r="EKX16" s="127"/>
      <c r="EKY16" s="117"/>
      <c r="EKZ16" s="126"/>
      <c r="ELA16" s="127"/>
      <c r="ELB16" s="127"/>
      <c r="ELC16" s="117"/>
      <c r="ELD16" s="126"/>
      <c r="ELE16" s="127"/>
      <c r="ELF16" s="127"/>
      <c r="ELG16" s="117"/>
      <c r="ELH16" s="126"/>
      <c r="ELI16" s="127"/>
      <c r="ELJ16" s="127"/>
      <c r="ELK16" s="117"/>
      <c r="ELL16" s="126"/>
      <c r="ELM16" s="127"/>
      <c r="ELN16" s="127"/>
      <c r="ELO16" s="117"/>
      <c r="ELP16" s="126"/>
      <c r="ELQ16" s="127"/>
      <c r="ELR16" s="127"/>
      <c r="ELS16" s="117"/>
      <c r="ELT16" s="126"/>
      <c r="ELU16" s="127"/>
      <c r="ELV16" s="127"/>
      <c r="ELW16" s="117"/>
      <c r="ELX16" s="126"/>
      <c r="ELY16" s="127"/>
      <c r="ELZ16" s="127"/>
      <c r="EMA16" s="117"/>
      <c r="EMB16" s="126"/>
      <c r="EMC16" s="127"/>
      <c r="EMD16" s="127"/>
      <c r="EME16" s="117"/>
      <c r="EMF16" s="126"/>
      <c r="EMG16" s="127"/>
      <c r="EMH16" s="127"/>
      <c r="EMI16" s="117"/>
      <c r="EMJ16" s="126"/>
      <c r="EMK16" s="127"/>
      <c r="EML16" s="127"/>
      <c r="EMM16" s="117"/>
      <c r="EMN16" s="126"/>
      <c r="EMO16" s="127"/>
      <c r="EMP16" s="127"/>
      <c r="EMQ16" s="117"/>
      <c r="EMR16" s="126"/>
      <c r="EMS16" s="127"/>
      <c r="EMT16" s="127"/>
      <c r="EMU16" s="117"/>
      <c r="EMV16" s="126"/>
      <c r="EMW16" s="127"/>
      <c r="EMX16" s="127"/>
      <c r="EMY16" s="117"/>
      <c r="EMZ16" s="126"/>
      <c r="ENA16" s="127"/>
      <c r="ENB16" s="127"/>
      <c r="ENC16" s="117"/>
      <c r="END16" s="126"/>
      <c r="ENE16" s="127"/>
      <c r="ENF16" s="127"/>
      <c r="ENG16" s="117"/>
      <c r="ENH16" s="126"/>
      <c r="ENI16" s="127"/>
      <c r="ENJ16" s="127"/>
      <c r="ENK16" s="117"/>
      <c r="ENL16" s="126"/>
      <c r="ENM16" s="127"/>
      <c r="ENN16" s="127"/>
      <c r="ENO16" s="117"/>
      <c r="ENP16" s="126"/>
      <c r="ENQ16" s="127"/>
      <c r="ENR16" s="127"/>
      <c r="ENS16" s="117"/>
      <c r="ENT16" s="126"/>
      <c r="ENU16" s="127"/>
      <c r="ENV16" s="127"/>
      <c r="ENW16" s="117"/>
      <c r="ENX16" s="126"/>
      <c r="ENY16" s="127"/>
      <c r="ENZ16" s="127"/>
      <c r="EOA16" s="117"/>
      <c r="EOB16" s="126"/>
      <c r="EOC16" s="127"/>
      <c r="EOD16" s="127"/>
      <c r="EOE16" s="117"/>
      <c r="EOF16" s="126"/>
      <c r="EOG16" s="127"/>
      <c r="EOH16" s="127"/>
      <c r="EOI16" s="117"/>
      <c r="EOJ16" s="126"/>
      <c r="EOK16" s="127"/>
      <c r="EOL16" s="127"/>
      <c r="EOM16" s="117"/>
      <c r="EON16" s="126"/>
      <c r="EOO16" s="127"/>
      <c r="EOP16" s="127"/>
      <c r="EOQ16" s="117"/>
      <c r="EOR16" s="126"/>
      <c r="EOS16" s="127"/>
      <c r="EOT16" s="127"/>
      <c r="EOU16" s="117"/>
      <c r="EOV16" s="126"/>
      <c r="EOW16" s="127"/>
      <c r="EOX16" s="127"/>
      <c r="EOY16" s="117"/>
      <c r="EOZ16" s="126"/>
      <c r="EPA16" s="127"/>
      <c r="EPB16" s="127"/>
      <c r="EPC16" s="117"/>
      <c r="EPD16" s="126"/>
      <c r="EPE16" s="127"/>
      <c r="EPF16" s="127"/>
      <c r="EPG16" s="117"/>
      <c r="EPH16" s="126"/>
      <c r="EPI16" s="127"/>
      <c r="EPJ16" s="127"/>
      <c r="EPK16" s="117"/>
      <c r="EPL16" s="126"/>
      <c r="EPM16" s="127"/>
      <c r="EPN16" s="127"/>
      <c r="EPO16" s="117"/>
      <c r="EPP16" s="126"/>
      <c r="EPQ16" s="127"/>
      <c r="EPR16" s="127"/>
      <c r="EPS16" s="117"/>
      <c r="EPT16" s="126"/>
      <c r="EPU16" s="127"/>
      <c r="EPV16" s="127"/>
      <c r="EPW16" s="117"/>
      <c r="EPX16" s="126"/>
      <c r="EPY16" s="127"/>
      <c r="EPZ16" s="127"/>
      <c r="EQA16" s="117"/>
      <c r="EQB16" s="126"/>
      <c r="EQC16" s="127"/>
      <c r="EQD16" s="127"/>
      <c r="EQE16" s="117"/>
      <c r="EQF16" s="126"/>
      <c r="EQG16" s="127"/>
      <c r="EQH16" s="127"/>
      <c r="EQI16" s="117"/>
      <c r="EQJ16" s="126"/>
      <c r="EQK16" s="127"/>
      <c r="EQL16" s="127"/>
      <c r="EQM16" s="117"/>
      <c r="EQN16" s="126"/>
      <c r="EQO16" s="127"/>
      <c r="EQP16" s="127"/>
      <c r="EQQ16" s="117"/>
      <c r="EQR16" s="126"/>
      <c r="EQS16" s="127"/>
      <c r="EQT16" s="127"/>
      <c r="EQU16" s="117"/>
      <c r="EQV16" s="126"/>
      <c r="EQW16" s="127"/>
      <c r="EQX16" s="127"/>
      <c r="EQY16" s="117"/>
      <c r="EQZ16" s="126"/>
      <c r="ERA16" s="127"/>
      <c r="ERB16" s="127"/>
      <c r="ERC16" s="117"/>
      <c r="ERD16" s="126"/>
      <c r="ERE16" s="127"/>
      <c r="ERF16" s="127"/>
      <c r="ERG16" s="117"/>
      <c r="ERH16" s="126"/>
      <c r="ERI16" s="127"/>
      <c r="ERJ16" s="127"/>
      <c r="ERK16" s="117"/>
      <c r="ERL16" s="126"/>
      <c r="ERM16" s="127"/>
      <c r="ERN16" s="127"/>
      <c r="ERO16" s="117"/>
      <c r="ERP16" s="126"/>
      <c r="ERQ16" s="127"/>
      <c r="ERR16" s="127"/>
      <c r="ERS16" s="117"/>
      <c r="ERT16" s="126"/>
      <c r="ERU16" s="127"/>
      <c r="ERV16" s="127"/>
      <c r="ERW16" s="117"/>
      <c r="ERX16" s="126"/>
      <c r="ERY16" s="127"/>
      <c r="ERZ16" s="127"/>
      <c r="ESA16" s="117"/>
      <c r="ESB16" s="126"/>
      <c r="ESC16" s="127"/>
      <c r="ESD16" s="127"/>
      <c r="ESE16" s="117"/>
      <c r="ESF16" s="126"/>
      <c r="ESG16" s="127"/>
      <c r="ESH16" s="127"/>
      <c r="ESI16" s="117"/>
      <c r="ESJ16" s="126"/>
      <c r="ESK16" s="127"/>
      <c r="ESL16" s="127"/>
      <c r="ESM16" s="117"/>
      <c r="ESN16" s="126"/>
      <c r="ESO16" s="127"/>
      <c r="ESP16" s="127"/>
      <c r="ESQ16" s="117"/>
      <c r="ESR16" s="126"/>
      <c r="ESS16" s="127"/>
      <c r="EST16" s="127"/>
      <c r="ESU16" s="117"/>
      <c r="ESV16" s="126"/>
      <c r="ESW16" s="127"/>
      <c r="ESX16" s="127"/>
      <c r="ESY16" s="117"/>
      <c r="ESZ16" s="126"/>
      <c r="ETA16" s="127"/>
      <c r="ETB16" s="127"/>
      <c r="ETC16" s="117"/>
      <c r="ETD16" s="126"/>
      <c r="ETE16" s="127"/>
      <c r="ETF16" s="127"/>
      <c r="ETG16" s="117"/>
      <c r="ETH16" s="126"/>
      <c r="ETI16" s="127"/>
      <c r="ETJ16" s="127"/>
      <c r="ETK16" s="117"/>
      <c r="ETL16" s="126"/>
      <c r="ETM16" s="127"/>
      <c r="ETN16" s="127"/>
      <c r="ETO16" s="117"/>
      <c r="ETP16" s="126"/>
      <c r="ETQ16" s="127"/>
      <c r="ETR16" s="127"/>
      <c r="ETS16" s="117"/>
      <c r="ETT16" s="126"/>
      <c r="ETU16" s="127"/>
      <c r="ETV16" s="127"/>
      <c r="ETW16" s="117"/>
      <c r="ETX16" s="126"/>
      <c r="ETY16" s="127"/>
      <c r="ETZ16" s="127"/>
      <c r="EUA16" s="117"/>
      <c r="EUB16" s="126"/>
      <c r="EUC16" s="127"/>
      <c r="EUD16" s="127"/>
      <c r="EUE16" s="117"/>
      <c r="EUF16" s="126"/>
      <c r="EUG16" s="127"/>
      <c r="EUH16" s="127"/>
      <c r="EUI16" s="117"/>
      <c r="EUJ16" s="126"/>
      <c r="EUK16" s="127"/>
      <c r="EUL16" s="127"/>
      <c r="EUM16" s="117"/>
      <c r="EUN16" s="126"/>
      <c r="EUO16" s="127"/>
      <c r="EUP16" s="127"/>
      <c r="EUQ16" s="117"/>
      <c r="EUR16" s="126"/>
      <c r="EUS16" s="127"/>
      <c r="EUT16" s="127"/>
      <c r="EUU16" s="117"/>
      <c r="EUV16" s="126"/>
      <c r="EUW16" s="127"/>
      <c r="EUX16" s="127"/>
      <c r="EUY16" s="117"/>
      <c r="EUZ16" s="126"/>
      <c r="EVA16" s="127"/>
      <c r="EVB16" s="127"/>
      <c r="EVC16" s="117"/>
      <c r="EVD16" s="126"/>
      <c r="EVE16" s="127"/>
      <c r="EVF16" s="127"/>
      <c r="EVG16" s="117"/>
      <c r="EVH16" s="126"/>
      <c r="EVI16" s="127"/>
      <c r="EVJ16" s="127"/>
      <c r="EVK16" s="117"/>
      <c r="EVL16" s="126"/>
      <c r="EVM16" s="127"/>
      <c r="EVN16" s="127"/>
      <c r="EVO16" s="117"/>
      <c r="EVP16" s="126"/>
      <c r="EVQ16" s="127"/>
      <c r="EVR16" s="127"/>
      <c r="EVS16" s="117"/>
      <c r="EVT16" s="126"/>
      <c r="EVU16" s="127"/>
      <c r="EVV16" s="127"/>
      <c r="EVW16" s="117"/>
      <c r="EVX16" s="126"/>
      <c r="EVY16" s="127"/>
      <c r="EVZ16" s="127"/>
      <c r="EWA16" s="117"/>
      <c r="EWB16" s="126"/>
      <c r="EWC16" s="127"/>
      <c r="EWD16" s="127"/>
      <c r="EWE16" s="117"/>
      <c r="EWF16" s="126"/>
      <c r="EWG16" s="127"/>
      <c r="EWH16" s="127"/>
      <c r="EWI16" s="117"/>
      <c r="EWJ16" s="126"/>
      <c r="EWK16" s="127"/>
      <c r="EWL16" s="127"/>
      <c r="EWM16" s="117"/>
      <c r="EWN16" s="126"/>
      <c r="EWO16" s="127"/>
      <c r="EWP16" s="127"/>
      <c r="EWQ16" s="117"/>
      <c r="EWR16" s="126"/>
      <c r="EWS16" s="127"/>
      <c r="EWT16" s="127"/>
      <c r="EWU16" s="117"/>
      <c r="EWV16" s="126"/>
      <c r="EWW16" s="127"/>
      <c r="EWX16" s="127"/>
      <c r="EWY16" s="117"/>
      <c r="EWZ16" s="126"/>
      <c r="EXA16" s="127"/>
      <c r="EXB16" s="127"/>
      <c r="EXC16" s="117"/>
      <c r="EXD16" s="126"/>
      <c r="EXE16" s="127"/>
      <c r="EXF16" s="127"/>
      <c r="EXG16" s="117"/>
      <c r="EXH16" s="126"/>
      <c r="EXI16" s="127"/>
      <c r="EXJ16" s="127"/>
      <c r="EXK16" s="117"/>
      <c r="EXL16" s="126"/>
      <c r="EXM16" s="127"/>
      <c r="EXN16" s="127"/>
      <c r="EXO16" s="117"/>
      <c r="EXP16" s="126"/>
      <c r="EXQ16" s="127"/>
      <c r="EXR16" s="127"/>
      <c r="EXS16" s="117"/>
      <c r="EXT16" s="126"/>
      <c r="EXU16" s="127"/>
      <c r="EXV16" s="127"/>
      <c r="EXW16" s="117"/>
      <c r="EXX16" s="126"/>
      <c r="EXY16" s="127"/>
      <c r="EXZ16" s="127"/>
      <c r="EYA16" s="117"/>
      <c r="EYB16" s="126"/>
      <c r="EYC16" s="127"/>
      <c r="EYD16" s="127"/>
      <c r="EYE16" s="117"/>
      <c r="EYF16" s="126"/>
      <c r="EYG16" s="127"/>
      <c r="EYH16" s="127"/>
      <c r="EYI16" s="117"/>
      <c r="EYJ16" s="126"/>
      <c r="EYK16" s="127"/>
      <c r="EYL16" s="127"/>
      <c r="EYM16" s="117"/>
      <c r="EYN16" s="126"/>
      <c r="EYO16" s="127"/>
      <c r="EYP16" s="127"/>
      <c r="EYQ16" s="117"/>
      <c r="EYR16" s="126"/>
      <c r="EYS16" s="127"/>
      <c r="EYT16" s="127"/>
      <c r="EYU16" s="117"/>
      <c r="EYV16" s="126"/>
      <c r="EYW16" s="127"/>
      <c r="EYX16" s="127"/>
      <c r="EYY16" s="117"/>
      <c r="EYZ16" s="126"/>
      <c r="EZA16" s="127"/>
      <c r="EZB16" s="127"/>
      <c r="EZC16" s="117"/>
      <c r="EZD16" s="126"/>
      <c r="EZE16" s="127"/>
      <c r="EZF16" s="127"/>
      <c r="EZG16" s="117"/>
      <c r="EZH16" s="126"/>
      <c r="EZI16" s="127"/>
      <c r="EZJ16" s="127"/>
      <c r="EZK16" s="117"/>
      <c r="EZL16" s="126"/>
      <c r="EZM16" s="127"/>
      <c r="EZN16" s="127"/>
      <c r="EZO16" s="117"/>
      <c r="EZP16" s="126"/>
      <c r="EZQ16" s="127"/>
      <c r="EZR16" s="127"/>
      <c r="EZS16" s="117"/>
      <c r="EZT16" s="126"/>
      <c r="EZU16" s="127"/>
      <c r="EZV16" s="127"/>
      <c r="EZW16" s="117"/>
      <c r="EZX16" s="126"/>
      <c r="EZY16" s="127"/>
      <c r="EZZ16" s="127"/>
      <c r="FAA16" s="117"/>
      <c r="FAB16" s="126"/>
      <c r="FAC16" s="127"/>
      <c r="FAD16" s="127"/>
      <c r="FAE16" s="117"/>
      <c r="FAF16" s="126"/>
      <c r="FAG16" s="127"/>
      <c r="FAH16" s="127"/>
      <c r="FAI16" s="117"/>
      <c r="FAJ16" s="126"/>
      <c r="FAK16" s="127"/>
      <c r="FAL16" s="127"/>
      <c r="FAM16" s="117"/>
      <c r="FAN16" s="126"/>
      <c r="FAO16" s="127"/>
      <c r="FAP16" s="127"/>
      <c r="FAQ16" s="117"/>
      <c r="FAR16" s="126"/>
      <c r="FAS16" s="127"/>
      <c r="FAT16" s="127"/>
      <c r="FAU16" s="117"/>
      <c r="FAV16" s="126"/>
      <c r="FAW16" s="127"/>
      <c r="FAX16" s="127"/>
      <c r="FAY16" s="117"/>
      <c r="FAZ16" s="126"/>
      <c r="FBA16" s="127"/>
      <c r="FBB16" s="127"/>
      <c r="FBC16" s="117"/>
      <c r="FBD16" s="126"/>
      <c r="FBE16" s="127"/>
      <c r="FBF16" s="127"/>
      <c r="FBG16" s="117"/>
      <c r="FBH16" s="126"/>
      <c r="FBI16" s="127"/>
      <c r="FBJ16" s="127"/>
      <c r="FBK16" s="117"/>
      <c r="FBL16" s="126"/>
      <c r="FBM16" s="127"/>
      <c r="FBN16" s="127"/>
      <c r="FBO16" s="117"/>
      <c r="FBP16" s="126"/>
      <c r="FBQ16" s="127"/>
      <c r="FBR16" s="127"/>
      <c r="FBS16" s="117"/>
      <c r="FBT16" s="126"/>
      <c r="FBU16" s="127"/>
      <c r="FBV16" s="127"/>
      <c r="FBW16" s="117"/>
      <c r="FBX16" s="126"/>
      <c r="FBY16" s="127"/>
      <c r="FBZ16" s="127"/>
      <c r="FCA16" s="117"/>
      <c r="FCB16" s="126"/>
      <c r="FCC16" s="127"/>
      <c r="FCD16" s="127"/>
      <c r="FCE16" s="117"/>
      <c r="FCF16" s="126"/>
      <c r="FCG16" s="127"/>
      <c r="FCH16" s="127"/>
      <c r="FCI16" s="117"/>
      <c r="FCJ16" s="126"/>
      <c r="FCK16" s="127"/>
      <c r="FCL16" s="127"/>
      <c r="FCM16" s="117"/>
      <c r="FCN16" s="126"/>
      <c r="FCO16" s="127"/>
      <c r="FCP16" s="127"/>
      <c r="FCQ16" s="117"/>
      <c r="FCR16" s="126"/>
      <c r="FCS16" s="127"/>
      <c r="FCT16" s="127"/>
      <c r="FCU16" s="117"/>
      <c r="FCV16" s="126"/>
      <c r="FCW16" s="127"/>
      <c r="FCX16" s="127"/>
      <c r="FCY16" s="117"/>
      <c r="FCZ16" s="126"/>
      <c r="FDA16" s="127"/>
      <c r="FDB16" s="127"/>
      <c r="FDC16" s="117"/>
      <c r="FDD16" s="126"/>
      <c r="FDE16" s="127"/>
      <c r="FDF16" s="127"/>
      <c r="FDG16" s="117"/>
      <c r="FDH16" s="126"/>
      <c r="FDI16" s="127"/>
      <c r="FDJ16" s="127"/>
      <c r="FDK16" s="117"/>
      <c r="FDL16" s="126"/>
      <c r="FDM16" s="127"/>
      <c r="FDN16" s="127"/>
      <c r="FDO16" s="117"/>
      <c r="FDP16" s="126"/>
      <c r="FDQ16" s="127"/>
      <c r="FDR16" s="127"/>
      <c r="FDS16" s="117"/>
      <c r="FDT16" s="126"/>
      <c r="FDU16" s="127"/>
      <c r="FDV16" s="127"/>
      <c r="FDW16" s="117"/>
      <c r="FDX16" s="126"/>
      <c r="FDY16" s="127"/>
      <c r="FDZ16" s="127"/>
      <c r="FEA16" s="117"/>
      <c r="FEB16" s="126"/>
      <c r="FEC16" s="127"/>
      <c r="FED16" s="127"/>
      <c r="FEE16" s="117"/>
      <c r="FEF16" s="126"/>
      <c r="FEG16" s="127"/>
      <c r="FEH16" s="127"/>
      <c r="FEI16" s="117"/>
      <c r="FEJ16" s="126"/>
      <c r="FEK16" s="127"/>
      <c r="FEL16" s="127"/>
      <c r="FEM16" s="117"/>
      <c r="FEN16" s="126"/>
      <c r="FEO16" s="127"/>
      <c r="FEP16" s="127"/>
      <c r="FEQ16" s="117"/>
      <c r="FER16" s="126"/>
      <c r="FES16" s="127"/>
      <c r="FET16" s="127"/>
      <c r="FEU16" s="117"/>
      <c r="FEV16" s="126"/>
      <c r="FEW16" s="127"/>
      <c r="FEX16" s="127"/>
      <c r="FEY16" s="117"/>
      <c r="FEZ16" s="126"/>
      <c r="FFA16" s="127"/>
      <c r="FFB16" s="127"/>
      <c r="FFC16" s="117"/>
      <c r="FFD16" s="126"/>
      <c r="FFE16" s="127"/>
      <c r="FFF16" s="127"/>
      <c r="FFG16" s="117"/>
      <c r="FFH16" s="126"/>
      <c r="FFI16" s="127"/>
      <c r="FFJ16" s="127"/>
      <c r="FFK16" s="117"/>
      <c r="FFL16" s="126"/>
      <c r="FFM16" s="127"/>
      <c r="FFN16" s="127"/>
      <c r="FFO16" s="117"/>
      <c r="FFP16" s="126"/>
      <c r="FFQ16" s="127"/>
      <c r="FFR16" s="127"/>
      <c r="FFS16" s="117"/>
      <c r="FFT16" s="126"/>
      <c r="FFU16" s="127"/>
      <c r="FFV16" s="127"/>
      <c r="FFW16" s="117"/>
      <c r="FFX16" s="126"/>
      <c r="FFY16" s="127"/>
      <c r="FFZ16" s="127"/>
      <c r="FGA16" s="117"/>
      <c r="FGB16" s="126"/>
      <c r="FGC16" s="127"/>
      <c r="FGD16" s="127"/>
      <c r="FGE16" s="117"/>
      <c r="FGF16" s="126"/>
      <c r="FGG16" s="127"/>
      <c r="FGH16" s="127"/>
      <c r="FGI16" s="117"/>
      <c r="FGJ16" s="126"/>
      <c r="FGK16" s="127"/>
      <c r="FGL16" s="127"/>
      <c r="FGM16" s="117"/>
      <c r="FGN16" s="126"/>
      <c r="FGO16" s="127"/>
      <c r="FGP16" s="127"/>
      <c r="FGQ16" s="117"/>
      <c r="FGR16" s="126"/>
      <c r="FGS16" s="127"/>
      <c r="FGT16" s="127"/>
      <c r="FGU16" s="117"/>
      <c r="FGV16" s="126"/>
      <c r="FGW16" s="127"/>
      <c r="FGX16" s="127"/>
      <c r="FGY16" s="117"/>
      <c r="FGZ16" s="126"/>
      <c r="FHA16" s="127"/>
      <c r="FHB16" s="127"/>
      <c r="FHC16" s="117"/>
      <c r="FHD16" s="126"/>
      <c r="FHE16" s="127"/>
      <c r="FHF16" s="127"/>
      <c r="FHG16" s="117"/>
      <c r="FHH16" s="126"/>
      <c r="FHI16" s="127"/>
      <c r="FHJ16" s="127"/>
      <c r="FHK16" s="117"/>
      <c r="FHL16" s="126"/>
      <c r="FHM16" s="127"/>
      <c r="FHN16" s="127"/>
      <c r="FHO16" s="117"/>
      <c r="FHP16" s="126"/>
      <c r="FHQ16" s="127"/>
      <c r="FHR16" s="127"/>
      <c r="FHS16" s="117"/>
      <c r="FHT16" s="126"/>
      <c r="FHU16" s="127"/>
      <c r="FHV16" s="127"/>
      <c r="FHW16" s="117"/>
      <c r="FHX16" s="126"/>
      <c r="FHY16" s="127"/>
      <c r="FHZ16" s="127"/>
      <c r="FIA16" s="117"/>
      <c r="FIB16" s="126"/>
      <c r="FIC16" s="127"/>
      <c r="FID16" s="127"/>
      <c r="FIE16" s="117"/>
      <c r="FIF16" s="126"/>
      <c r="FIG16" s="127"/>
      <c r="FIH16" s="127"/>
      <c r="FII16" s="117"/>
      <c r="FIJ16" s="126"/>
      <c r="FIK16" s="127"/>
      <c r="FIL16" s="127"/>
      <c r="FIM16" s="117"/>
      <c r="FIN16" s="126"/>
      <c r="FIO16" s="127"/>
      <c r="FIP16" s="127"/>
      <c r="FIQ16" s="117"/>
      <c r="FIR16" s="126"/>
      <c r="FIS16" s="127"/>
      <c r="FIT16" s="127"/>
      <c r="FIU16" s="117"/>
      <c r="FIV16" s="126"/>
      <c r="FIW16" s="127"/>
      <c r="FIX16" s="127"/>
      <c r="FIY16" s="117"/>
      <c r="FIZ16" s="126"/>
      <c r="FJA16" s="127"/>
      <c r="FJB16" s="127"/>
      <c r="FJC16" s="117"/>
      <c r="FJD16" s="126"/>
      <c r="FJE16" s="127"/>
      <c r="FJF16" s="127"/>
      <c r="FJG16" s="117"/>
      <c r="FJH16" s="126"/>
      <c r="FJI16" s="127"/>
      <c r="FJJ16" s="127"/>
      <c r="FJK16" s="117"/>
      <c r="FJL16" s="126"/>
      <c r="FJM16" s="127"/>
      <c r="FJN16" s="127"/>
      <c r="FJO16" s="117"/>
      <c r="FJP16" s="126"/>
      <c r="FJQ16" s="127"/>
      <c r="FJR16" s="127"/>
      <c r="FJS16" s="117"/>
      <c r="FJT16" s="126"/>
      <c r="FJU16" s="127"/>
      <c r="FJV16" s="127"/>
      <c r="FJW16" s="117"/>
      <c r="FJX16" s="126"/>
      <c r="FJY16" s="127"/>
      <c r="FJZ16" s="127"/>
      <c r="FKA16" s="117"/>
      <c r="FKB16" s="126"/>
      <c r="FKC16" s="127"/>
      <c r="FKD16" s="127"/>
      <c r="FKE16" s="117"/>
      <c r="FKF16" s="126"/>
      <c r="FKG16" s="127"/>
      <c r="FKH16" s="127"/>
      <c r="FKI16" s="117"/>
      <c r="FKJ16" s="126"/>
      <c r="FKK16" s="127"/>
      <c r="FKL16" s="127"/>
      <c r="FKM16" s="117"/>
      <c r="FKN16" s="126"/>
      <c r="FKO16" s="127"/>
      <c r="FKP16" s="127"/>
      <c r="FKQ16" s="117"/>
      <c r="FKR16" s="126"/>
      <c r="FKS16" s="127"/>
      <c r="FKT16" s="127"/>
      <c r="FKU16" s="117"/>
      <c r="FKV16" s="126"/>
      <c r="FKW16" s="127"/>
      <c r="FKX16" s="127"/>
      <c r="FKY16" s="117"/>
      <c r="FKZ16" s="126"/>
      <c r="FLA16" s="127"/>
      <c r="FLB16" s="127"/>
      <c r="FLC16" s="117"/>
      <c r="FLD16" s="126"/>
      <c r="FLE16" s="127"/>
      <c r="FLF16" s="127"/>
      <c r="FLG16" s="117"/>
      <c r="FLH16" s="126"/>
      <c r="FLI16" s="127"/>
      <c r="FLJ16" s="127"/>
      <c r="FLK16" s="117"/>
      <c r="FLL16" s="126"/>
      <c r="FLM16" s="127"/>
      <c r="FLN16" s="127"/>
      <c r="FLO16" s="117"/>
      <c r="FLP16" s="126"/>
      <c r="FLQ16" s="127"/>
      <c r="FLR16" s="127"/>
      <c r="FLS16" s="117"/>
      <c r="FLT16" s="126"/>
      <c r="FLU16" s="127"/>
      <c r="FLV16" s="127"/>
      <c r="FLW16" s="117"/>
      <c r="FLX16" s="126"/>
      <c r="FLY16" s="127"/>
      <c r="FLZ16" s="127"/>
      <c r="FMA16" s="117"/>
      <c r="FMB16" s="126"/>
      <c r="FMC16" s="127"/>
      <c r="FMD16" s="127"/>
      <c r="FME16" s="117"/>
      <c r="FMF16" s="126"/>
      <c r="FMG16" s="127"/>
      <c r="FMH16" s="127"/>
      <c r="FMI16" s="117"/>
      <c r="FMJ16" s="126"/>
      <c r="FMK16" s="127"/>
      <c r="FML16" s="127"/>
      <c r="FMM16" s="117"/>
      <c r="FMN16" s="126"/>
      <c r="FMO16" s="127"/>
      <c r="FMP16" s="127"/>
      <c r="FMQ16" s="117"/>
      <c r="FMR16" s="126"/>
      <c r="FMS16" s="127"/>
      <c r="FMT16" s="127"/>
      <c r="FMU16" s="117"/>
      <c r="FMV16" s="126"/>
      <c r="FMW16" s="127"/>
      <c r="FMX16" s="127"/>
      <c r="FMY16" s="117"/>
      <c r="FMZ16" s="126"/>
      <c r="FNA16" s="127"/>
      <c r="FNB16" s="127"/>
      <c r="FNC16" s="117"/>
      <c r="FND16" s="126"/>
      <c r="FNE16" s="127"/>
      <c r="FNF16" s="127"/>
      <c r="FNG16" s="117"/>
      <c r="FNH16" s="126"/>
      <c r="FNI16" s="127"/>
      <c r="FNJ16" s="127"/>
      <c r="FNK16" s="117"/>
      <c r="FNL16" s="126"/>
      <c r="FNM16" s="127"/>
      <c r="FNN16" s="127"/>
      <c r="FNO16" s="117"/>
      <c r="FNP16" s="126"/>
      <c r="FNQ16" s="127"/>
      <c r="FNR16" s="127"/>
      <c r="FNS16" s="117"/>
      <c r="FNT16" s="126"/>
      <c r="FNU16" s="127"/>
      <c r="FNV16" s="127"/>
      <c r="FNW16" s="117"/>
      <c r="FNX16" s="126"/>
      <c r="FNY16" s="127"/>
      <c r="FNZ16" s="127"/>
      <c r="FOA16" s="117"/>
      <c r="FOB16" s="126"/>
      <c r="FOC16" s="127"/>
      <c r="FOD16" s="127"/>
      <c r="FOE16" s="117"/>
      <c r="FOF16" s="126"/>
      <c r="FOG16" s="127"/>
      <c r="FOH16" s="127"/>
      <c r="FOI16" s="117"/>
      <c r="FOJ16" s="126"/>
      <c r="FOK16" s="127"/>
      <c r="FOL16" s="127"/>
      <c r="FOM16" s="117"/>
      <c r="FON16" s="126"/>
      <c r="FOO16" s="127"/>
      <c r="FOP16" s="127"/>
      <c r="FOQ16" s="117"/>
      <c r="FOR16" s="126"/>
      <c r="FOS16" s="127"/>
      <c r="FOT16" s="127"/>
      <c r="FOU16" s="117"/>
      <c r="FOV16" s="126"/>
      <c r="FOW16" s="127"/>
      <c r="FOX16" s="127"/>
      <c r="FOY16" s="117"/>
      <c r="FOZ16" s="126"/>
      <c r="FPA16" s="127"/>
      <c r="FPB16" s="127"/>
      <c r="FPC16" s="117"/>
      <c r="FPD16" s="126"/>
      <c r="FPE16" s="127"/>
      <c r="FPF16" s="127"/>
      <c r="FPG16" s="117"/>
      <c r="FPH16" s="126"/>
      <c r="FPI16" s="127"/>
      <c r="FPJ16" s="127"/>
      <c r="FPK16" s="117"/>
      <c r="FPL16" s="126"/>
      <c r="FPM16" s="127"/>
      <c r="FPN16" s="127"/>
      <c r="FPO16" s="117"/>
      <c r="FPP16" s="126"/>
      <c r="FPQ16" s="127"/>
      <c r="FPR16" s="127"/>
      <c r="FPS16" s="117"/>
      <c r="FPT16" s="126"/>
      <c r="FPU16" s="127"/>
      <c r="FPV16" s="127"/>
      <c r="FPW16" s="117"/>
      <c r="FPX16" s="126"/>
      <c r="FPY16" s="127"/>
      <c r="FPZ16" s="127"/>
      <c r="FQA16" s="117"/>
      <c r="FQB16" s="126"/>
      <c r="FQC16" s="127"/>
      <c r="FQD16" s="127"/>
      <c r="FQE16" s="117"/>
      <c r="FQF16" s="126"/>
      <c r="FQG16" s="127"/>
      <c r="FQH16" s="127"/>
      <c r="FQI16" s="117"/>
      <c r="FQJ16" s="126"/>
      <c r="FQK16" s="127"/>
      <c r="FQL16" s="127"/>
      <c r="FQM16" s="117"/>
      <c r="FQN16" s="126"/>
      <c r="FQO16" s="127"/>
      <c r="FQP16" s="127"/>
      <c r="FQQ16" s="117"/>
      <c r="FQR16" s="126"/>
      <c r="FQS16" s="127"/>
      <c r="FQT16" s="127"/>
      <c r="FQU16" s="117"/>
      <c r="FQV16" s="126"/>
      <c r="FQW16" s="127"/>
      <c r="FQX16" s="127"/>
      <c r="FQY16" s="117"/>
      <c r="FQZ16" s="126"/>
      <c r="FRA16" s="127"/>
      <c r="FRB16" s="127"/>
      <c r="FRC16" s="117"/>
      <c r="FRD16" s="126"/>
      <c r="FRE16" s="127"/>
      <c r="FRF16" s="127"/>
      <c r="FRG16" s="117"/>
      <c r="FRH16" s="126"/>
      <c r="FRI16" s="127"/>
      <c r="FRJ16" s="127"/>
      <c r="FRK16" s="117"/>
      <c r="FRL16" s="126"/>
      <c r="FRM16" s="127"/>
      <c r="FRN16" s="127"/>
      <c r="FRO16" s="117"/>
      <c r="FRP16" s="126"/>
      <c r="FRQ16" s="127"/>
      <c r="FRR16" s="127"/>
      <c r="FRS16" s="117"/>
      <c r="FRT16" s="126"/>
      <c r="FRU16" s="127"/>
      <c r="FRV16" s="127"/>
      <c r="FRW16" s="117"/>
      <c r="FRX16" s="126"/>
      <c r="FRY16" s="127"/>
      <c r="FRZ16" s="127"/>
      <c r="FSA16" s="117"/>
      <c r="FSB16" s="126"/>
      <c r="FSC16" s="127"/>
      <c r="FSD16" s="127"/>
      <c r="FSE16" s="117"/>
      <c r="FSF16" s="126"/>
      <c r="FSG16" s="127"/>
      <c r="FSH16" s="127"/>
      <c r="FSI16" s="117"/>
      <c r="FSJ16" s="126"/>
      <c r="FSK16" s="127"/>
      <c r="FSL16" s="127"/>
      <c r="FSM16" s="117"/>
      <c r="FSN16" s="126"/>
      <c r="FSO16" s="127"/>
      <c r="FSP16" s="127"/>
      <c r="FSQ16" s="117"/>
      <c r="FSR16" s="126"/>
      <c r="FSS16" s="127"/>
      <c r="FST16" s="127"/>
      <c r="FSU16" s="117"/>
      <c r="FSV16" s="126"/>
      <c r="FSW16" s="127"/>
      <c r="FSX16" s="127"/>
      <c r="FSY16" s="117"/>
      <c r="FSZ16" s="126"/>
      <c r="FTA16" s="127"/>
      <c r="FTB16" s="127"/>
      <c r="FTC16" s="117"/>
      <c r="FTD16" s="126"/>
      <c r="FTE16" s="127"/>
      <c r="FTF16" s="127"/>
      <c r="FTG16" s="117"/>
      <c r="FTH16" s="126"/>
      <c r="FTI16" s="127"/>
      <c r="FTJ16" s="127"/>
      <c r="FTK16" s="117"/>
      <c r="FTL16" s="126"/>
      <c r="FTM16" s="127"/>
      <c r="FTN16" s="127"/>
      <c r="FTO16" s="117"/>
      <c r="FTP16" s="126"/>
      <c r="FTQ16" s="127"/>
      <c r="FTR16" s="127"/>
      <c r="FTS16" s="117"/>
      <c r="FTT16" s="126"/>
      <c r="FTU16" s="127"/>
      <c r="FTV16" s="127"/>
      <c r="FTW16" s="117"/>
      <c r="FTX16" s="126"/>
      <c r="FTY16" s="127"/>
      <c r="FTZ16" s="127"/>
      <c r="FUA16" s="117"/>
      <c r="FUB16" s="126"/>
      <c r="FUC16" s="127"/>
      <c r="FUD16" s="127"/>
      <c r="FUE16" s="117"/>
      <c r="FUF16" s="126"/>
      <c r="FUG16" s="127"/>
      <c r="FUH16" s="127"/>
      <c r="FUI16" s="117"/>
      <c r="FUJ16" s="126"/>
      <c r="FUK16" s="127"/>
      <c r="FUL16" s="127"/>
      <c r="FUM16" s="117"/>
      <c r="FUN16" s="126"/>
      <c r="FUO16" s="127"/>
      <c r="FUP16" s="127"/>
      <c r="FUQ16" s="117"/>
      <c r="FUR16" s="126"/>
      <c r="FUS16" s="127"/>
      <c r="FUT16" s="127"/>
      <c r="FUU16" s="117"/>
      <c r="FUV16" s="126"/>
      <c r="FUW16" s="127"/>
      <c r="FUX16" s="127"/>
      <c r="FUY16" s="117"/>
      <c r="FUZ16" s="126"/>
      <c r="FVA16" s="127"/>
      <c r="FVB16" s="127"/>
      <c r="FVC16" s="117"/>
      <c r="FVD16" s="126"/>
      <c r="FVE16" s="127"/>
      <c r="FVF16" s="127"/>
      <c r="FVG16" s="117"/>
      <c r="FVH16" s="126"/>
      <c r="FVI16" s="127"/>
      <c r="FVJ16" s="127"/>
      <c r="FVK16" s="117"/>
      <c r="FVL16" s="126"/>
      <c r="FVM16" s="127"/>
      <c r="FVN16" s="127"/>
      <c r="FVO16" s="117"/>
      <c r="FVP16" s="126"/>
      <c r="FVQ16" s="127"/>
      <c r="FVR16" s="127"/>
      <c r="FVS16" s="117"/>
      <c r="FVT16" s="126"/>
      <c r="FVU16" s="127"/>
      <c r="FVV16" s="127"/>
      <c r="FVW16" s="117"/>
      <c r="FVX16" s="126"/>
      <c r="FVY16" s="127"/>
      <c r="FVZ16" s="127"/>
      <c r="FWA16" s="117"/>
      <c r="FWB16" s="126"/>
      <c r="FWC16" s="127"/>
      <c r="FWD16" s="127"/>
      <c r="FWE16" s="117"/>
      <c r="FWF16" s="126"/>
      <c r="FWG16" s="127"/>
      <c r="FWH16" s="127"/>
      <c r="FWI16" s="117"/>
      <c r="FWJ16" s="126"/>
      <c r="FWK16" s="127"/>
      <c r="FWL16" s="127"/>
      <c r="FWM16" s="117"/>
      <c r="FWN16" s="126"/>
      <c r="FWO16" s="127"/>
      <c r="FWP16" s="127"/>
      <c r="FWQ16" s="117"/>
      <c r="FWR16" s="126"/>
      <c r="FWS16" s="127"/>
      <c r="FWT16" s="127"/>
      <c r="FWU16" s="117"/>
      <c r="FWV16" s="126"/>
      <c r="FWW16" s="127"/>
      <c r="FWX16" s="127"/>
      <c r="FWY16" s="117"/>
      <c r="FWZ16" s="126"/>
      <c r="FXA16" s="127"/>
      <c r="FXB16" s="127"/>
      <c r="FXC16" s="117"/>
      <c r="FXD16" s="126"/>
      <c r="FXE16" s="127"/>
      <c r="FXF16" s="127"/>
      <c r="FXG16" s="117"/>
      <c r="FXH16" s="126"/>
      <c r="FXI16" s="127"/>
      <c r="FXJ16" s="127"/>
      <c r="FXK16" s="117"/>
      <c r="FXL16" s="126"/>
      <c r="FXM16" s="127"/>
      <c r="FXN16" s="127"/>
      <c r="FXO16" s="117"/>
      <c r="FXP16" s="126"/>
      <c r="FXQ16" s="127"/>
      <c r="FXR16" s="127"/>
      <c r="FXS16" s="117"/>
      <c r="FXT16" s="126"/>
      <c r="FXU16" s="127"/>
      <c r="FXV16" s="127"/>
      <c r="FXW16" s="117"/>
      <c r="FXX16" s="126"/>
      <c r="FXY16" s="127"/>
      <c r="FXZ16" s="127"/>
      <c r="FYA16" s="117"/>
      <c r="FYB16" s="126"/>
      <c r="FYC16" s="127"/>
      <c r="FYD16" s="127"/>
      <c r="FYE16" s="117"/>
      <c r="FYF16" s="126"/>
      <c r="FYG16" s="127"/>
      <c r="FYH16" s="127"/>
      <c r="FYI16" s="117"/>
      <c r="FYJ16" s="126"/>
      <c r="FYK16" s="127"/>
      <c r="FYL16" s="127"/>
      <c r="FYM16" s="117"/>
      <c r="FYN16" s="126"/>
      <c r="FYO16" s="127"/>
      <c r="FYP16" s="127"/>
      <c r="FYQ16" s="117"/>
      <c r="FYR16" s="126"/>
      <c r="FYS16" s="127"/>
      <c r="FYT16" s="127"/>
      <c r="FYU16" s="117"/>
      <c r="FYV16" s="126"/>
      <c r="FYW16" s="127"/>
      <c r="FYX16" s="127"/>
      <c r="FYY16" s="117"/>
      <c r="FYZ16" s="126"/>
      <c r="FZA16" s="127"/>
      <c r="FZB16" s="127"/>
      <c r="FZC16" s="117"/>
      <c r="FZD16" s="126"/>
      <c r="FZE16" s="127"/>
      <c r="FZF16" s="127"/>
      <c r="FZG16" s="117"/>
      <c r="FZH16" s="126"/>
      <c r="FZI16" s="127"/>
      <c r="FZJ16" s="127"/>
      <c r="FZK16" s="117"/>
      <c r="FZL16" s="126"/>
      <c r="FZM16" s="127"/>
      <c r="FZN16" s="127"/>
      <c r="FZO16" s="117"/>
      <c r="FZP16" s="126"/>
      <c r="FZQ16" s="127"/>
      <c r="FZR16" s="127"/>
      <c r="FZS16" s="117"/>
      <c r="FZT16" s="126"/>
      <c r="FZU16" s="127"/>
      <c r="FZV16" s="127"/>
      <c r="FZW16" s="117"/>
      <c r="FZX16" s="126"/>
      <c r="FZY16" s="127"/>
      <c r="FZZ16" s="127"/>
      <c r="GAA16" s="117"/>
      <c r="GAB16" s="126"/>
      <c r="GAC16" s="127"/>
      <c r="GAD16" s="127"/>
      <c r="GAE16" s="117"/>
      <c r="GAF16" s="126"/>
      <c r="GAG16" s="127"/>
      <c r="GAH16" s="127"/>
      <c r="GAI16" s="117"/>
      <c r="GAJ16" s="126"/>
      <c r="GAK16" s="127"/>
      <c r="GAL16" s="127"/>
      <c r="GAM16" s="117"/>
      <c r="GAN16" s="126"/>
      <c r="GAO16" s="127"/>
      <c r="GAP16" s="127"/>
      <c r="GAQ16" s="117"/>
      <c r="GAR16" s="126"/>
      <c r="GAS16" s="127"/>
      <c r="GAT16" s="127"/>
      <c r="GAU16" s="117"/>
      <c r="GAV16" s="126"/>
      <c r="GAW16" s="127"/>
      <c r="GAX16" s="127"/>
      <c r="GAY16" s="117"/>
      <c r="GAZ16" s="126"/>
      <c r="GBA16" s="127"/>
      <c r="GBB16" s="127"/>
      <c r="GBC16" s="117"/>
      <c r="GBD16" s="126"/>
      <c r="GBE16" s="127"/>
      <c r="GBF16" s="127"/>
      <c r="GBG16" s="117"/>
      <c r="GBH16" s="126"/>
      <c r="GBI16" s="127"/>
      <c r="GBJ16" s="127"/>
      <c r="GBK16" s="117"/>
      <c r="GBL16" s="126"/>
      <c r="GBM16" s="127"/>
      <c r="GBN16" s="127"/>
      <c r="GBO16" s="117"/>
      <c r="GBP16" s="126"/>
      <c r="GBQ16" s="127"/>
      <c r="GBR16" s="127"/>
      <c r="GBS16" s="117"/>
      <c r="GBT16" s="126"/>
      <c r="GBU16" s="127"/>
      <c r="GBV16" s="127"/>
      <c r="GBW16" s="117"/>
      <c r="GBX16" s="126"/>
      <c r="GBY16" s="127"/>
      <c r="GBZ16" s="127"/>
      <c r="GCA16" s="117"/>
      <c r="GCB16" s="126"/>
      <c r="GCC16" s="127"/>
      <c r="GCD16" s="127"/>
      <c r="GCE16" s="117"/>
      <c r="GCF16" s="126"/>
      <c r="GCG16" s="127"/>
      <c r="GCH16" s="127"/>
      <c r="GCI16" s="117"/>
      <c r="GCJ16" s="126"/>
      <c r="GCK16" s="127"/>
      <c r="GCL16" s="127"/>
      <c r="GCM16" s="117"/>
      <c r="GCN16" s="126"/>
      <c r="GCO16" s="127"/>
      <c r="GCP16" s="127"/>
      <c r="GCQ16" s="117"/>
      <c r="GCR16" s="126"/>
      <c r="GCS16" s="127"/>
      <c r="GCT16" s="127"/>
      <c r="GCU16" s="117"/>
      <c r="GCV16" s="126"/>
      <c r="GCW16" s="127"/>
      <c r="GCX16" s="127"/>
      <c r="GCY16" s="117"/>
      <c r="GCZ16" s="126"/>
      <c r="GDA16" s="127"/>
      <c r="GDB16" s="127"/>
      <c r="GDC16" s="117"/>
      <c r="GDD16" s="126"/>
      <c r="GDE16" s="127"/>
      <c r="GDF16" s="127"/>
      <c r="GDG16" s="117"/>
      <c r="GDH16" s="126"/>
      <c r="GDI16" s="127"/>
      <c r="GDJ16" s="127"/>
      <c r="GDK16" s="117"/>
      <c r="GDL16" s="126"/>
      <c r="GDM16" s="127"/>
      <c r="GDN16" s="127"/>
      <c r="GDO16" s="117"/>
      <c r="GDP16" s="126"/>
      <c r="GDQ16" s="127"/>
      <c r="GDR16" s="127"/>
      <c r="GDS16" s="117"/>
      <c r="GDT16" s="126"/>
      <c r="GDU16" s="127"/>
      <c r="GDV16" s="127"/>
      <c r="GDW16" s="117"/>
      <c r="GDX16" s="126"/>
      <c r="GDY16" s="127"/>
      <c r="GDZ16" s="127"/>
      <c r="GEA16" s="117"/>
      <c r="GEB16" s="126"/>
      <c r="GEC16" s="127"/>
      <c r="GED16" s="127"/>
      <c r="GEE16" s="117"/>
      <c r="GEF16" s="126"/>
      <c r="GEG16" s="127"/>
      <c r="GEH16" s="127"/>
      <c r="GEI16" s="117"/>
      <c r="GEJ16" s="126"/>
      <c r="GEK16" s="127"/>
      <c r="GEL16" s="127"/>
      <c r="GEM16" s="117"/>
      <c r="GEN16" s="126"/>
      <c r="GEO16" s="127"/>
      <c r="GEP16" s="127"/>
      <c r="GEQ16" s="117"/>
      <c r="GER16" s="126"/>
      <c r="GES16" s="127"/>
      <c r="GET16" s="127"/>
      <c r="GEU16" s="117"/>
      <c r="GEV16" s="126"/>
      <c r="GEW16" s="127"/>
      <c r="GEX16" s="127"/>
      <c r="GEY16" s="117"/>
      <c r="GEZ16" s="126"/>
      <c r="GFA16" s="127"/>
      <c r="GFB16" s="127"/>
      <c r="GFC16" s="117"/>
      <c r="GFD16" s="126"/>
      <c r="GFE16" s="127"/>
      <c r="GFF16" s="127"/>
      <c r="GFG16" s="117"/>
      <c r="GFH16" s="126"/>
      <c r="GFI16" s="127"/>
      <c r="GFJ16" s="127"/>
      <c r="GFK16" s="117"/>
      <c r="GFL16" s="126"/>
      <c r="GFM16" s="127"/>
      <c r="GFN16" s="127"/>
      <c r="GFO16" s="117"/>
      <c r="GFP16" s="126"/>
      <c r="GFQ16" s="127"/>
      <c r="GFR16" s="127"/>
      <c r="GFS16" s="117"/>
      <c r="GFT16" s="126"/>
      <c r="GFU16" s="127"/>
      <c r="GFV16" s="127"/>
      <c r="GFW16" s="117"/>
      <c r="GFX16" s="126"/>
      <c r="GFY16" s="127"/>
      <c r="GFZ16" s="127"/>
      <c r="GGA16" s="117"/>
      <c r="GGB16" s="126"/>
      <c r="GGC16" s="127"/>
      <c r="GGD16" s="127"/>
      <c r="GGE16" s="117"/>
      <c r="GGF16" s="126"/>
      <c r="GGG16" s="127"/>
      <c r="GGH16" s="127"/>
      <c r="GGI16" s="117"/>
      <c r="GGJ16" s="126"/>
      <c r="GGK16" s="127"/>
      <c r="GGL16" s="127"/>
      <c r="GGM16" s="117"/>
      <c r="GGN16" s="126"/>
      <c r="GGO16" s="127"/>
      <c r="GGP16" s="127"/>
      <c r="GGQ16" s="117"/>
      <c r="GGR16" s="126"/>
      <c r="GGS16" s="127"/>
      <c r="GGT16" s="127"/>
      <c r="GGU16" s="117"/>
      <c r="GGV16" s="126"/>
      <c r="GGW16" s="127"/>
      <c r="GGX16" s="127"/>
      <c r="GGY16" s="117"/>
      <c r="GGZ16" s="126"/>
      <c r="GHA16" s="127"/>
      <c r="GHB16" s="127"/>
      <c r="GHC16" s="117"/>
      <c r="GHD16" s="126"/>
      <c r="GHE16" s="127"/>
      <c r="GHF16" s="127"/>
      <c r="GHG16" s="117"/>
      <c r="GHH16" s="126"/>
      <c r="GHI16" s="127"/>
      <c r="GHJ16" s="127"/>
      <c r="GHK16" s="117"/>
      <c r="GHL16" s="126"/>
      <c r="GHM16" s="127"/>
      <c r="GHN16" s="127"/>
      <c r="GHO16" s="117"/>
      <c r="GHP16" s="126"/>
      <c r="GHQ16" s="127"/>
      <c r="GHR16" s="127"/>
      <c r="GHS16" s="117"/>
      <c r="GHT16" s="126"/>
      <c r="GHU16" s="127"/>
      <c r="GHV16" s="127"/>
      <c r="GHW16" s="117"/>
      <c r="GHX16" s="126"/>
      <c r="GHY16" s="127"/>
      <c r="GHZ16" s="127"/>
      <c r="GIA16" s="117"/>
      <c r="GIB16" s="126"/>
      <c r="GIC16" s="127"/>
      <c r="GID16" s="127"/>
      <c r="GIE16" s="117"/>
      <c r="GIF16" s="126"/>
      <c r="GIG16" s="127"/>
      <c r="GIH16" s="127"/>
      <c r="GII16" s="117"/>
      <c r="GIJ16" s="126"/>
      <c r="GIK16" s="127"/>
      <c r="GIL16" s="127"/>
      <c r="GIM16" s="117"/>
      <c r="GIN16" s="126"/>
      <c r="GIO16" s="127"/>
      <c r="GIP16" s="127"/>
      <c r="GIQ16" s="117"/>
      <c r="GIR16" s="126"/>
      <c r="GIS16" s="127"/>
      <c r="GIT16" s="127"/>
      <c r="GIU16" s="117"/>
      <c r="GIV16" s="126"/>
      <c r="GIW16" s="127"/>
      <c r="GIX16" s="127"/>
      <c r="GIY16" s="117"/>
      <c r="GIZ16" s="126"/>
      <c r="GJA16" s="127"/>
      <c r="GJB16" s="127"/>
      <c r="GJC16" s="117"/>
      <c r="GJD16" s="126"/>
      <c r="GJE16" s="127"/>
      <c r="GJF16" s="127"/>
      <c r="GJG16" s="117"/>
      <c r="GJH16" s="126"/>
      <c r="GJI16" s="127"/>
      <c r="GJJ16" s="127"/>
      <c r="GJK16" s="117"/>
      <c r="GJL16" s="126"/>
      <c r="GJM16" s="127"/>
      <c r="GJN16" s="127"/>
      <c r="GJO16" s="117"/>
      <c r="GJP16" s="126"/>
      <c r="GJQ16" s="127"/>
      <c r="GJR16" s="127"/>
      <c r="GJS16" s="117"/>
      <c r="GJT16" s="126"/>
      <c r="GJU16" s="127"/>
      <c r="GJV16" s="127"/>
      <c r="GJW16" s="117"/>
      <c r="GJX16" s="126"/>
      <c r="GJY16" s="127"/>
      <c r="GJZ16" s="127"/>
      <c r="GKA16" s="117"/>
      <c r="GKB16" s="126"/>
      <c r="GKC16" s="127"/>
      <c r="GKD16" s="127"/>
      <c r="GKE16" s="117"/>
      <c r="GKF16" s="126"/>
      <c r="GKG16" s="127"/>
      <c r="GKH16" s="127"/>
      <c r="GKI16" s="117"/>
      <c r="GKJ16" s="126"/>
      <c r="GKK16" s="127"/>
      <c r="GKL16" s="127"/>
      <c r="GKM16" s="117"/>
      <c r="GKN16" s="126"/>
      <c r="GKO16" s="127"/>
      <c r="GKP16" s="127"/>
      <c r="GKQ16" s="117"/>
      <c r="GKR16" s="126"/>
      <c r="GKS16" s="127"/>
      <c r="GKT16" s="127"/>
      <c r="GKU16" s="117"/>
      <c r="GKV16" s="126"/>
      <c r="GKW16" s="127"/>
      <c r="GKX16" s="127"/>
      <c r="GKY16" s="117"/>
      <c r="GKZ16" s="126"/>
      <c r="GLA16" s="127"/>
      <c r="GLB16" s="127"/>
      <c r="GLC16" s="117"/>
      <c r="GLD16" s="126"/>
      <c r="GLE16" s="127"/>
      <c r="GLF16" s="127"/>
      <c r="GLG16" s="117"/>
      <c r="GLH16" s="126"/>
      <c r="GLI16" s="127"/>
      <c r="GLJ16" s="127"/>
      <c r="GLK16" s="117"/>
      <c r="GLL16" s="126"/>
      <c r="GLM16" s="127"/>
      <c r="GLN16" s="127"/>
      <c r="GLO16" s="117"/>
      <c r="GLP16" s="126"/>
      <c r="GLQ16" s="127"/>
      <c r="GLR16" s="127"/>
      <c r="GLS16" s="117"/>
      <c r="GLT16" s="126"/>
      <c r="GLU16" s="127"/>
      <c r="GLV16" s="127"/>
      <c r="GLW16" s="117"/>
      <c r="GLX16" s="126"/>
      <c r="GLY16" s="127"/>
      <c r="GLZ16" s="127"/>
      <c r="GMA16" s="117"/>
      <c r="GMB16" s="126"/>
      <c r="GMC16" s="127"/>
      <c r="GMD16" s="127"/>
      <c r="GME16" s="117"/>
      <c r="GMF16" s="126"/>
      <c r="GMG16" s="127"/>
      <c r="GMH16" s="127"/>
      <c r="GMI16" s="117"/>
      <c r="GMJ16" s="126"/>
      <c r="GMK16" s="127"/>
      <c r="GML16" s="127"/>
      <c r="GMM16" s="117"/>
      <c r="GMN16" s="126"/>
      <c r="GMO16" s="127"/>
      <c r="GMP16" s="127"/>
      <c r="GMQ16" s="117"/>
      <c r="GMR16" s="126"/>
      <c r="GMS16" s="127"/>
      <c r="GMT16" s="127"/>
      <c r="GMU16" s="117"/>
      <c r="GMV16" s="126"/>
      <c r="GMW16" s="127"/>
      <c r="GMX16" s="127"/>
      <c r="GMY16" s="117"/>
      <c r="GMZ16" s="126"/>
      <c r="GNA16" s="127"/>
      <c r="GNB16" s="127"/>
      <c r="GNC16" s="117"/>
      <c r="GND16" s="126"/>
      <c r="GNE16" s="127"/>
      <c r="GNF16" s="127"/>
      <c r="GNG16" s="117"/>
      <c r="GNH16" s="126"/>
      <c r="GNI16" s="127"/>
      <c r="GNJ16" s="127"/>
      <c r="GNK16" s="117"/>
      <c r="GNL16" s="126"/>
      <c r="GNM16" s="127"/>
      <c r="GNN16" s="127"/>
      <c r="GNO16" s="117"/>
      <c r="GNP16" s="126"/>
      <c r="GNQ16" s="127"/>
      <c r="GNR16" s="127"/>
      <c r="GNS16" s="117"/>
      <c r="GNT16" s="126"/>
      <c r="GNU16" s="127"/>
      <c r="GNV16" s="127"/>
      <c r="GNW16" s="117"/>
      <c r="GNX16" s="126"/>
      <c r="GNY16" s="127"/>
      <c r="GNZ16" s="127"/>
      <c r="GOA16" s="117"/>
      <c r="GOB16" s="126"/>
      <c r="GOC16" s="127"/>
      <c r="GOD16" s="127"/>
      <c r="GOE16" s="117"/>
      <c r="GOF16" s="126"/>
      <c r="GOG16" s="127"/>
      <c r="GOH16" s="127"/>
      <c r="GOI16" s="117"/>
      <c r="GOJ16" s="126"/>
      <c r="GOK16" s="127"/>
      <c r="GOL16" s="127"/>
      <c r="GOM16" s="117"/>
      <c r="GON16" s="126"/>
      <c r="GOO16" s="127"/>
      <c r="GOP16" s="127"/>
      <c r="GOQ16" s="117"/>
      <c r="GOR16" s="126"/>
      <c r="GOS16" s="127"/>
      <c r="GOT16" s="127"/>
      <c r="GOU16" s="117"/>
      <c r="GOV16" s="126"/>
      <c r="GOW16" s="127"/>
      <c r="GOX16" s="127"/>
      <c r="GOY16" s="117"/>
      <c r="GOZ16" s="126"/>
      <c r="GPA16" s="127"/>
      <c r="GPB16" s="127"/>
      <c r="GPC16" s="117"/>
      <c r="GPD16" s="126"/>
      <c r="GPE16" s="127"/>
      <c r="GPF16" s="127"/>
      <c r="GPG16" s="117"/>
      <c r="GPH16" s="126"/>
      <c r="GPI16" s="127"/>
      <c r="GPJ16" s="127"/>
      <c r="GPK16" s="117"/>
      <c r="GPL16" s="126"/>
      <c r="GPM16" s="127"/>
      <c r="GPN16" s="127"/>
      <c r="GPO16" s="117"/>
      <c r="GPP16" s="126"/>
      <c r="GPQ16" s="127"/>
      <c r="GPR16" s="127"/>
      <c r="GPS16" s="117"/>
      <c r="GPT16" s="126"/>
      <c r="GPU16" s="127"/>
      <c r="GPV16" s="127"/>
      <c r="GPW16" s="117"/>
      <c r="GPX16" s="126"/>
      <c r="GPY16" s="127"/>
      <c r="GPZ16" s="127"/>
      <c r="GQA16" s="117"/>
      <c r="GQB16" s="126"/>
      <c r="GQC16" s="127"/>
      <c r="GQD16" s="127"/>
      <c r="GQE16" s="117"/>
      <c r="GQF16" s="126"/>
      <c r="GQG16" s="127"/>
      <c r="GQH16" s="127"/>
      <c r="GQI16" s="117"/>
      <c r="GQJ16" s="126"/>
      <c r="GQK16" s="127"/>
      <c r="GQL16" s="127"/>
      <c r="GQM16" s="117"/>
      <c r="GQN16" s="126"/>
      <c r="GQO16" s="127"/>
      <c r="GQP16" s="127"/>
      <c r="GQQ16" s="117"/>
      <c r="GQR16" s="126"/>
      <c r="GQS16" s="127"/>
      <c r="GQT16" s="127"/>
      <c r="GQU16" s="117"/>
      <c r="GQV16" s="126"/>
      <c r="GQW16" s="127"/>
      <c r="GQX16" s="127"/>
      <c r="GQY16" s="117"/>
      <c r="GQZ16" s="126"/>
      <c r="GRA16" s="127"/>
      <c r="GRB16" s="127"/>
      <c r="GRC16" s="117"/>
      <c r="GRD16" s="126"/>
      <c r="GRE16" s="127"/>
      <c r="GRF16" s="127"/>
      <c r="GRG16" s="117"/>
      <c r="GRH16" s="126"/>
      <c r="GRI16" s="127"/>
      <c r="GRJ16" s="127"/>
      <c r="GRK16" s="117"/>
      <c r="GRL16" s="126"/>
      <c r="GRM16" s="127"/>
      <c r="GRN16" s="127"/>
      <c r="GRO16" s="117"/>
      <c r="GRP16" s="126"/>
      <c r="GRQ16" s="127"/>
      <c r="GRR16" s="127"/>
      <c r="GRS16" s="117"/>
      <c r="GRT16" s="126"/>
      <c r="GRU16" s="127"/>
      <c r="GRV16" s="127"/>
      <c r="GRW16" s="117"/>
      <c r="GRX16" s="126"/>
      <c r="GRY16" s="127"/>
      <c r="GRZ16" s="127"/>
      <c r="GSA16" s="117"/>
      <c r="GSB16" s="126"/>
      <c r="GSC16" s="127"/>
      <c r="GSD16" s="127"/>
      <c r="GSE16" s="117"/>
      <c r="GSF16" s="126"/>
      <c r="GSG16" s="127"/>
      <c r="GSH16" s="127"/>
      <c r="GSI16" s="117"/>
      <c r="GSJ16" s="126"/>
      <c r="GSK16" s="127"/>
      <c r="GSL16" s="127"/>
      <c r="GSM16" s="117"/>
      <c r="GSN16" s="126"/>
      <c r="GSO16" s="127"/>
      <c r="GSP16" s="127"/>
      <c r="GSQ16" s="117"/>
      <c r="GSR16" s="126"/>
      <c r="GSS16" s="127"/>
      <c r="GST16" s="127"/>
      <c r="GSU16" s="117"/>
      <c r="GSV16" s="126"/>
      <c r="GSW16" s="127"/>
      <c r="GSX16" s="127"/>
      <c r="GSY16" s="117"/>
      <c r="GSZ16" s="126"/>
      <c r="GTA16" s="127"/>
      <c r="GTB16" s="127"/>
      <c r="GTC16" s="117"/>
      <c r="GTD16" s="126"/>
      <c r="GTE16" s="127"/>
      <c r="GTF16" s="127"/>
      <c r="GTG16" s="117"/>
      <c r="GTH16" s="126"/>
      <c r="GTI16" s="127"/>
      <c r="GTJ16" s="127"/>
      <c r="GTK16" s="117"/>
      <c r="GTL16" s="126"/>
      <c r="GTM16" s="127"/>
      <c r="GTN16" s="127"/>
      <c r="GTO16" s="117"/>
      <c r="GTP16" s="126"/>
      <c r="GTQ16" s="127"/>
      <c r="GTR16" s="127"/>
      <c r="GTS16" s="117"/>
      <c r="GTT16" s="126"/>
      <c r="GTU16" s="127"/>
      <c r="GTV16" s="127"/>
      <c r="GTW16" s="117"/>
      <c r="GTX16" s="126"/>
      <c r="GTY16" s="127"/>
      <c r="GTZ16" s="127"/>
      <c r="GUA16" s="117"/>
      <c r="GUB16" s="126"/>
      <c r="GUC16" s="127"/>
      <c r="GUD16" s="127"/>
      <c r="GUE16" s="117"/>
      <c r="GUF16" s="126"/>
      <c r="GUG16" s="127"/>
      <c r="GUH16" s="127"/>
      <c r="GUI16" s="117"/>
      <c r="GUJ16" s="126"/>
      <c r="GUK16" s="127"/>
      <c r="GUL16" s="127"/>
      <c r="GUM16" s="117"/>
      <c r="GUN16" s="126"/>
      <c r="GUO16" s="127"/>
      <c r="GUP16" s="127"/>
      <c r="GUQ16" s="117"/>
      <c r="GUR16" s="126"/>
      <c r="GUS16" s="127"/>
      <c r="GUT16" s="127"/>
      <c r="GUU16" s="117"/>
      <c r="GUV16" s="126"/>
      <c r="GUW16" s="127"/>
      <c r="GUX16" s="127"/>
      <c r="GUY16" s="117"/>
      <c r="GUZ16" s="126"/>
      <c r="GVA16" s="127"/>
      <c r="GVB16" s="127"/>
      <c r="GVC16" s="117"/>
      <c r="GVD16" s="126"/>
      <c r="GVE16" s="127"/>
      <c r="GVF16" s="127"/>
      <c r="GVG16" s="117"/>
      <c r="GVH16" s="126"/>
      <c r="GVI16" s="127"/>
      <c r="GVJ16" s="127"/>
      <c r="GVK16" s="117"/>
      <c r="GVL16" s="126"/>
      <c r="GVM16" s="127"/>
      <c r="GVN16" s="127"/>
      <c r="GVO16" s="117"/>
      <c r="GVP16" s="126"/>
      <c r="GVQ16" s="127"/>
      <c r="GVR16" s="127"/>
      <c r="GVS16" s="117"/>
      <c r="GVT16" s="126"/>
      <c r="GVU16" s="127"/>
      <c r="GVV16" s="127"/>
      <c r="GVW16" s="117"/>
      <c r="GVX16" s="126"/>
      <c r="GVY16" s="127"/>
      <c r="GVZ16" s="127"/>
      <c r="GWA16" s="117"/>
      <c r="GWB16" s="126"/>
      <c r="GWC16" s="127"/>
      <c r="GWD16" s="127"/>
      <c r="GWE16" s="117"/>
      <c r="GWF16" s="126"/>
      <c r="GWG16" s="127"/>
      <c r="GWH16" s="127"/>
      <c r="GWI16" s="117"/>
      <c r="GWJ16" s="126"/>
      <c r="GWK16" s="127"/>
      <c r="GWL16" s="127"/>
      <c r="GWM16" s="117"/>
      <c r="GWN16" s="126"/>
      <c r="GWO16" s="127"/>
      <c r="GWP16" s="127"/>
      <c r="GWQ16" s="117"/>
      <c r="GWR16" s="126"/>
      <c r="GWS16" s="127"/>
      <c r="GWT16" s="127"/>
      <c r="GWU16" s="117"/>
      <c r="GWV16" s="126"/>
      <c r="GWW16" s="127"/>
      <c r="GWX16" s="127"/>
      <c r="GWY16" s="117"/>
      <c r="GWZ16" s="126"/>
      <c r="GXA16" s="127"/>
      <c r="GXB16" s="127"/>
      <c r="GXC16" s="117"/>
      <c r="GXD16" s="126"/>
      <c r="GXE16" s="127"/>
      <c r="GXF16" s="127"/>
      <c r="GXG16" s="117"/>
      <c r="GXH16" s="126"/>
      <c r="GXI16" s="127"/>
      <c r="GXJ16" s="127"/>
      <c r="GXK16" s="117"/>
      <c r="GXL16" s="126"/>
      <c r="GXM16" s="127"/>
      <c r="GXN16" s="127"/>
      <c r="GXO16" s="117"/>
      <c r="GXP16" s="126"/>
      <c r="GXQ16" s="127"/>
      <c r="GXR16" s="127"/>
      <c r="GXS16" s="117"/>
      <c r="GXT16" s="126"/>
      <c r="GXU16" s="127"/>
      <c r="GXV16" s="127"/>
      <c r="GXW16" s="117"/>
      <c r="GXX16" s="126"/>
      <c r="GXY16" s="127"/>
      <c r="GXZ16" s="127"/>
      <c r="GYA16" s="117"/>
      <c r="GYB16" s="126"/>
      <c r="GYC16" s="127"/>
      <c r="GYD16" s="127"/>
      <c r="GYE16" s="117"/>
      <c r="GYF16" s="126"/>
      <c r="GYG16" s="127"/>
      <c r="GYH16" s="127"/>
      <c r="GYI16" s="117"/>
      <c r="GYJ16" s="126"/>
      <c r="GYK16" s="127"/>
      <c r="GYL16" s="127"/>
      <c r="GYM16" s="117"/>
      <c r="GYN16" s="126"/>
      <c r="GYO16" s="127"/>
      <c r="GYP16" s="127"/>
      <c r="GYQ16" s="117"/>
      <c r="GYR16" s="126"/>
      <c r="GYS16" s="127"/>
      <c r="GYT16" s="127"/>
      <c r="GYU16" s="117"/>
      <c r="GYV16" s="126"/>
      <c r="GYW16" s="127"/>
      <c r="GYX16" s="127"/>
      <c r="GYY16" s="117"/>
      <c r="GYZ16" s="126"/>
      <c r="GZA16" s="127"/>
      <c r="GZB16" s="127"/>
      <c r="GZC16" s="117"/>
      <c r="GZD16" s="126"/>
      <c r="GZE16" s="127"/>
      <c r="GZF16" s="127"/>
      <c r="GZG16" s="117"/>
      <c r="GZH16" s="126"/>
      <c r="GZI16" s="127"/>
      <c r="GZJ16" s="127"/>
      <c r="GZK16" s="117"/>
      <c r="GZL16" s="126"/>
      <c r="GZM16" s="127"/>
      <c r="GZN16" s="127"/>
      <c r="GZO16" s="117"/>
      <c r="GZP16" s="126"/>
      <c r="GZQ16" s="127"/>
      <c r="GZR16" s="127"/>
      <c r="GZS16" s="117"/>
      <c r="GZT16" s="126"/>
      <c r="GZU16" s="127"/>
      <c r="GZV16" s="127"/>
      <c r="GZW16" s="117"/>
      <c r="GZX16" s="126"/>
      <c r="GZY16" s="127"/>
      <c r="GZZ16" s="127"/>
      <c r="HAA16" s="117"/>
      <c r="HAB16" s="126"/>
      <c r="HAC16" s="127"/>
      <c r="HAD16" s="127"/>
      <c r="HAE16" s="117"/>
      <c r="HAF16" s="126"/>
      <c r="HAG16" s="127"/>
      <c r="HAH16" s="127"/>
      <c r="HAI16" s="117"/>
      <c r="HAJ16" s="126"/>
      <c r="HAK16" s="127"/>
      <c r="HAL16" s="127"/>
      <c r="HAM16" s="117"/>
      <c r="HAN16" s="126"/>
      <c r="HAO16" s="127"/>
      <c r="HAP16" s="127"/>
      <c r="HAQ16" s="117"/>
      <c r="HAR16" s="126"/>
      <c r="HAS16" s="127"/>
      <c r="HAT16" s="127"/>
      <c r="HAU16" s="117"/>
      <c r="HAV16" s="126"/>
      <c r="HAW16" s="127"/>
      <c r="HAX16" s="127"/>
      <c r="HAY16" s="117"/>
      <c r="HAZ16" s="126"/>
      <c r="HBA16" s="127"/>
      <c r="HBB16" s="127"/>
      <c r="HBC16" s="117"/>
      <c r="HBD16" s="126"/>
      <c r="HBE16" s="127"/>
      <c r="HBF16" s="127"/>
      <c r="HBG16" s="117"/>
      <c r="HBH16" s="126"/>
      <c r="HBI16" s="127"/>
      <c r="HBJ16" s="127"/>
      <c r="HBK16" s="117"/>
      <c r="HBL16" s="126"/>
      <c r="HBM16" s="127"/>
      <c r="HBN16" s="127"/>
      <c r="HBO16" s="117"/>
      <c r="HBP16" s="126"/>
      <c r="HBQ16" s="127"/>
      <c r="HBR16" s="127"/>
      <c r="HBS16" s="117"/>
      <c r="HBT16" s="126"/>
      <c r="HBU16" s="127"/>
      <c r="HBV16" s="127"/>
      <c r="HBW16" s="117"/>
      <c r="HBX16" s="126"/>
      <c r="HBY16" s="127"/>
      <c r="HBZ16" s="127"/>
      <c r="HCA16" s="117"/>
      <c r="HCB16" s="126"/>
      <c r="HCC16" s="127"/>
      <c r="HCD16" s="127"/>
      <c r="HCE16" s="117"/>
      <c r="HCF16" s="126"/>
      <c r="HCG16" s="127"/>
      <c r="HCH16" s="127"/>
      <c r="HCI16" s="117"/>
      <c r="HCJ16" s="126"/>
      <c r="HCK16" s="127"/>
      <c r="HCL16" s="127"/>
      <c r="HCM16" s="117"/>
      <c r="HCN16" s="126"/>
      <c r="HCO16" s="127"/>
      <c r="HCP16" s="127"/>
      <c r="HCQ16" s="117"/>
      <c r="HCR16" s="126"/>
      <c r="HCS16" s="127"/>
      <c r="HCT16" s="127"/>
      <c r="HCU16" s="117"/>
      <c r="HCV16" s="126"/>
      <c r="HCW16" s="127"/>
      <c r="HCX16" s="127"/>
      <c r="HCY16" s="117"/>
      <c r="HCZ16" s="126"/>
      <c r="HDA16" s="127"/>
      <c r="HDB16" s="127"/>
      <c r="HDC16" s="117"/>
      <c r="HDD16" s="126"/>
      <c r="HDE16" s="127"/>
      <c r="HDF16" s="127"/>
      <c r="HDG16" s="117"/>
      <c r="HDH16" s="126"/>
      <c r="HDI16" s="127"/>
      <c r="HDJ16" s="127"/>
      <c r="HDK16" s="117"/>
      <c r="HDL16" s="126"/>
      <c r="HDM16" s="127"/>
      <c r="HDN16" s="127"/>
      <c r="HDO16" s="117"/>
      <c r="HDP16" s="126"/>
      <c r="HDQ16" s="127"/>
      <c r="HDR16" s="127"/>
      <c r="HDS16" s="117"/>
      <c r="HDT16" s="126"/>
      <c r="HDU16" s="127"/>
      <c r="HDV16" s="127"/>
      <c r="HDW16" s="117"/>
      <c r="HDX16" s="126"/>
      <c r="HDY16" s="127"/>
      <c r="HDZ16" s="127"/>
      <c r="HEA16" s="117"/>
      <c r="HEB16" s="126"/>
      <c r="HEC16" s="127"/>
      <c r="HED16" s="127"/>
      <c r="HEE16" s="117"/>
      <c r="HEF16" s="126"/>
      <c r="HEG16" s="127"/>
      <c r="HEH16" s="127"/>
      <c r="HEI16" s="117"/>
      <c r="HEJ16" s="126"/>
      <c r="HEK16" s="127"/>
      <c r="HEL16" s="127"/>
      <c r="HEM16" s="117"/>
      <c r="HEN16" s="126"/>
      <c r="HEO16" s="127"/>
      <c r="HEP16" s="127"/>
      <c r="HEQ16" s="117"/>
      <c r="HER16" s="126"/>
      <c r="HES16" s="127"/>
      <c r="HET16" s="127"/>
      <c r="HEU16" s="117"/>
      <c r="HEV16" s="126"/>
      <c r="HEW16" s="127"/>
      <c r="HEX16" s="127"/>
      <c r="HEY16" s="117"/>
      <c r="HEZ16" s="126"/>
      <c r="HFA16" s="127"/>
      <c r="HFB16" s="127"/>
      <c r="HFC16" s="117"/>
      <c r="HFD16" s="126"/>
      <c r="HFE16" s="127"/>
      <c r="HFF16" s="127"/>
      <c r="HFG16" s="117"/>
      <c r="HFH16" s="126"/>
      <c r="HFI16" s="127"/>
      <c r="HFJ16" s="127"/>
      <c r="HFK16" s="117"/>
      <c r="HFL16" s="126"/>
      <c r="HFM16" s="127"/>
      <c r="HFN16" s="127"/>
      <c r="HFO16" s="117"/>
      <c r="HFP16" s="126"/>
      <c r="HFQ16" s="127"/>
      <c r="HFR16" s="127"/>
      <c r="HFS16" s="117"/>
      <c r="HFT16" s="126"/>
      <c r="HFU16" s="127"/>
      <c r="HFV16" s="127"/>
      <c r="HFW16" s="117"/>
      <c r="HFX16" s="126"/>
      <c r="HFY16" s="127"/>
      <c r="HFZ16" s="127"/>
      <c r="HGA16" s="117"/>
      <c r="HGB16" s="126"/>
      <c r="HGC16" s="127"/>
      <c r="HGD16" s="127"/>
      <c r="HGE16" s="117"/>
      <c r="HGF16" s="126"/>
      <c r="HGG16" s="127"/>
      <c r="HGH16" s="127"/>
      <c r="HGI16" s="117"/>
      <c r="HGJ16" s="126"/>
      <c r="HGK16" s="127"/>
      <c r="HGL16" s="127"/>
      <c r="HGM16" s="117"/>
      <c r="HGN16" s="126"/>
      <c r="HGO16" s="127"/>
      <c r="HGP16" s="127"/>
      <c r="HGQ16" s="117"/>
      <c r="HGR16" s="126"/>
      <c r="HGS16" s="127"/>
      <c r="HGT16" s="127"/>
      <c r="HGU16" s="117"/>
      <c r="HGV16" s="126"/>
      <c r="HGW16" s="127"/>
      <c r="HGX16" s="127"/>
      <c r="HGY16" s="117"/>
      <c r="HGZ16" s="126"/>
      <c r="HHA16" s="127"/>
      <c r="HHB16" s="127"/>
      <c r="HHC16" s="117"/>
      <c r="HHD16" s="126"/>
      <c r="HHE16" s="127"/>
      <c r="HHF16" s="127"/>
      <c r="HHG16" s="117"/>
      <c r="HHH16" s="126"/>
      <c r="HHI16" s="127"/>
      <c r="HHJ16" s="127"/>
      <c r="HHK16" s="117"/>
      <c r="HHL16" s="126"/>
      <c r="HHM16" s="127"/>
      <c r="HHN16" s="127"/>
      <c r="HHO16" s="117"/>
      <c r="HHP16" s="126"/>
      <c r="HHQ16" s="127"/>
      <c r="HHR16" s="127"/>
      <c r="HHS16" s="117"/>
      <c r="HHT16" s="126"/>
      <c r="HHU16" s="127"/>
      <c r="HHV16" s="127"/>
      <c r="HHW16" s="117"/>
      <c r="HHX16" s="126"/>
      <c r="HHY16" s="127"/>
      <c r="HHZ16" s="127"/>
      <c r="HIA16" s="117"/>
      <c r="HIB16" s="126"/>
      <c r="HIC16" s="127"/>
      <c r="HID16" s="127"/>
      <c r="HIE16" s="117"/>
      <c r="HIF16" s="126"/>
      <c r="HIG16" s="127"/>
      <c r="HIH16" s="127"/>
      <c r="HII16" s="117"/>
      <c r="HIJ16" s="126"/>
      <c r="HIK16" s="127"/>
      <c r="HIL16" s="127"/>
      <c r="HIM16" s="117"/>
      <c r="HIN16" s="126"/>
      <c r="HIO16" s="127"/>
      <c r="HIP16" s="127"/>
      <c r="HIQ16" s="117"/>
      <c r="HIR16" s="126"/>
      <c r="HIS16" s="127"/>
      <c r="HIT16" s="127"/>
      <c r="HIU16" s="117"/>
      <c r="HIV16" s="126"/>
      <c r="HIW16" s="127"/>
      <c r="HIX16" s="127"/>
      <c r="HIY16" s="117"/>
      <c r="HIZ16" s="126"/>
      <c r="HJA16" s="127"/>
      <c r="HJB16" s="127"/>
      <c r="HJC16" s="117"/>
      <c r="HJD16" s="126"/>
      <c r="HJE16" s="127"/>
      <c r="HJF16" s="127"/>
      <c r="HJG16" s="117"/>
      <c r="HJH16" s="126"/>
      <c r="HJI16" s="127"/>
      <c r="HJJ16" s="127"/>
      <c r="HJK16" s="117"/>
      <c r="HJL16" s="126"/>
      <c r="HJM16" s="127"/>
      <c r="HJN16" s="127"/>
      <c r="HJO16" s="117"/>
      <c r="HJP16" s="126"/>
      <c r="HJQ16" s="127"/>
      <c r="HJR16" s="127"/>
      <c r="HJS16" s="117"/>
      <c r="HJT16" s="126"/>
      <c r="HJU16" s="127"/>
      <c r="HJV16" s="127"/>
      <c r="HJW16" s="117"/>
      <c r="HJX16" s="126"/>
      <c r="HJY16" s="127"/>
      <c r="HJZ16" s="127"/>
      <c r="HKA16" s="117"/>
      <c r="HKB16" s="126"/>
      <c r="HKC16" s="127"/>
      <c r="HKD16" s="127"/>
      <c r="HKE16" s="117"/>
      <c r="HKF16" s="126"/>
      <c r="HKG16" s="127"/>
      <c r="HKH16" s="127"/>
      <c r="HKI16" s="117"/>
      <c r="HKJ16" s="126"/>
      <c r="HKK16" s="127"/>
      <c r="HKL16" s="127"/>
      <c r="HKM16" s="117"/>
      <c r="HKN16" s="126"/>
      <c r="HKO16" s="127"/>
      <c r="HKP16" s="127"/>
      <c r="HKQ16" s="117"/>
      <c r="HKR16" s="126"/>
      <c r="HKS16" s="127"/>
      <c r="HKT16" s="127"/>
      <c r="HKU16" s="117"/>
      <c r="HKV16" s="126"/>
      <c r="HKW16" s="127"/>
      <c r="HKX16" s="127"/>
      <c r="HKY16" s="117"/>
      <c r="HKZ16" s="126"/>
      <c r="HLA16" s="127"/>
      <c r="HLB16" s="127"/>
      <c r="HLC16" s="117"/>
      <c r="HLD16" s="126"/>
      <c r="HLE16" s="127"/>
      <c r="HLF16" s="127"/>
      <c r="HLG16" s="117"/>
      <c r="HLH16" s="126"/>
      <c r="HLI16" s="127"/>
      <c r="HLJ16" s="127"/>
      <c r="HLK16" s="117"/>
      <c r="HLL16" s="126"/>
      <c r="HLM16" s="127"/>
      <c r="HLN16" s="127"/>
      <c r="HLO16" s="117"/>
      <c r="HLP16" s="126"/>
      <c r="HLQ16" s="127"/>
      <c r="HLR16" s="127"/>
      <c r="HLS16" s="117"/>
      <c r="HLT16" s="126"/>
      <c r="HLU16" s="127"/>
      <c r="HLV16" s="127"/>
      <c r="HLW16" s="117"/>
      <c r="HLX16" s="126"/>
      <c r="HLY16" s="127"/>
      <c r="HLZ16" s="127"/>
      <c r="HMA16" s="117"/>
      <c r="HMB16" s="126"/>
      <c r="HMC16" s="127"/>
      <c r="HMD16" s="127"/>
      <c r="HME16" s="117"/>
      <c r="HMF16" s="126"/>
      <c r="HMG16" s="127"/>
      <c r="HMH16" s="127"/>
      <c r="HMI16" s="117"/>
      <c r="HMJ16" s="126"/>
      <c r="HMK16" s="127"/>
      <c r="HML16" s="127"/>
      <c r="HMM16" s="117"/>
      <c r="HMN16" s="126"/>
      <c r="HMO16" s="127"/>
      <c r="HMP16" s="127"/>
      <c r="HMQ16" s="117"/>
      <c r="HMR16" s="126"/>
      <c r="HMS16" s="127"/>
      <c r="HMT16" s="127"/>
      <c r="HMU16" s="117"/>
      <c r="HMV16" s="126"/>
      <c r="HMW16" s="127"/>
      <c r="HMX16" s="127"/>
      <c r="HMY16" s="117"/>
      <c r="HMZ16" s="126"/>
      <c r="HNA16" s="127"/>
      <c r="HNB16" s="127"/>
      <c r="HNC16" s="117"/>
      <c r="HND16" s="126"/>
      <c r="HNE16" s="127"/>
      <c r="HNF16" s="127"/>
      <c r="HNG16" s="117"/>
      <c r="HNH16" s="126"/>
      <c r="HNI16" s="127"/>
      <c r="HNJ16" s="127"/>
      <c r="HNK16" s="117"/>
      <c r="HNL16" s="126"/>
      <c r="HNM16" s="127"/>
      <c r="HNN16" s="127"/>
      <c r="HNO16" s="117"/>
      <c r="HNP16" s="126"/>
      <c r="HNQ16" s="127"/>
      <c r="HNR16" s="127"/>
      <c r="HNS16" s="117"/>
      <c r="HNT16" s="126"/>
      <c r="HNU16" s="127"/>
      <c r="HNV16" s="127"/>
      <c r="HNW16" s="117"/>
      <c r="HNX16" s="126"/>
      <c r="HNY16" s="127"/>
      <c r="HNZ16" s="127"/>
      <c r="HOA16" s="117"/>
      <c r="HOB16" s="126"/>
      <c r="HOC16" s="127"/>
      <c r="HOD16" s="127"/>
      <c r="HOE16" s="117"/>
      <c r="HOF16" s="126"/>
      <c r="HOG16" s="127"/>
      <c r="HOH16" s="127"/>
      <c r="HOI16" s="117"/>
      <c r="HOJ16" s="126"/>
      <c r="HOK16" s="127"/>
      <c r="HOL16" s="127"/>
      <c r="HOM16" s="117"/>
      <c r="HON16" s="126"/>
      <c r="HOO16" s="127"/>
      <c r="HOP16" s="127"/>
      <c r="HOQ16" s="117"/>
      <c r="HOR16" s="126"/>
      <c r="HOS16" s="127"/>
      <c r="HOT16" s="127"/>
      <c r="HOU16" s="117"/>
      <c r="HOV16" s="126"/>
      <c r="HOW16" s="127"/>
      <c r="HOX16" s="127"/>
      <c r="HOY16" s="117"/>
      <c r="HOZ16" s="126"/>
      <c r="HPA16" s="127"/>
      <c r="HPB16" s="127"/>
      <c r="HPC16" s="117"/>
      <c r="HPD16" s="126"/>
      <c r="HPE16" s="127"/>
      <c r="HPF16" s="127"/>
      <c r="HPG16" s="117"/>
      <c r="HPH16" s="126"/>
      <c r="HPI16" s="127"/>
      <c r="HPJ16" s="127"/>
      <c r="HPK16" s="117"/>
      <c r="HPL16" s="126"/>
      <c r="HPM16" s="127"/>
      <c r="HPN16" s="127"/>
      <c r="HPO16" s="117"/>
      <c r="HPP16" s="126"/>
      <c r="HPQ16" s="127"/>
      <c r="HPR16" s="127"/>
      <c r="HPS16" s="117"/>
      <c r="HPT16" s="126"/>
      <c r="HPU16" s="127"/>
      <c r="HPV16" s="127"/>
      <c r="HPW16" s="117"/>
      <c r="HPX16" s="126"/>
      <c r="HPY16" s="127"/>
      <c r="HPZ16" s="127"/>
      <c r="HQA16" s="117"/>
      <c r="HQB16" s="126"/>
      <c r="HQC16" s="127"/>
      <c r="HQD16" s="127"/>
      <c r="HQE16" s="117"/>
      <c r="HQF16" s="126"/>
      <c r="HQG16" s="127"/>
      <c r="HQH16" s="127"/>
      <c r="HQI16" s="117"/>
      <c r="HQJ16" s="126"/>
      <c r="HQK16" s="127"/>
      <c r="HQL16" s="127"/>
      <c r="HQM16" s="117"/>
      <c r="HQN16" s="126"/>
      <c r="HQO16" s="127"/>
      <c r="HQP16" s="127"/>
      <c r="HQQ16" s="117"/>
      <c r="HQR16" s="126"/>
      <c r="HQS16" s="127"/>
      <c r="HQT16" s="127"/>
      <c r="HQU16" s="117"/>
      <c r="HQV16" s="126"/>
      <c r="HQW16" s="127"/>
      <c r="HQX16" s="127"/>
      <c r="HQY16" s="117"/>
      <c r="HQZ16" s="126"/>
      <c r="HRA16" s="127"/>
      <c r="HRB16" s="127"/>
      <c r="HRC16" s="117"/>
      <c r="HRD16" s="126"/>
      <c r="HRE16" s="127"/>
      <c r="HRF16" s="127"/>
      <c r="HRG16" s="117"/>
      <c r="HRH16" s="126"/>
      <c r="HRI16" s="127"/>
      <c r="HRJ16" s="127"/>
      <c r="HRK16" s="117"/>
      <c r="HRL16" s="126"/>
      <c r="HRM16" s="127"/>
      <c r="HRN16" s="127"/>
      <c r="HRO16" s="117"/>
      <c r="HRP16" s="126"/>
      <c r="HRQ16" s="127"/>
      <c r="HRR16" s="127"/>
      <c r="HRS16" s="117"/>
      <c r="HRT16" s="126"/>
      <c r="HRU16" s="127"/>
      <c r="HRV16" s="127"/>
      <c r="HRW16" s="117"/>
      <c r="HRX16" s="126"/>
      <c r="HRY16" s="127"/>
      <c r="HRZ16" s="127"/>
      <c r="HSA16" s="117"/>
      <c r="HSB16" s="126"/>
      <c r="HSC16" s="127"/>
      <c r="HSD16" s="127"/>
      <c r="HSE16" s="117"/>
      <c r="HSF16" s="126"/>
      <c r="HSG16" s="127"/>
      <c r="HSH16" s="127"/>
      <c r="HSI16" s="117"/>
      <c r="HSJ16" s="126"/>
      <c r="HSK16" s="127"/>
      <c r="HSL16" s="127"/>
      <c r="HSM16" s="117"/>
      <c r="HSN16" s="126"/>
      <c r="HSO16" s="127"/>
      <c r="HSP16" s="127"/>
      <c r="HSQ16" s="117"/>
      <c r="HSR16" s="126"/>
      <c r="HSS16" s="127"/>
      <c r="HST16" s="127"/>
      <c r="HSU16" s="117"/>
      <c r="HSV16" s="126"/>
      <c r="HSW16" s="127"/>
      <c r="HSX16" s="127"/>
      <c r="HSY16" s="117"/>
      <c r="HSZ16" s="126"/>
      <c r="HTA16" s="127"/>
      <c r="HTB16" s="127"/>
      <c r="HTC16" s="117"/>
      <c r="HTD16" s="126"/>
      <c r="HTE16" s="127"/>
      <c r="HTF16" s="127"/>
      <c r="HTG16" s="117"/>
      <c r="HTH16" s="126"/>
      <c r="HTI16" s="127"/>
      <c r="HTJ16" s="127"/>
      <c r="HTK16" s="117"/>
      <c r="HTL16" s="126"/>
      <c r="HTM16" s="127"/>
      <c r="HTN16" s="127"/>
      <c r="HTO16" s="117"/>
      <c r="HTP16" s="126"/>
      <c r="HTQ16" s="127"/>
      <c r="HTR16" s="127"/>
      <c r="HTS16" s="117"/>
      <c r="HTT16" s="126"/>
      <c r="HTU16" s="127"/>
      <c r="HTV16" s="127"/>
      <c r="HTW16" s="117"/>
      <c r="HTX16" s="126"/>
      <c r="HTY16" s="127"/>
      <c r="HTZ16" s="127"/>
      <c r="HUA16" s="117"/>
      <c r="HUB16" s="126"/>
      <c r="HUC16" s="127"/>
      <c r="HUD16" s="127"/>
      <c r="HUE16" s="117"/>
      <c r="HUF16" s="126"/>
      <c r="HUG16" s="127"/>
      <c r="HUH16" s="127"/>
      <c r="HUI16" s="117"/>
      <c r="HUJ16" s="126"/>
      <c r="HUK16" s="127"/>
      <c r="HUL16" s="127"/>
      <c r="HUM16" s="117"/>
      <c r="HUN16" s="126"/>
      <c r="HUO16" s="127"/>
      <c r="HUP16" s="127"/>
      <c r="HUQ16" s="117"/>
      <c r="HUR16" s="126"/>
      <c r="HUS16" s="127"/>
      <c r="HUT16" s="127"/>
      <c r="HUU16" s="117"/>
      <c r="HUV16" s="126"/>
      <c r="HUW16" s="127"/>
      <c r="HUX16" s="127"/>
      <c r="HUY16" s="117"/>
      <c r="HUZ16" s="126"/>
      <c r="HVA16" s="127"/>
      <c r="HVB16" s="127"/>
      <c r="HVC16" s="117"/>
      <c r="HVD16" s="126"/>
      <c r="HVE16" s="127"/>
      <c r="HVF16" s="127"/>
      <c r="HVG16" s="117"/>
      <c r="HVH16" s="126"/>
      <c r="HVI16" s="127"/>
      <c r="HVJ16" s="127"/>
      <c r="HVK16" s="117"/>
      <c r="HVL16" s="126"/>
      <c r="HVM16" s="127"/>
      <c r="HVN16" s="127"/>
      <c r="HVO16" s="117"/>
      <c r="HVP16" s="126"/>
      <c r="HVQ16" s="127"/>
      <c r="HVR16" s="127"/>
      <c r="HVS16" s="117"/>
      <c r="HVT16" s="126"/>
      <c r="HVU16" s="127"/>
      <c r="HVV16" s="127"/>
      <c r="HVW16" s="117"/>
      <c r="HVX16" s="126"/>
      <c r="HVY16" s="127"/>
      <c r="HVZ16" s="127"/>
      <c r="HWA16" s="117"/>
      <c r="HWB16" s="126"/>
      <c r="HWC16" s="127"/>
      <c r="HWD16" s="127"/>
      <c r="HWE16" s="117"/>
      <c r="HWF16" s="126"/>
      <c r="HWG16" s="127"/>
      <c r="HWH16" s="127"/>
      <c r="HWI16" s="117"/>
      <c r="HWJ16" s="126"/>
      <c r="HWK16" s="127"/>
      <c r="HWL16" s="127"/>
      <c r="HWM16" s="117"/>
      <c r="HWN16" s="126"/>
      <c r="HWO16" s="127"/>
      <c r="HWP16" s="127"/>
      <c r="HWQ16" s="117"/>
      <c r="HWR16" s="126"/>
      <c r="HWS16" s="127"/>
      <c r="HWT16" s="127"/>
      <c r="HWU16" s="117"/>
      <c r="HWV16" s="126"/>
      <c r="HWW16" s="127"/>
      <c r="HWX16" s="127"/>
      <c r="HWY16" s="117"/>
      <c r="HWZ16" s="126"/>
      <c r="HXA16" s="127"/>
      <c r="HXB16" s="127"/>
      <c r="HXC16" s="117"/>
      <c r="HXD16" s="126"/>
      <c r="HXE16" s="127"/>
      <c r="HXF16" s="127"/>
      <c r="HXG16" s="117"/>
      <c r="HXH16" s="126"/>
      <c r="HXI16" s="127"/>
      <c r="HXJ16" s="127"/>
      <c r="HXK16" s="117"/>
      <c r="HXL16" s="126"/>
      <c r="HXM16" s="127"/>
      <c r="HXN16" s="127"/>
      <c r="HXO16" s="117"/>
      <c r="HXP16" s="126"/>
      <c r="HXQ16" s="127"/>
      <c r="HXR16" s="127"/>
      <c r="HXS16" s="117"/>
      <c r="HXT16" s="126"/>
      <c r="HXU16" s="127"/>
      <c r="HXV16" s="127"/>
      <c r="HXW16" s="117"/>
      <c r="HXX16" s="126"/>
      <c r="HXY16" s="127"/>
      <c r="HXZ16" s="127"/>
      <c r="HYA16" s="117"/>
      <c r="HYB16" s="126"/>
      <c r="HYC16" s="127"/>
      <c r="HYD16" s="127"/>
      <c r="HYE16" s="117"/>
      <c r="HYF16" s="126"/>
      <c r="HYG16" s="127"/>
      <c r="HYH16" s="127"/>
      <c r="HYI16" s="117"/>
      <c r="HYJ16" s="126"/>
      <c r="HYK16" s="127"/>
      <c r="HYL16" s="127"/>
      <c r="HYM16" s="117"/>
      <c r="HYN16" s="126"/>
      <c r="HYO16" s="127"/>
      <c r="HYP16" s="127"/>
      <c r="HYQ16" s="117"/>
      <c r="HYR16" s="126"/>
      <c r="HYS16" s="127"/>
      <c r="HYT16" s="127"/>
      <c r="HYU16" s="117"/>
      <c r="HYV16" s="126"/>
      <c r="HYW16" s="127"/>
      <c r="HYX16" s="127"/>
      <c r="HYY16" s="117"/>
      <c r="HYZ16" s="126"/>
      <c r="HZA16" s="127"/>
      <c r="HZB16" s="127"/>
      <c r="HZC16" s="117"/>
      <c r="HZD16" s="126"/>
      <c r="HZE16" s="127"/>
      <c r="HZF16" s="127"/>
      <c r="HZG16" s="117"/>
      <c r="HZH16" s="126"/>
      <c r="HZI16" s="127"/>
      <c r="HZJ16" s="127"/>
      <c r="HZK16" s="117"/>
      <c r="HZL16" s="126"/>
      <c r="HZM16" s="127"/>
      <c r="HZN16" s="127"/>
      <c r="HZO16" s="117"/>
      <c r="HZP16" s="126"/>
      <c r="HZQ16" s="127"/>
      <c r="HZR16" s="127"/>
      <c r="HZS16" s="117"/>
      <c r="HZT16" s="126"/>
      <c r="HZU16" s="127"/>
      <c r="HZV16" s="127"/>
      <c r="HZW16" s="117"/>
      <c r="HZX16" s="126"/>
      <c r="HZY16" s="127"/>
      <c r="HZZ16" s="127"/>
      <c r="IAA16" s="117"/>
      <c r="IAB16" s="126"/>
      <c r="IAC16" s="127"/>
      <c r="IAD16" s="127"/>
      <c r="IAE16" s="117"/>
      <c r="IAF16" s="126"/>
      <c r="IAG16" s="127"/>
      <c r="IAH16" s="127"/>
      <c r="IAI16" s="117"/>
      <c r="IAJ16" s="126"/>
      <c r="IAK16" s="127"/>
      <c r="IAL16" s="127"/>
      <c r="IAM16" s="117"/>
      <c r="IAN16" s="126"/>
      <c r="IAO16" s="127"/>
      <c r="IAP16" s="127"/>
      <c r="IAQ16" s="117"/>
      <c r="IAR16" s="126"/>
      <c r="IAS16" s="127"/>
      <c r="IAT16" s="127"/>
      <c r="IAU16" s="117"/>
      <c r="IAV16" s="126"/>
      <c r="IAW16" s="127"/>
      <c r="IAX16" s="127"/>
      <c r="IAY16" s="117"/>
      <c r="IAZ16" s="126"/>
      <c r="IBA16" s="127"/>
      <c r="IBB16" s="127"/>
      <c r="IBC16" s="117"/>
      <c r="IBD16" s="126"/>
      <c r="IBE16" s="127"/>
      <c r="IBF16" s="127"/>
      <c r="IBG16" s="117"/>
      <c r="IBH16" s="126"/>
      <c r="IBI16" s="127"/>
      <c r="IBJ16" s="127"/>
      <c r="IBK16" s="117"/>
      <c r="IBL16" s="126"/>
      <c r="IBM16" s="127"/>
      <c r="IBN16" s="127"/>
      <c r="IBO16" s="117"/>
      <c r="IBP16" s="126"/>
      <c r="IBQ16" s="127"/>
      <c r="IBR16" s="127"/>
      <c r="IBS16" s="117"/>
      <c r="IBT16" s="126"/>
      <c r="IBU16" s="127"/>
      <c r="IBV16" s="127"/>
      <c r="IBW16" s="117"/>
      <c r="IBX16" s="126"/>
      <c r="IBY16" s="127"/>
      <c r="IBZ16" s="127"/>
      <c r="ICA16" s="117"/>
      <c r="ICB16" s="126"/>
      <c r="ICC16" s="127"/>
      <c r="ICD16" s="127"/>
      <c r="ICE16" s="117"/>
      <c r="ICF16" s="126"/>
      <c r="ICG16" s="127"/>
      <c r="ICH16" s="127"/>
      <c r="ICI16" s="117"/>
      <c r="ICJ16" s="126"/>
      <c r="ICK16" s="127"/>
      <c r="ICL16" s="127"/>
      <c r="ICM16" s="117"/>
      <c r="ICN16" s="126"/>
      <c r="ICO16" s="127"/>
      <c r="ICP16" s="127"/>
      <c r="ICQ16" s="117"/>
      <c r="ICR16" s="126"/>
      <c r="ICS16" s="127"/>
      <c r="ICT16" s="127"/>
      <c r="ICU16" s="117"/>
      <c r="ICV16" s="126"/>
      <c r="ICW16" s="127"/>
      <c r="ICX16" s="127"/>
      <c r="ICY16" s="117"/>
      <c r="ICZ16" s="126"/>
      <c r="IDA16" s="127"/>
      <c r="IDB16" s="127"/>
      <c r="IDC16" s="117"/>
      <c r="IDD16" s="126"/>
      <c r="IDE16" s="127"/>
      <c r="IDF16" s="127"/>
      <c r="IDG16" s="117"/>
      <c r="IDH16" s="126"/>
      <c r="IDI16" s="127"/>
      <c r="IDJ16" s="127"/>
      <c r="IDK16" s="117"/>
      <c r="IDL16" s="126"/>
      <c r="IDM16" s="127"/>
      <c r="IDN16" s="127"/>
      <c r="IDO16" s="117"/>
      <c r="IDP16" s="126"/>
      <c r="IDQ16" s="127"/>
      <c r="IDR16" s="127"/>
      <c r="IDS16" s="117"/>
      <c r="IDT16" s="126"/>
      <c r="IDU16" s="127"/>
      <c r="IDV16" s="127"/>
      <c r="IDW16" s="117"/>
      <c r="IDX16" s="126"/>
      <c r="IDY16" s="127"/>
      <c r="IDZ16" s="127"/>
      <c r="IEA16" s="117"/>
      <c r="IEB16" s="126"/>
      <c r="IEC16" s="127"/>
      <c r="IED16" s="127"/>
      <c r="IEE16" s="117"/>
      <c r="IEF16" s="126"/>
      <c r="IEG16" s="127"/>
      <c r="IEH16" s="127"/>
      <c r="IEI16" s="117"/>
      <c r="IEJ16" s="126"/>
      <c r="IEK16" s="127"/>
      <c r="IEL16" s="127"/>
      <c r="IEM16" s="117"/>
      <c r="IEN16" s="126"/>
      <c r="IEO16" s="127"/>
      <c r="IEP16" s="127"/>
      <c r="IEQ16" s="117"/>
      <c r="IER16" s="126"/>
      <c r="IES16" s="127"/>
      <c r="IET16" s="127"/>
      <c r="IEU16" s="117"/>
      <c r="IEV16" s="126"/>
      <c r="IEW16" s="127"/>
      <c r="IEX16" s="127"/>
      <c r="IEY16" s="117"/>
      <c r="IEZ16" s="126"/>
      <c r="IFA16" s="127"/>
      <c r="IFB16" s="127"/>
      <c r="IFC16" s="117"/>
      <c r="IFD16" s="126"/>
      <c r="IFE16" s="127"/>
      <c r="IFF16" s="127"/>
      <c r="IFG16" s="117"/>
      <c r="IFH16" s="126"/>
      <c r="IFI16" s="127"/>
      <c r="IFJ16" s="127"/>
      <c r="IFK16" s="117"/>
      <c r="IFL16" s="126"/>
      <c r="IFM16" s="127"/>
      <c r="IFN16" s="127"/>
      <c r="IFO16" s="117"/>
      <c r="IFP16" s="126"/>
      <c r="IFQ16" s="127"/>
      <c r="IFR16" s="127"/>
      <c r="IFS16" s="117"/>
      <c r="IFT16" s="126"/>
      <c r="IFU16" s="127"/>
      <c r="IFV16" s="127"/>
      <c r="IFW16" s="117"/>
      <c r="IFX16" s="126"/>
      <c r="IFY16" s="127"/>
      <c r="IFZ16" s="127"/>
      <c r="IGA16" s="117"/>
      <c r="IGB16" s="126"/>
      <c r="IGC16" s="127"/>
      <c r="IGD16" s="127"/>
      <c r="IGE16" s="117"/>
      <c r="IGF16" s="126"/>
      <c r="IGG16" s="127"/>
      <c r="IGH16" s="127"/>
      <c r="IGI16" s="117"/>
      <c r="IGJ16" s="126"/>
      <c r="IGK16" s="127"/>
      <c r="IGL16" s="127"/>
      <c r="IGM16" s="117"/>
      <c r="IGN16" s="126"/>
      <c r="IGO16" s="127"/>
      <c r="IGP16" s="127"/>
      <c r="IGQ16" s="117"/>
      <c r="IGR16" s="126"/>
      <c r="IGS16" s="127"/>
      <c r="IGT16" s="127"/>
      <c r="IGU16" s="117"/>
      <c r="IGV16" s="126"/>
      <c r="IGW16" s="127"/>
      <c r="IGX16" s="127"/>
      <c r="IGY16" s="117"/>
      <c r="IGZ16" s="126"/>
      <c r="IHA16" s="127"/>
      <c r="IHB16" s="127"/>
      <c r="IHC16" s="117"/>
      <c r="IHD16" s="126"/>
      <c r="IHE16" s="127"/>
      <c r="IHF16" s="127"/>
      <c r="IHG16" s="117"/>
      <c r="IHH16" s="126"/>
      <c r="IHI16" s="127"/>
      <c r="IHJ16" s="127"/>
      <c r="IHK16" s="117"/>
      <c r="IHL16" s="126"/>
      <c r="IHM16" s="127"/>
      <c r="IHN16" s="127"/>
      <c r="IHO16" s="117"/>
      <c r="IHP16" s="126"/>
      <c r="IHQ16" s="127"/>
      <c r="IHR16" s="127"/>
      <c r="IHS16" s="117"/>
      <c r="IHT16" s="126"/>
      <c r="IHU16" s="127"/>
      <c r="IHV16" s="127"/>
      <c r="IHW16" s="117"/>
      <c r="IHX16" s="126"/>
      <c r="IHY16" s="127"/>
      <c r="IHZ16" s="127"/>
      <c r="IIA16" s="117"/>
      <c r="IIB16" s="126"/>
      <c r="IIC16" s="127"/>
      <c r="IID16" s="127"/>
      <c r="IIE16" s="117"/>
      <c r="IIF16" s="126"/>
      <c r="IIG16" s="127"/>
      <c r="IIH16" s="127"/>
      <c r="III16" s="117"/>
      <c r="IIJ16" s="126"/>
      <c r="IIK16" s="127"/>
      <c r="IIL16" s="127"/>
      <c r="IIM16" s="117"/>
      <c r="IIN16" s="126"/>
      <c r="IIO16" s="127"/>
      <c r="IIP16" s="127"/>
      <c r="IIQ16" s="117"/>
      <c r="IIR16" s="126"/>
      <c r="IIS16" s="127"/>
      <c r="IIT16" s="127"/>
      <c r="IIU16" s="117"/>
      <c r="IIV16" s="126"/>
      <c r="IIW16" s="127"/>
      <c r="IIX16" s="127"/>
      <c r="IIY16" s="117"/>
      <c r="IIZ16" s="126"/>
      <c r="IJA16" s="127"/>
      <c r="IJB16" s="127"/>
      <c r="IJC16" s="117"/>
      <c r="IJD16" s="126"/>
      <c r="IJE16" s="127"/>
      <c r="IJF16" s="127"/>
      <c r="IJG16" s="117"/>
      <c r="IJH16" s="126"/>
      <c r="IJI16" s="127"/>
      <c r="IJJ16" s="127"/>
      <c r="IJK16" s="117"/>
      <c r="IJL16" s="126"/>
      <c r="IJM16" s="127"/>
      <c r="IJN16" s="127"/>
      <c r="IJO16" s="117"/>
      <c r="IJP16" s="126"/>
      <c r="IJQ16" s="127"/>
      <c r="IJR16" s="127"/>
      <c r="IJS16" s="117"/>
      <c r="IJT16" s="126"/>
      <c r="IJU16" s="127"/>
      <c r="IJV16" s="127"/>
      <c r="IJW16" s="117"/>
      <c r="IJX16" s="126"/>
      <c r="IJY16" s="127"/>
      <c r="IJZ16" s="127"/>
      <c r="IKA16" s="117"/>
      <c r="IKB16" s="126"/>
      <c r="IKC16" s="127"/>
      <c r="IKD16" s="127"/>
      <c r="IKE16" s="117"/>
      <c r="IKF16" s="126"/>
      <c r="IKG16" s="127"/>
      <c r="IKH16" s="127"/>
      <c r="IKI16" s="117"/>
      <c r="IKJ16" s="126"/>
      <c r="IKK16" s="127"/>
      <c r="IKL16" s="127"/>
      <c r="IKM16" s="117"/>
      <c r="IKN16" s="126"/>
      <c r="IKO16" s="127"/>
      <c r="IKP16" s="127"/>
      <c r="IKQ16" s="117"/>
      <c r="IKR16" s="126"/>
      <c r="IKS16" s="127"/>
      <c r="IKT16" s="127"/>
      <c r="IKU16" s="117"/>
      <c r="IKV16" s="126"/>
      <c r="IKW16" s="127"/>
      <c r="IKX16" s="127"/>
      <c r="IKY16" s="117"/>
      <c r="IKZ16" s="126"/>
      <c r="ILA16" s="127"/>
      <c r="ILB16" s="127"/>
      <c r="ILC16" s="117"/>
      <c r="ILD16" s="126"/>
      <c r="ILE16" s="127"/>
      <c r="ILF16" s="127"/>
      <c r="ILG16" s="117"/>
      <c r="ILH16" s="126"/>
      <c r="ILI16" s="127"/>
      <c r="ILJ16" s="127"/>
      <c r="ILK16" s="117"/>
      <c r="ILL16" s="126"/>
      <c r="ILM16" s="127"/>
      <c r="ILN16" s="127"/>
      <c r="ILO16" s="117"/>
      <c r="ILP16" s="126"/>
      <c r="ILQ16" s="127"/>
      <c r="ILR16" s="127"/>
      <c r="ILS16" s="117"/>
      <c r="ILT16" s="126"/>
      <c r="ILU16" s="127"/>
      <c r="ILV16" s="127"/>
      <c r="ILW16" s="117"/>
      <c r="ILX16" s="126"/>
      <c r="ILY16" s="127"/>
      <c r="ILZ16" s="127"/>
      <c r="IMA16" s="117"/>
      <c r="IMB16" s="126"/>
      <c r="IMC16" s="127"/>
      <c r="IMD16" s="127"/>
      <c r="IME16" s="117"/>
      <c r="IMF16" s="126"/>
      <c r="IMG16" s="127"/>
      <c r="IMH16" s="127"/>
      <c r="IMI16" s="117"/>
      <c r="IMJ16" s="126"/>
      <c r="IMK16" s="127"/>
      <c r="IML16" s="127"/>
      <c r="IMM16" s="117"/>
      <c r="IMN16" s="126"/>
      <c r="IMO16" s="127"/>
      <c r="IMP16" s="127"/>
      <c r="IMQ16" s="117"/>
      <c r="IMR16" s="126"/>
      <c r="IMS16" s="127"/>
      <c r="IMT16" s="127"/>
      <c r="IMU16" s="117"/>
      <c r="IMV16" s="126"/>
      <c r="IMW16" s="127"/>
      <c r="IMX16" s="127"/>
      <c r="IMY16" s="117"/>
      <c r="IMZ16" s="126"/>
      <c r="INA16" s="127"/>
      <c r="INB16" s="127"/>
      <c r="INC16" s="117"/>
      <c r="IND16" s="126"/>
      <c r="INE16" s="127"/>
      <c r="INF16" s="127"/>
      <c r="ING16" s="117"/>
      <c r="INH16" s="126"/>
      <c r="INI16" s="127"/>
      <c r="INJ16" s="127"/>
      <c r="INK16" s="117"/>
      <c r="INL16" s="126"/>
      <c r="INM16" s="127"/>
      <c r="INN16" s="127"/>
      <c r="INO16" s="117"/>
      <c r="INP16" s="126"/>
      <c r="INQ16" s="127"/>
      <c r="INR16" s="127"/>
      <c r="INS16" s="117"/>
      <c r="INT16" s="126"/>
      <c r="INU16" s="127"/>
      <c r="INV16" s="127"/>
      <c r="INW16" s="117"/>
      <c r="INX16" s="126"/>
      <c r="INY16" s="127"/>
      <c r="INZ16" s="127"/>
      <c r="IOA16" s="117"/>
      <c r="IOB16" s="126"/>
      <c r="IOC16" s="127"/>
      <c r="IOD16" s="127"/>
      <c r="IOE16" s="117"/>
      <c r="IOF16" s="126"/>
      <c r="IOG16" s="127"/>
      <c r="IOH16" s="127"/>
      <c r="IOI16" s="117"/>
      <c r="IOJ16" s="126"/>
      <c r="IOK16" s="127"/>
      <c r="IOL16" s="127"/>
      <c r="IOM16" s="117"/>
      <c r="ION16" s="126"/>
      <c r="IOO16" s="127"/>
      <c r="IOP16" s="127"/>
      <c r="IOQ16" s="117"/>
      <c r="IOR16" s="126"/>
      <c r="IOS16" s="127"/>
      <c r="IOT16" s="127"/>
      <c r="IOU16" s="117"/>
      <c r="IOV16" s="126"/>
      <c r="IOW16" s="127"/>
      <c r="IOX16" s="127"/>
      <c r="IOY16" s="117"/>
      <c r="IOZ16" s="126"/>
      <c r="IPA16" s="127"/>
      <c r="IPB16" s="127"/>
      <c r="IPC16" s="117"/>
      <c r="IPD16" s="126"/>
      <c r="IPE16" s="127"/>
      <c r="IPF16" s="127"/>
      <c r="IPG16" s="117"/>
      <c r="IPH16" s="126"/>
      <c r="IPI16" s="127"/>
      <c r="IPJ16" s="127"/>
      <c r="IPK16" s="117"/>
      <c r="IPL16" s="126"/>
      <c r="IPM16" s="127"/>
      <c r="IPN16" s="127"/>
      <c r="IPO16" s="117"/>
      <c r="IPP16" s="126"/>
      <c r="IPQ16" s="127"/>
      <c r="IPR16" s="127"/>
      <c r="IPS16" s="117"/>
      <c r="IPT16" s="126"/>
      <c r="IPU16" s="127"/>
      <c r="IPV16" s="127"/>
      <c r="IPW16" s="117"/>
      <c r="IPX16" s="126"/>
      <c r="IPY16" s="127"/>
      <c r="IPZ16" s="127"/>
      <c r="IQA16" s="117"/>
      <c r="IQB16" s="126"/>
      <c r="IQC16" s="127"/>
      <c r="IQD16" s="127"/>
      <c r="IQE16" s="117"/>
      <c r="IQF16" s="126"/>
      <c r="IQG16" s="127"/>
      <c r="IQH16" s="127"/>
      <c r="IQI16" s="117"/>
      <c r="IQJ16" s="126"/>
      <c r="IQK16" s="127"/>
      <c r="IQL16" s="127"/>
      <c r="IQM16" s="117"/>
      <c r="IQN16" s="126"/>
      <c r="IQO16" s="127"/>
      <c r="IQP16" s="127"/>
      <c r="IQQ16" s="117"/>
      <c r="IQR16" s="126"/>
      <c r="IQS16" s="127"/>
      <c r="IQT16" s="127"/>
      <c r="IQU16" s="117"/>
      <c r="IQV16" s="126"/>
      <c r="IQW16" s="127"/>
      <c r="IQX16" s="127"/>
      <c r="IQY16" s="117"/>
      <c r="IQZ16" s="126"/>
      <c r="IRA16" s="127"/>
      <c r="IRB16" s="127"/>
      <c r="IRC16" s="117"/>
      <c r="IRD16" s="126"/>
      <c r="IRE16" s="127"/>
      <c r="IRF16" s="127"/>
      <c r="IRG16" s="117"/>
      <c r="IRH16" s="126"/>
      <c r="IRI16" s="127"/>
      <c r="IRJ16" s="127"/>
      <c r="IRK16" s="117"/>
      <c r="IRL16" s="126"/>
      <c r="IRM16" s="127"/>
      <c r="IRN16" s="127"/>
      <c r="IRO16" s="117"/>
      <c r="IRP16" s="126"/>
      <c r="IRQ16" s="127"/>
      <c r="IRR16" s="127"/>
      <c r="IRS16" s="117"/>
      <c r="IRT16" s="126"/>
      <c r="IRU16" s="127"/>
      <c r="IRV16" s="127"/>
      <c r="IRW16" s="117"/>
      <c r="IRX16" s="126"/>
      <c r="IRY16" s="127"/>
      <c r="IRZ16" s="127"/>
      <c r="ISA16" s="117"/>
      <c r="ISB16" s="126"/>
      <c r="ISC16" s="127"/>
      <c r="ISD16" s="127"/>
      <c r="ISE16" s="117"/>
      <c r="ISF16" s="126"/>
      <c r="ISG16" s="127"/>
      <c r="ISH16" s="127"/>
      <c r="ISI16" s="117"/>
      <c r="ISJ16" s="126"/>
      <c r="ISK16" s="127"/>
      <c r="ISL16" s="127"/>
      <c r="ISM16" s="117"/>
      <c r="ISN16" s="126"/>
      <c r="ISO16" s="127"/>
      <c r="ISP16" s="127"/>
      <c r="ISQ16" s="117"/>
      <c r="ISR16" s="126"/>
      <c r="ISS16" s="127"/>
      <c r="IST16" s="127"/>
      <c r="ISU16" s="117"/>
      <c r="ISV16" s="126"/>
      <c r="ISW16" s="127"/>
      <c r="ISX16" s="127"/>
      <c r="ISY16" s="117"/>
      <c r="ISZ16" s="126"/>
      <c r="ITA16" s="127"/>
      <c r="ITB16" s="127"/>
      <c r="ITC16" s="117"/>
      <c r="ITD16" s="126"/>
      <c r="ITE16" s="127"/>
      <c r="ITF16" s="127"/>
      <c r="ITG16" s="117"/>
      <c r="ITH16" s="126"/>
      <c r="ITI16" s="127"/>
      <c r="ITJ16" s="127"/>
      <c r="ITK16" s="117"/>
      <c r="ITL16" s="126"/>
      <c r="ITM16" s="127"/>
      <c r="ITN16" s="127"/>
      <c r="ITO16" s="117"/>
      <c r="ITP16" s="126"/>
      <c r="ITQ16" s="127"/>
      <c r="ITR16" s="127"/>
      <c r="ITS16" s="117"/>
      <c r="ITT16" s="126"/>
      <c r="ITU16" s="127"/>
      <c r="ITV16" s="127"/>
      <c r="ITW16" s="117"/>
      <c r="ITX16" s="126"/>
      <c r="ITY16" s="127"/>
      <c r="ITZ16" s="127"/>
      <c r="IUA16" s="117"/>
      <c r="IUB16" s="126"/>
      <c r="IUC16" s="127"/>
      <c r="IUD16" s="127"/>
      <c r="IUE16" s="117"/>
      <c r="IUF16" s="126"/>
      <c r="IUG16" s="127"/>
      <c r="IUH16" s="127"/>
      <c r="IUI16" s="117"/>
      <c r="IUJ16" s="126"/>
      <c r="IUK16" s="127"/>
      <c r="IUL16" s="127"/>
      <c r="IUM16" s="117"/>
      <c r="IUN16" s="126"/>
      <c r="IUO16" s="127"/>
      <c r="IUP16" s="127"/>
      <c r="IUQ16" s="117"/>
      <c r="IUR16" s="126"/>
      <c r="IUS16" s="127"/>
      <c r="IUT16" s="127"/>
      <c r="IUU16" s="117"/>
      <c r="IUV16" s="126"/>
      <c r="IUW16" s="127"/>
      <c r="IUX16" s="127"/>
      <c r="IUY16" s="117"/>
      <c r="IUZ16" s="126"/>
      <c r="IVA16" s="127"/>
      <c r="IVB16" s="127"/>
      <c r="IVC16" s="117"/>
      <c r="IVD16" s="126"/>
      <c r="IVE16" s="127"/>
      <c r="IVF16" s="127"/>
      <c r="IVG16" s="117"/>
      <c r="IVH16" s="126"/>
      <c r="IVI16" s="127"/>
      <c r="IVJ16" s="127"/>
      <c r="IVK16" s="117"/>
      <c r="IVL16" s="126"/>
      <c r="IVM16" s="127"/>
      <c r="IVN16" s="127"/>
      <c r="IVO16" s="117"/>
      <c r="IVP16" s="126"/>
      <c r="IVQ16" s="127"/>
      <c r="IVR16" s="127"/>
      <c r="IVS16" s="117"/>
      <c r="IVT16" s="126"/>
      <c r="IVU16" s="127"/>
      <c r="IVV16" s="127"/>
      <c r="IVW16" s="117"/>
      <c r="IVX16" s="126"/>
      <c r="IVY16" s="127"/>
      <c r="IVZ16" s="127"/>
      <c r="IWA16" s="117"/>
      <c r="IWB16" s="126"/>
      <c r="IWC16" s="127"/>
      <c r="IWD16" s="127"/>
      <c r="IWE16" s="117"/>
      <c r="IWF16" s="126"/>
      <c r="IWG16" s="127"/>
      <c r="IWH16" s="127"/>
      <c r="IWI16" s="117"/>
      <c r="IWJ16" s="126"/>
      <c r="IWK16" s="127"/>
      <c r="IWL16" s="127"/>
      <c r="IWM16" s="117"/>
      <c r="IWN16" s="126"/>
      <c r="IWO16" s="127"/>
      <c r="IWP16" s="127"/>
      <c r="IWQ16" s="117"/>
      <c r="IWR16" s="126"/>
      <c r="IWS16" s="127"/>
      <c r="IWT16" s="127"/>
      <c r="IWU16" s="117"/>
      <c r="IWV16" s="126"/>
      <c r="IWW16" s="127"/>
      <c r="IWX16" s="127"/>
      <c r="IWY16" s="117"/>
      <c r="IWZ16" s="126"/>
      <c r="IXA16" s="127"/>
      <c r="IXB16" s="127"/>
      <c r="IXC16" s="117"/>
      <c r="IXD16" s="126"/>
      <c r="IXE16" s="127"/>
      <c r="IXF16" s="127"/>
      <c r="IXG16" s="117"/>
      <c r="IXH16" s="126"/>
      <c r="IXI16" s="127"/>
      <c r="IXJ16" s="127"/>
      <c r="IXK16" s="117"/>
      <c r="IXL16" s="126"/>
      <c r="IXM16" s="127"/>
      <c r="IXN16" s="127"/>
      <c r="IXO16" s="117"/>
      <c r="IXP16" s="126"/>
      <c r="IXQ16" s="127"/>
      <c r="IXR16" s="127"/>
      <c r="IXS16" s="117"/>
      <c r="IXT16" s="126"/>
      <c r="IXU16" s="127"/>
      <c r="IXV16" s="127"/>
      <c r="IXW16" s="117"/>
      <c r="IXX16" s="126"/>
      <c r="IXY16" s="127"/>
      <c r="IXZ16" s="127"/>
      <c r="IYA16" s="117"/>
      <c r="IYB16" s="126"/>
      <c r="IYC16" s="127"/>
      <c r="IYD16" s="127"/>
      <c r="IYE16" s="117"/>
      <c r="IYF16" s="126"/>
      <c r="IYG16" s="127"/>
      <c r="IYH16" s="127"/>
      <c r="IYI16" s="117"/>
      <c r="IYJ16" s="126"/>
      <c r="IYK16" s="127"/>
      <c r="IYL16" s="127"/>
      <c r="IYM16" s="117"/>
      <c r="IYN16" s="126"/>
      <c r="IYO16" s="127"/>
      <c r="IYP16" s="127"/>
      <c r="IYQ16" s="117"/>
      <c r="IYR16" s="126"/>
      <c r="IYS16" s="127"/>
      <c r="IYT16" s="127"/>
      <c r="IYU16" s="117"/>
      <c r="IYV16" s="126"/>
      <c r="IYW16" s="127"/>
      <c r="IYX16" s="127"/>
      <c r="IYY16" s="117"/>
      <c r="IYZ16" s="126"/>
      <c r="IZA16" s="127"/>
      <c r="IZB16" s="127"/>
      <c r="IZC16" s="117"/>
      <c r="IZD16" s="126"/>
      <c r="IZE16" s="127"/>
      <c r="IZF16" s="127"/>
      <c r="IZG16" s="117"/>
      <c r="IZH16" s="126"/>
      <c r="IZI16" s="127"/>
      <c r="IZJ16" s="127"/>
      <c r="IZK16" s="117"/>
      <c r="IZL16" s="126"/>
      <c r="IZM16" s="127"/>
      <c r="IZN16" s="127"/>
      <c r="IZO16" s="117"/>
      <c r="IZP16" s="126"/>
      <c r="IZQ16" s="127"/>
      <c r="IZR16" s="127"/>
      <c r="IZS16" s="117"/>
      <c r="IZT16" s="126"/>
      <c r="IZU16" s="127"/>
      <c r="IZV16" s="127"/>
      <c r="IZW16" s="117"/>
      <c r="IZX16" s="126"/>
      <c r="IZY16" s="127"/>
      <c r="IZZ16" s="127"/>
      <c r="JAA16" s="117"/>
      <c r="JAB16" s="126"/>
      <c r="JAC16" s="127"/>
      <c r="JAD16" s="127"/>
      <c r="JAE16" s="117"/>
      <c r="JAF16" s="126"/>
      <c r="JAG16" s="127"/>
      <c r="JAH16" s="127"/>
      <c r="JAI16" s="117"/>
      <c r="JAJ16" s="126"/>
      <c r="JAK16" s="127"/>
      <c r="JAL16" s="127"/>
      <c r="JAM16" s="117"/>
      <c r="JAN16" s="126"/>
      <c r="JAO16" s="127"/>
      <c r="JAP16" s="127"/>
      <c r="JAQ16" s="117"/>
      <c r="JAR16" s="126"/>
      <c r="JAS16" s="127"/>
      <c r="JAT16" s="127"/>
      <c r="JAU16" s="117"/>
      <c r="JAV16" s="126"/>
      <c r="JAW16" s="127"/>
      <c r="JAX16" s="127"/>
      <c r="JAY16" s="117"/>
      <c r="JAZ16" s="126"/>
      <c r="JBA16" s="127"/>
      <c r="JBB16" s="127"/>
      <c r="JBC16" s="117"/>
      <c r="JBD16" s="126"/>
      <c r="JBE16" s="127"/>
      <c r="JBF16" s="127"/>
      <c r="JBG16" s="117"/>
      <c r="JBH16" s="126"/>
      <c r="JBI16" s="127"/>
      <c r="JBJ16" s="127"/>
      <c r="JBK16" s="117"/>
      <c r="JBL16" s="126"/>
      <c r="JBM16" s="127"/>
      <c r="JBN16" s="127"/>
      <c r="JBO16" s="117"/>
      <c r="JBP16" s="126"/>
      <c r="JBQ16" s="127"/>
      <c r="JBR16" s="127"/>
      <c r="JBS16" s="117"/>
      <c r="JBT16" s="126"/>
      <c r="JBU16" s="127"/>
      <c r="JBV16" s="127"/>
      <c r="JBW16" s="117"/>
      <c r="JBX16" s="126"/>
      <c r="JBY16" s="127"/>
      <c r="JBZ16" s="127"/>
      <c r="JCA16" s="117"/>
      <c r="JCB16" s="126"/>
      <c r="JCC16" s="127"/>
      <c r="JCD16" s="127"/>
      <c r="JCE16" s="117"/>
      <c r="JCF16" s="126"/>
      <c r="JCG16" s="127"/>
      <c r="JCH16" s="127"/>
      <c r="JCI16" s="117"/>
      <c r="JCJ16" s="126"/>
      <c r="JCK16" s="127"/>
      <c r="JCL16" s="127"/>
      <c r="JCM16" s="117"/>
      <c r="JCN16" s="126"/>
      <c r="JCO16" s="127"/>
      <c r="JCP16" s="127"/>
      <c r="JCQ16" s="117"/>
      <c r="JCR16" s="126"/>
      <c r="JCS16" s="127"/>
      <c r="JCT16" s="127"/>
      <c r="JCU16" s="117"/>
      <c r="JCV16" s="126"/>
      <c r="JCW16" s="127"/>
      <c r="JCX16" s="127"/>
      <c r="JCY16" s="117"/>
      <c r="JCZ16" s="126"/>
      <c r="JDA16" s="127"/>
      <c r="JDB16" s="127"/>
      <c r="JDC16" s="117"/>
      <c r="JDD16" s="126"/>
      <c r="JDE16" s="127"/>
      <c r="JDF16" s="127"/>
      <c r="JDG16" s="117"/>
      <c r="JDH16" s="126"/>
      <c r="JDI16" s="127"/>
      <c r="JDJ16" s="127"/>
      <c r="JDK16" s="117"/>
      <c r="JDL16" s="126"/>
      <c r="JDM16" s="127"/>
      <c r="JDN16" s="127"/>
      <c r="JDO16" s="117"/>
      <c r="JDP16" s="126"/>
      <c r="JDQ16" s="127"/>
      <c r="JDR16" s="127"/>
      <c r="JDS16" s="117"/>
      <c r="JDT16" s="126"/>
      <c r="JDU16" s="127"/>
      <c r="JDV16" s="127"/>
      <c r="JDW16" s="117"/>
      <c r="JDX16" s="126"/>
      <c r="JDY16" s="127"/>
      <c r="JDZ16" s="127"/>
      <c r="JEA16" s="117"/>
      <c r="JEB16" s="126"/>
      <c r="JEC16" s="127"/>
      <c r="JED16" s="127"/>
      <c r="JEE16" s="117"/>
      <c r="JEF16" s="126"/>
      <c r="JEG16" s="127"/>
      <c r="JEH16" s="127"/>
      <c r="JEI16" s="117"/>
      <c r="JEJ16" s="126"/>
      <c r="JEK16" s="127"/>
      <c r="JEL16" s="127"/>
      <c r="JEM16" s="117"/>
      <c r="JEN16" s="126"/>
      <c r="JEO16" s="127"/>
      <c r="JEP16" s="127"/>
      <c r="JEQ16" s="117"/>
      <c r="JER16" s="126"/>
      <c r="JES16" s="127"/>
      <c r="JET16" s="127"/>
      <c r="JEU16" s="117"/>
      <c r="JEV16" s="126"/>
      <c r="JEW16" s="127"/>
      <c r="JEX16" s="127"/>
      <c r="JEY16" s="117"/>
      <c r="JEZ16" s="126"/>
      <c r="JFA16" s="127"/>
      <c r="JFB16" s="127"/>
      <c r="JFC16" s="117"/>
      <c r="JFD16" s="126"/>
      <c r="JFE16" s="127"/>
      <c r="JFF16" s="127"/>
      <c r="JFG16" s="117"/>
      <c r="JFH16" s="126"/>
      <c r="JFI16" s="127"/>
      <c r="JFJ16" s="127"/>
      <c r="JFK16" s="117"/>
      <c r="JFL16" s="126"/>
      <c r="JFM16" s="127"/>
      <c r="JFN16" s="127"/>
      <c r="JFO16" s="117"/>
      <c r="JFP16" s="126"/>
      <c r="JFQ16" s="127"/>
      <c r="JFR16" s="127"/>
      <c r="JFS16" s="117"/>
      <c r="JFT16" s="126"/>
      <c r="JFU16" s="127"/>
      <c r="JFV16" s="127"/>
      <c r="JFW16" s="117"/>
      <c r="JFX16" s="126"/>
      <c r="JFY16" s="127"/>
      <c r="JFZ16" s="127"/>
      <c r="JGA16" s="117"/>
      <c r="JGB16" s="126"/>
      <c r="JGC16" s="127"/>
      <c r="JGD16" s="127"/>
      <c r="JGE16" s="117"/>
      <c r="JGF16" s="126"/>
      <c r="JGG16" s="127"/>
      <c r="JGH16" s="127"/>
      <c r="JGI16" s="117"/>
      <c r="JGJ16" s="126"/>
      <c r="JGK16" s="127"/>
      <c r="JGL16" s="127"/>
      <c r="JGM16" s="117"/>
      <c r="JGN16" s="126"/>
      <c r="JGO16" s="127"/>
      <c r="JGP16" s="127"/>
      <c r="JGQ16" s="117"/>
      <c r="JGR16" s="126"/>
      <c r="JGS16" s="127"/>
      <c r="JGT16" s="127"/>
      <c r="JGU16" s="117"/>
      <c r="JGV16" s="126"/>
      <c r="JGW16" s="127"/>
      <c r="JGX16" s="127"/>
      <c r="JGY16" s="117"/>
      <c r="JGZ16" s="126"/>
      <c r="JHA16" s="127"/>
      <c r="JHB16" s="127"/>
      <c r="JHC16" s="117"/>
      <c r="JHD16" s="126"/>
      <c r="JHE16" s="127"/>
      <c r="JHF16" s="127"/>
      <c r="JHG16" s="117"/>
      <c r="JHH16" s="126"/>
      <c r="JHI16" s="127"/>
      <c r="JHJ16" s="127"/>
      <c r="JHK16" s="117"/>
      <c r="JHL16" s="126"/>
      <c r="JHM16" s="127"/>
      <c r="JHN16" s="127"/>
      <c r="JHO16" s="117"/>
      <c r="JHP16" s="126"/>
      <c r="JHQ16" s="127"/>
      <c r="JHR16" s="127"/>
      <c r="JHS16" s="117"/>
      <c r="JHT16" s="126"/>
      <c r="JHU16" s="127"/>
      <c r="JHV16" s="127"/>
      <c r="JHW16" s="117"/>
      <c r="JHX16" s="126"/>
      <c r="JHY16" s="127"/>
      <c r="JHZ16" s="127"/>
      <c r="JIA16" s="117"/>
      <c r="JIB16" s="126"/>
      <c r="JIC16" s="127"/>
      <c r="JID16" s="127"/>
      <c r="JIE16" s="117"/>
      <c r="JIF16" s="126"/>
      <c r="JIG16" s="127"/>
      <c r="JIH16" s="127"/>
      <c r="JII16" s="117"/>
      <c r="JIJ16" s="126"/>
      <c r="JIK16" s="127"/>
      <c r="JIL16" s="127"/>
      <c r="JIM16" s="117"/>
      <c r="JIN16" s="126"/>
      <c r="JIO16" s="127"/>
      <c r="JIP16" s="127"/>
      <c r="JIQ16" s="117"/>
      <c r="JIR16" s="126"/>
      <c r="JIS16" s="127"/>
      <c r="JIT16" s="127"/>
      <c r="JIU16" s="117"/>
      <c r="JIV16" s="126"/>
      <c r="JIW16" s="127"/>
      <c r="JIX16" s="127"/>
      <c r="JIY16" s="117"/>
      <c r="JIZ16" s="126"/>
      <c r="JJA16" s="127"/>
      <c r="JJB16" s="127"/>
      <c r="JJC16" s="117"/>
      <c r="JJD16" s="126"/>
      <c r="JJE16" s="127"/>
      <c r="JJF16" s="127"/>
      <c r="JJG16" s="117"/>
      <c r="JJH16" s="126"/>
      <c r="JJI16" s="127"/>
      <c r="JJJ16" s="127"/>
      <c r="JJK16" s="117"/>
      <c r="JJL16" s="126"/>
      <c r="JJM16" s="127"/>
      <c r="JJN16" s="127"/>
      <c r="JJO16" s="117"/>
      <c r="JJP16" s="126"/>
      <c r="JJQ16" s="127"/>
      <c r="JJR16" s="127"/>
      <c r="JJS16" s="117"/>
      <c r="JJT16" s="126"/>
      <c r="JJU16" s="127"/>
      <c r="JJV16" s="127"/>
      <c r="JJW16" s="117"/>
      <c r="JJX16" s="126"/>
      <c r="JJY16" s="127"/>
      <c r="JJZ16" s="127"/>
      <c r="JKA16" s="117"/>
      <c r="JKB16" s="126"/>
      <c r="JKC16" s="127"/>
      <c r="JKD16" s="127"/>
      <c r="JKE16" s="117"/>
      <c r="JKF16" s="126"/>
      <c r="JKG16" s="127"/>
      <c r="JKH16" s="127"/>
      <c r="JKI16" s="117"/>
      <c r="JKJ16" s="126"/>
      <c r="JKK16" s="127"/>
      <c r="JKL16" s="127"/>
      <c r="JKM16" s="117"/>
      <c r="JKN16" s="126"/>
      <c r="JKO16" s="127"/>
      <c r="JKP16" s="127"/>
      <c r="JKQ16" s="117"/>
      <c r="JKR16" s="126"/>
      <c r="JKS16" s="127"/>
      <c r="JKT16" s="127"/>
      <c r="JKU16" s="117"/>
      <c r="JKV16" s="126"/>
      <c r="JKW16" s="127"/>
      <c r="JKX16" s="127"/>
      <c r="JKY16" s="117"/>
      <c r="JKZ16" s="126"/>
      <c r="JLA16" s="127"/>
      <c r="JLB16" s="127"/>
      <c r="JLC16" s="117"/>
      <c r="JLD16" s="126"/>
      <c r="JLE16" s="127"/>
      <c r="JLF16" s="127"/>
      <c r="JLG16" s="117"/>
      <c r="JLH16" s="126"/>
      <c r="JLI16" s="127"/>
      <c r="JLJ16" s="127"/>
      <c r="JLK16" s="117"/>
      <c r="JLL16" s="126"/>
      <c r="JLM16" s="127"/>
      <c r="JLN16" s="127"/>
      <c r="JLO16" s="117"/>
      <c r="JLP16" s="126"/>
      <c r="JLQ16" s="127"/>
      <c r="JLR16" s="127"/>
      <c r="JLS16" s="117"/>
      <c r="JLT16" s="126"/>
      <c r="JLU16" s="127"/>
      <c r="JLV16" s="127"/>
      <c r="JLW16" s="117"/>
      <c r="JLX16" s="126"/>
      <c r="JLY16" s="127"/>
      <c r="JLZ16" s="127"/>
      <c r="JMA16" s="117"/>
      <c r="JMB16" s="126"/>
      <c r="JMC16" s="127"/>
      <c r="JMD16" s="127"/>
      <c r="JME16" s="117"/>
      <c r="JMF16" s="126"/>
      <c r="JMG16" s="127"/>
      <c r="JMH16" s="127"/>
      <c r="JMI16" s="117"/>
      <c r="JMJ16" s="126"/>
      <c r="JMK16" s="127"/>
      <c r="JML16" s="127"/>
      <c r="JMM16" s="117"/>
      <c r="JMN16" s="126"/>
      <c r="JMO16" s="127"/>
      <c r="JMP16" s="127"/>
      <c r="JMQ16" s="117"/>
      <c r="JMR16" s="126"/>
      <c r="JMS16" s="127"/>
      <c r="JMT16" s="127"/>
      <c r="JMU16" s="117"/>
      <c r="JMV16" s="126"/>
      <c r="JMW16" s="127"/>
      <c r="JMX16" s="127"/>
      <c r="JMY16" s="117"/>
      <c r="JMZ16" s="126"/>
      <c r="JNA16" s="127"/>
      <c r="JNB16" s="127"/>
      <c r="JNC16" s="117"/>
      <c r="JND16" s="126"/>
      <c r="JNE16" s="127"/>
      <c r="JNF16" s="127"/>
      <c r="JNG16" s="117"/>
      <c r="JNH16" s="126"/>
      <c r="JNI16" s="127"/>
      <c r="JNJ16" s="127"/>
      <c r="JNK16" s="117"/>
      <c r="JNL16" s="126"/>
      <c r="JNM16" s="127"/>
      <c r="JNN16" s="127"/>
      <c r="JNO16" s="117"/>
      <c r="JNP16" s="126"/>
      <c r="JNQ16" s="127"/>
      <c r="JNR16" s="127"/>
      <c r="JNS16" s="117"/>
      <c r="JNT16" s="126"/>
      <c r="JNU16" s="127"/>
      <c r="JNV16" s="127"/>
      <c r="JNW16" s="117"/>
      <c r="JNX16" s="126"/>
      <c r="JNY16" s="127"/>
      <c r="JNZ16" s="127"/>
      <c r="JOA16" s="117"/>
      <c r="JOB16" s="126"/>
      <c r="JOC16" s="127"/>
      <c r="JOD16" s="127"/>
      <c r="JOE16" s="117"/>
      <c r="JOF16" s="126"/>
      <c r="JOG16" s="127"/>
      <c r="JOH16" s="127"/>
      <c r="JOI16" s="117"/>
      <c r="JOJ16" s="126"/>
      <c r="JOK16" s="127"/>
      <c r="JOL16" s="127"/>
      <c r="JOM16" s="117"/>
      <c r="JON16" s="126"/>
      <c r="JOO16" s="127"/>
      <c r="JOP16" s="127"/>
      <c r="JOQ16" s="117"/>
      <c r="JOR16" s="126"/>
      <c r="JOS16" s="127"/>
      <c r="JOT16" s="127"/>
      <c r="JOU16" s="117"/>
      <c r="JOV16" s="126"/>
      <c r="JOW16" s="127"/>
      <c r="JOX16" s="127"/>
      <c r="JOY16" s="117"/>
      <c r="JOZ16" s="126"/>
      <c r="JPA16" s="127"/>
      <c r="JPB16" s="127"/>
      <c r="JPC16" s="117"/>
      <c r="JPD16" s="126"/>
      <c r="JPE16" s="127"/>
      <c r="JPF16" s="127"/>
      <c r="JPG16" s="117"/>
      <c r="JPH16" s="126"/>
      <c r="JPI16" s="127"/>
      <c r="JPJ16" s="127"/>
      <c r="JPK16" s="117"/>
      <c r="JPL16" s="126"/>
      <c r="JPM16" s="127"/>
      <c r="JPN16" s="127"/>
      <c r="JPO16" s="117"/>
      <c r="JPP16" s="126"/>
      <c r="JPQ16" s="127"/>
      <c r="JPR16" s="127"/>
      <c r="JPS16" s="117"/>
      <c r="JPT16" s="126"/>
      <c r="JPU16" s="127"/>
      <c r="JPV16" s="127"/>
      <c r="JPW16" s="117"/>
      <c r="JPX16" s="126"/>
      <c r="JPY16" s="127"/>
      <c r="JPZ16" s="127"/>
      <c r="JQA16" s="117"/>
      <c r="JQB16" s="126"/>
      <c r="JQC16" s="127"/>
      <c r="JQD16" s="127"/>
      <c r="JQE16" s="117"/>
      <c r="JQF16" s="126"/>
      <c r="JQG16" s="127"/>
      <c r="JQH16" s="127"/>
      <c r="JQI16" s="117"/>
      <c r="JQJ16" s="126"/>
      <c r="JQK16" s="127"/>
      <c r="JQL16" s="127"/>
      <c r="JQM16" s="117"/>
      <c r="JQN16" s="126"/>
      <c r="JQO16" s="127"/>
      <c r="JQP16" s="127"/>
      <c r="JQQ16" s="117"/>
      <c r="JQR16" s="126"/>
      <c r="JQS16" s="127"/>
      <c r="JQT16" s="127"/>
      <c r="JQU16" s="117"/>
      <c r="JQV16" s="126"/>
      <c r="JQW16" s="127"/>
      <c r="JQX16" s="127"/>
      <c r="JQY16" s="117"/>
      <c r="JQZ16" s="126"/>
      <c r="JRA16" s="127"/>
      <c r="JRB16" s="127"/>
      <c r="JRC16" s="117"/>
      <c r="JRD16" s="126"/>
      <c r="JRE16" s="127"/>
      <c r="JRF16" s="127"/>
      <c r="JRG16" s="117"/>
      <c r="JRH16" s="126"/>
      <c r="JRI16" s="127"/>
      <c r="JRJ16" s="127"/>
      <c r="JRK16" s="117"/>
      <c r="JRL16" s="126"/>
      <c r="JRM16" s="127"/>
      <c r="JRN16" s="127"/>
      <c r="JRO16" s="117"/>
      <c r="JRP16" s="126"/>
      <c r="JRQ16" s="127"/>
      <c r="JRR16" s="127"/>
      <c r="JRS16" s="117"/>
      <c r="JRT16" s="126"/>
      <c r="JRU16" s="127"/>
      <c r="JRV16" s="127"/>
      <c r="JRW16" s="117"/>
      <c r="JRX16" s="126"/>
      <c r="JRY16" s="127"/>
      <c r="JRZ16" s="127"/>
      <c r="JSA16" s="117"/>
      <c r="JSB16" s="126"/>
      <c r="JSC16" s="127"/>
      <c r="JSD16" s="127"/>
      <c r="JSE16" s="117"/>
      <c r="JSF16" s="126"/>
      <c r="JSG16" s="127"/>
      <c r="JSH16" s="127"/>
      <c r="JSI16" s="117"/>
      <c r="JSJ16" s="126"/>
      <c r="JSK16" s="127"/>
      <c r="JSL16" s="127"/>
      <c r="JSM16" s="117"/>
      <c r="JSN16" s="126"/>
      <c r="JSO16" s="127"/>
      <c r="JSP16" s="127"/>
      <c r="JSQ16" s="117"/>
      <c r="JSR16" s="126"/>
      <c r="JSS16" s="127"/>
      <c r="JST16" s="127"/>
      <c r="JSU16" s="117"/>
      <c r="JSV16" s="126"/>
      <c r="JSW16" s="127"/>
      <c r="JSX16" s="127"/>
      <c r="JSY16" s="117"/>
      <c r="JSZ16" s="126"/>
      <c r="JTA16" s="127"/>
      <c r="JTB16" s="127"/>
      <c r="JTC16" s="117"/>
      <c r="JTD16" s="126"/>
      <c r="JTE16" s="127"/>
      <c r="JTF16" s="127"/>
      <c r="JTG16" s="117"/>
      <c r="JTH16" s="126"/>
      <c r="JTI16" s="127"/>
      <c r="JTJ16" s="127"/>
      <c r="JTK16" s="117"/>
      <c r="JTL16" s="126"/>
      <c r="JTM16" s="127"/>
      <c r="JTN16" s="127"/>
      <c r="JTO16" s="117"/>
      <c r="JTP16" s="126"/>
      <c r="JTQ16" s="127"/>
      <c r="JTR16" s="127"/>
      <c r="JTS16" s="117"/>
      <c r="JTT16" s="126"/>
      <c r="JTU16" s="127"/>
      <c r="JTV16" s="127"/>
      <c r="JTW16" s="117"/>
      <c r="JTX16" s="126"/>
      <c r="JTY16" s="127"/>
      <c r="JTZ16" s="127"/>
      <c r="JUA16" s="117"/>
      <c r="JUB16" s="126"/>
      <c r="JUC16" s="127"/>
      <c r="JUD16" s="127"/>
      <c r="JUE16" s="117"/>
      <c r="JUF16" s="126"/>
      <c r="JUG16" s="127"/>
      <c r="JUH16" s="127"/>
      <c r="JUI16" s="117"/>
      <c r="JUJ16" s="126"/>
      <c r="JUK16" s="127"/>
      <c r="JUL16" s="127"/>
      <c r="JUM16" s="117"/>
      <c r="JUN16" s="126"/>
      <c r="JUO16" s="127"/>
      <c r="JUP16" s="127"/>
      <c r="JUQ16" s="117"/>
      <c r="JUR16" s="126"/>
      <c r="JUS16" s="127"/>
      <c r="JUT16" s="127"/>
      <c r="JUU16" s="117"/>
      <c r="JUV16" s="126"/>
      <c r="JUW16" s="127"/>
      <c r="JUX16" s="127"/>
      <c r="JUY16" s="117"/>
      <c r="JUZ16" s="126"/>
      <c r="JVA16" s="127"/>
      <c r="JVB16" s="127"/>
      <c r="JVC16" s="117"/>
      <c r="JVD16" s="126"/>
      <c r="JVE16" s="127"/>
      <c r="JVF16" s="127"/>
      <c r="JVG16" s="117"/>
      <c r="JVH16" s="126"/>
      <c r="JVI16" s="127"/>
      <c r="JVJ16" s="127"/>
      <c r="JVK16" s="117"/>
      <c r="JVL16" s="126"/>
      <c r="JVM16" s="127"/>
      <c r="JVN16" s="127"/>
      <c r="JVO16" s="117"/>
      <c r="JVP16" s="126"/>
      <c r="JVQ16" s="127"/>
      <c r="JVR16" s="127"/>
      <c r="JVS16" s="117"/>
      <c r="JVT16" s="126"/>
      <c r="JVU16" s="127"/>
      <c r="JVV16" s="127"/>
      <c r="JVW16" s="117"/>
      <c r="JVX16" s="126"/>
      <c r="JVY16" s="127"/>
      <c r="JVZ16" s="127"/>
      <c r="JWA16" s="117"/>
      <c r="JWB16" s="126"/>
      <c r="JWC16" s="127"/>
      <c r="JWD16" s="127"/>
      <c r="JWE16" s="117"/>
      <c r="JWF16" s="126"/>
      <c r="JWG16" s="127"/>
      <c r="JWH16" s="127"/>
      <c r="JWI16" s="117"/>
      <c r="JWJ16" s="126"/>
      <c r="JWK16" s="127"/>
      <c r="JWL16" s="127"/>
      <c r="JWM16" s="117"/>
      <c r="JWN16" s="126"/>
      <c r="JWO16" s="127"/>
      <c r="JWP16" s="127"/>
      <c r="JWQ16" s="117"/>
      <c r="JWR16" s="126"/>
      <c r="JWS16" s="127"/>
      <c r="JWT16" s="127"/>
      <c r="JWU16" s="117"/>
      <c r="JWV16" s="126"/>
      <c r="JWW16" s="127"/>
      <c r="JWX16" s="127"/>
      <c r="JWY16" s="117"/>
      <c r="JWZ16" s="126"/>
      <c r="JXA16" s="127"/>
      <c r="JXB16" s="127"/>
      <c r="JXC16" s="117"/>
      <c r="JXD16" s="126"/>
      <c r="JXE16" s="127"/>
      <c r="JXF16" s="127"/>
      <c r="JXG16" s="117"/>
      <c r="JXH16" s="126"/>
      <c r="JXI16" s="127"/>
      <c r="JXJ16" s="127"/>
      <c r="JXK16" s="117"/>
      <c r="JXL16" s="126"/>
      <c r="JXM16" s="127"/>
      <c r="JXN16" s="127"/>
      <c r="JXO16" s="117"/>
      <c r="JXP16" s="126"/>
      <c r="JXQ16" s="127"/>
      <c r="JXR16" s="127"/>
      <c r="JXS16" s="117"/>
      <c r="JXT16" s="126"/>
      <c r="JXU16" s="127"/>
      <c r="JXV16" s="127"/>
      <c r="JXW16" s="117"/>
      <c r="JXX16" s="126"/>
      <c r="JXY16" s="127"/>
      <c r="JXZ16" s="127"/>
      <c r="JYA16" s="117"/>
      <c r="JYB16" s="126"/>
      <c r="JYC16" s="127"/>
      <c r="JYD16" s="127"/>
      <c r="JYE16" s="117"/>
      <c r="JYF16" s="126"/>
      <c r="JYG16" s="127"/>
      <c r="JYH16" s="127"/>
      <c r="JYI16" s="117"/>
      <c r="JYJ16" s="126"/>
      <c r="JYK16" s="127"/>
      <c r="JYL16" s="127"/>
      <c r="JYM16" s="117"/>
      <c r="JYN16" s="126"/>
      <c r="JYO16" s="127"/>
      <c r="JYP16" s="127"/>
      <c r="JYQ16" s="117"/>
      <c r="JYR16" s="126"/>
      <c r="JYS16" s="127"/>
      <c r="JYT16" s="127"/>
      <c r="JYU16" s="117"/>
      <c r="JYV16" s="126"/>
      <c r="JYW16" s="127"/>
      <c r="JYX16" s="127"/>
      <c r="JYY16" s="117"/>
      <c r="JYZ16" s="126"/>
      <c r="JZA16" s="127"/>
      <c r="JZB16" s="127"/>
      <c r="JZC16" s="117"/>
      <c r="JZD16" s="126"/>
      <c r="JZE16" s="127"/>
      <c r="JZF16" s="127"/>
      <c r="JZG16" s="117"/>
      <c r="JZH16" s="126"/>
      <c r="JZI16" s="127"/>
      <c r="JZJ16" s="127"/>
      <c r="JZK16" s="117"/>
      <c r="JZL16" s="126"/>
      <c r="JZM16" s="127"/>
      <c r="JZN16" s="127"/>
      <c r="JZO16" s="117"/>
      <c r="JZP16" s="126"/>
      <c r="JZQ16" s="127"/>
      <c r="JZR16" s="127"/>
      <c r="JZS16" s="117"/>
      <c r="JZT16" s="126"/>
      <c r="JZU16" s="127"/>
      <c r="JZV16" s="127"/>
      <c r="JZW16" s="117"/>
      <c r="JZX16" s="126"/>
      <c r="JZY16" s="127"/>
      <c r="JZZ16" s="127"/>
      <c r="KAA16" s="117"/>
      <c r="KAB16" s="126"/>
      <c r="KAC16" s="127"/>
      <c r="KAD16" s="127"/>
      <c r="KAE16" s="117"/>
      <c r="KAF16" s="126"/>
      <c r="KAG16" s="127"/>
      <c r="KAH16" s="127"/>
      <c r="KAI16" s="117"/>
      <c r="KAJ16" s="126"/>
      <c r="KAK16" s="127"/>
      <c r="KAL16" s="127"/>
      <c r="KAM16" s="117"/>
      <c r="KAN16" s="126"/>
      <c r="KAO16" s="127"/>
      <c r="KAP16" s="127"/>
      <c r="KAQ16" s="117"/>
      <c r="KAR16" s="126"/>
      <c r="KAS16" s="127"/>
      <c r="KAT16" s="127"/>
      <c r="KAU16" s="117"/>
      <c r="KAV16" s="126"/>
      <c r="KAW16" s="127"/>
      <c r="KAX16" s="127"/>
      <c r="KAY16" s="117"/>
      <c r="KAZ16" s="126"/>
      <c r="KBA16" s="127"/>
      <c r="KBB16" s="127"/>
      <c r="KBC16" s="117"/>
      <c r="KBD16" s="126"/>
      <c r="KBE16" s="127"/>
      <c r="KBF16" s="127"/>
      <c r="KBG16" s="117"/>
      <c r="KBH16" s="126"/>
      <c r="KBI16" s="127"/>
      <c r="KBJ16" s="127"/>
      <c r="KBK16" s="117"/>
      <c r="KBL16" s="126"/>
      <c r="KBM16" s="127"/>
      <c r="KBN16" s="127"/>
      <c r="KBO16" s="117"/>
      <c r="KBP16" s="126"/>
      <c r="KBQ16" s="127"/>
      <c r="KBR16" s="127"/>
      <c r="KBS16" s="117"/>
      <c r="KBT16" s="126"/>
      <c r="KBU16" s="127"/>
      <c r="KBV16" s="127"/>
      <c r="KBW16" s="117"/>
      <c r="KBX16" s="126"/>
      <c r="KBY16" s="127"/>
      <c r="KBZ16" s="127"/>
      <c r="KCA16" s="117"/>
      <c r="KCB16" s="126"/>
      <c r="KCC16" s="127"/>
      <c r="KCD16" s="127"/>
      <c r="KCE16" s="117"/>
      <c r="KCF16" s="126"/>
      <c r="KCG16" s="127"/>
      <c r="KCH16" s="127"/>
      <c r="KCI16" s="117"/>
      <c r="KCJ16" s="126"/>
      <c r="KCK16" s="127"/>
      <c r="KCL16" s="127"/>
      <c r="KCM16" s="117"/>
      <c r="KCN16" s="126"/>
      <c r="KCO16" s="127"/>
      <c r="KCP16" s="127"/>
      <c r="KCQ16" s="117"/>
      <c r="KCR16" s="126"/>
      <c r="KCS16" s="127"/>
      <c r="KCT16" s="127"/>
      <c r="KCU16" s="117"/>
      <c r="KCV16" s="126"/>
      <c r="KCW16" s="127"/>
      <c r="KCX16" s="127"/>
      <c r="KCY16" s="117"/>
      <c r="KCZ16" s="126"/>
      <c r="KDA16" s="127"/>
      <c r="KDB16" s="127"/>
      <c r="KDC16" s="117"/>
      <c r="KDD16" s="126"/>
      <c r="KDE16" s="127"/>
      <c r="KDF16" s="127"/>
      <c r="KDG16" s="117"/>
      <c r="KDH16" s="126"/>
      <c r="KDI16" s="127"/>
      <c r="KDJ16" s="127"/>
      <c r="KDK16" s="117"/>
      <c r="KDL16" s="126"/>
      <c r="KDM16" s="127"/>
      <c r="KDN16" s="127"/>
      <c r="KDO16" s="117"/>
      <c r="KDP16" s="126"/>
      <c r="KDQ16" s="127"/>
      <c r="KDR16" s="127"/>
      <c r="KDS16" s="117"/>
      <c r="KDT16" s="126"/>
      <c r="KDU16" s="127"/>
      <c r="KDV16" s="127"/>
      <c r="KDW16" s="117"/>
      <c r="KDX16" s="126"/>
      <c r="KDY16" s="127"/>
      <c r="KDZ16" s="127"/>
      <c r="KEA16" s="117"/>
      <c r="KEB16" s="126"/>
      <c r="KEC16" s="127"/>
      <c r="KED16" s="127"/>
      <c r="KEE16" s="117"/>
      <c r="KEF16" s="126"/>
      <c r="KEG16" s="127"/>
      <c r="KEH16" s="127"/>
      <c r="KEI16" s="117"/>
      <c r="KEJ16" s="126"/>
      <c r="KEK16" s="127"/>
      <c r="KEL16" s="127"/>
      <c r="KEM16" s="117"/>
      <c r="KEN16" s="126"/>
      <c r="KEO16" s="127"/>
      <c r="KEP16" s="127"/>
      <c r="KEQ16" s="117"/>
      <c r="KER16" s="126"/>
      <c r="KES16" s="127"/>
      <c r="KET16" s="127"/>
      <c r="KEU16" s="117"/>
      <c r="KEV16" s="126"/>
      <c r="KEW16" s="127"/>
      <c r="KEX16" s="127"/>
      <c r="KEY16" s="117"/>
      <c r="KEZ16" s="126"/>
      <c r="KFA16" s="127"/>
      <c r="KFB16" s="127"/>
      <c r="KFC16" s="117"/>
      <c r="KFD16" s="126"/>
      <c r="KFE16" s="127"/>
      <c r="KFF16" s="127"/>
      <c r="KFG16" s="117"/>
      <c r="KFH16" s="126"/>
      <c r="KFI16" s="127"/>
      <c r="KFJ16" s="127"/>
      <c r="KFK16" s="117"/>
      <c r="KFL16" s="126"/>
      <c r="KFM16" s="127"/>
      <c r="KFN16" s="127"/>
      <c r="KFO16" s="117"/>
      <c r="KFP16" s="126"/>
      <c r="KFQ16" s="127"/>
      <c r="KFR16" s="127"/>
      <c r="KFS16" s="117"/>
      <c r="KFT16" s="126"/>
      <c r="KFU16" s="127"/>
      <c r="KFV16" s="127"/>
      <c r="KFW16" s="117"/>
      <c r="KFX16" s="126"/>
      <c r="KFY16" s="127"/>
      <c r="KFZ16" s="127"/>
      <c r="KGA16" s="117"/>
      <c r="KGB16" s="126"/>
      <c r="KGC16" s="127"/>
      <c r="KGD16" s="127"/>
      <c r="KGE16" s="117"/>
      <c r="KGF16" s="126"/>
      <c r="KGG16" s="127"/>
      <c r="KGH16" s="127"/>
      <c r="KGI16" s="117"/>
      <c r="KGJ16" s="126"/>
      <c r="KGK16" s="127"/>
      <c r="KGL16" s="127"/>
      <c r="KGM16" s="117"/>
      <c r="KGN16" s="126"/>
      <c r="KGO16" s="127"/>
      <c r="KGP16" s="127"/>
      <c r="KGQ16" s="117"/>
      <c r="KGR16" s="126"/>
      <c r="KGS16" s="127"/>
      <c r="KGT16" s="127"/>
      <c r="KGU16" s="117"/>
      <c r="KGV16" s="126"/>
      <c r="KGW16" s="127"/>
      <c r="KGX16" s="127"/>
      <c r="KGY16" s="117"/>
      <c r="KGZ16" s="126"/>
      <c r="KHA16" s="127"/>
      <c r="KHB16" s="127"/>
      <c r="KHC16" s="117"/>
      <c r="KHD16" s="126"/>
      <c r="KHE16" s="127"/>
      <c r="KHF16" s="127"/>
      <c r="KHG16" s="117"/>
      <c r="KHH16" s="126"/>
      <c r="KHI16" s="127"/>
      <c r="KHJ16" s="127"/>
      <c r="KHK16" s="117"/>
      <c r="KHL16" s="126"/>
      <c r="KHM16" s="127"/>
      <c r="KHN16" s="127"/>
      <c r="KHO16" s="117"/>
      <c r="KHP16" s="126"/>
      <c r="KHQ16" s="127"/>
      <c r="KHR16" s="127"/>
      <c r="KHS16" s="117"/>
      <c r="KHT16" s="126"/>
      <c r="KHU16" s="127"/>
      <c r="KHV16" s="127"/>
      <c r="KHW16" s="117"/>
      <c r="KHX16" s="126"/>
      <c r="KHY16" s="127"/>
      <c r="KHZ16" s="127"/>
      <c r="KIA16" s="117"/>
      <c r="KIB16" s="126"/>
      <c r="KIC16" s="127"/>
      <c r="KID16" s="127"/>
      <c r="KIE16" s="117"/>
      <c r="KIF16" s="126"/>
      <c r="KIG16" s="127"/>
      <c r="KIH16" s="127"/>
      <c r="KII16" s="117"/>
      <c r="KIJ16" s="126"/>
      <c r="KIK16" s="127"/>
      <c r="KIL16" s="127"/>
      <c r="KIM16" s="117"/>
      <c r="KIN16" s="126"/>
      <c r="KIO16" s="127"/>
      <c r="KIP16" s="127"/>
      <c r="KIQ16" s="117"/>
      <c r="KIR16" s="126"/>
      <c r="KIS16" s="127"/>
      <c r="KIT16" s="127"/>
      <c r="KIU16" s="117"/>
      <c r="KIV16" s="126"/>
      <c r="KIW16" s="127"/>
      <c r="KIX16" s="127"/>
      <c r="KIY16" s="117"/>
      <c r="KIZ16" s="126"/>
      <c r="KJA16" s="127"/>
      <c r="KJB16" s="127"/>
      <c r="KJC16" s="117"/>
      <c r="KJD16" s="126"/>
      <c r="KJE16" s="127"/>
      <c r="KJF16" s="127"/>
      <c r="KJG16" s="117"/>
      <c r="KJH16" s="126"/>
      <c r="KJI16" s="127"/>
      <c r="KJJ16" s="127"/>
      <c r="KJK16" s="117"/>
      <c r="KJL16" s="126"/>
      <c r="KJM16" s="127"/>
      <c r="KJN16" s="127"/>
      <c r="KJO16" s="117"/>
      <c r="KJP16" s="126"/>
      <c r="KJQ16" s="127"/>
      <c r="KJR16" s="127"/>
      <c r="KJS16" s="117"/>
      <c r="KJT16" s="126"/>
      <c r="KJU16" s="127"/>
      <c r="KJV16" s="127"/>
      <c r="KJW16" s="117"/>
      <c r="KJX16" s="126"/>
      <c r="KJY16" s="127"/>
      <c r="KJZ16" s="127"/>
      <c r="KKA16" s="117"/>
      <c r="KKB16" s="126"/>
      <c r="KKC16" s="127"/>
      <c r="KKD16" s="127"/>
      <c r="KKE16" s="117"/>
      <c r="KKF16" s="126"/>
      <c r="KKG16" s="127"/>
      <c r="KKH16" s="127"/>
      <c r="KKI16" s="117"/>
      <c r="KKJ16" s="126"/>
      <c r="KKK16" s="127"/>
      <c r="KKL16" s="127"/>
      <c r="KKM16" s="117"/>
      <c r="KKN16" s="126"/>
      <c r="KKO16" s="127"/>
      <c r="KKP16" s="127"/>
      <c r="KKQ16" s="117"/>
      <c r="KKR16" s="126"/>
      <c r="KKS16" s="127"/>
      <c r="KKT16" s="127"/>
      <c r="KKU16" s="117"/>
      <c r="KKV16" s="126"/>
      <c r="KKW16" s="127"/>
      <c r="KKX16" s="127"/>
      <c r="KKY16" s="117"/>
      <c r="KKZ16" s="126"/>
      <c r="KLA16" s="127"/>
      <c r="KLB16" s="127"/>
      <c r="KLC16" s="117"/>
      <c r="KLD16" s="126"/>
      <c r="KLE16" s="127"/>
      <c r="KLF16" s="127"/>
      <c r="KLG16" s="117"/>
      <c r="KLH16" s="126"/>
      <c r="KLI16" s="127"/>
      <c r="KLJ16" s="127"/>
      <c r="KLK16" s="117"/>
      <c r="KLL16" s="126"/>
      <c r="KLM16" s="127"/>
      <c r="KLN16" s="127"/>
      <c r="KLO16" s="117"/>
      <c r="KLP16" s="126"/>
      <c r="KLQ16" s="127"/>
      <c r="KLR16" s="127"/>
      <c r="KLS16" s="117"/>
      <c r="KLT16" s="126"/>
      <c r="KLU16" s="127"/>
      <c r="KLV16" s="127"/>
      <c r="KLW16" s="117"/>
      <c r="KLX16" s="126"/>
      <c r="KLY16" s="127"/>
      <c r="KLZ16" s="127"/>
      <c r="KMA16" s="117"/>
      <c r="KMB16" s="126"/>
      <c r="KMC16" s="127"/>
      <c r="KMD16" s="127"/>
      <c r="KME16" s="117"/>
      <c r="KMF16" s="126"/>
      <c r="KMG16" s="127"/>
      <c r="KMH16" s="127"/>
      <c r="KMI16" s="117"/>
      <c r="KMJ16" s="126"/>
      <c r="KMK16" s="127"/>
      <c r="KML16" s="127"/>
      <c r="KMM16" s="117"/>
      <c r="KMN16" s="126"/>
      <c r="KMO16" s="127"/>
      <c r="KMP16" s="127"/>
      <c r="KMQ16" s="117"/>
      <c r="KMR16" s="126"/>
      <c r="KMS16" s="127"/>
      <c r="KMT16" s="127"/>
      <c r="KMU16" s="117"/>
      <c r="KMV16" s="126"/>
      <c r="KMW16" s="127"/>
      <c r="KMX16" s="127"/>
      <c r="KMY16" s="117"/>
      <c r="KMZ16" s="126"/>
      <c r="KNA16" s="127"/>
      <c r="KNB16" s="127"/>
      <c r="KNC16" s="117"/>
      <c r="KND16" s="126"/>
      <c r="KNE16" s="127"/>
      <c r="KNF16" s="127"/>
      <c r="KNG16" s="117"/>
      <c r="KNH16" s="126"/>
      <c r="KNI16" s="127"/>
      <c r="KNJ16" s="127"/>
      <c r="KNK16" s="117"/>
      <c r="KNL16" s="126"/>
      <c r="KNM16" s="127"/>
      <c r="KNN16" s="127"/>
      <c r="KNO16" s="117"/>
      <c r="KNP16" s="126"/>
      <c r="KNQ16" s="127"/>
      <c r="KNR16" s="127"/>
      <c r="KNS16" s="117"/>
      <c r="KNT16" s="126"/>
      <c r="KNU16" s="127"/>
      <c r="KNV16" s="127"/>
      <c r="KNW16" s="117"/>
      <c r="KNX16" s="126"/>
      <c r="KNY16" s="127"/>
      <c r="KNZ16" s="127"/>
      <c r="KOA16" s="117"/>
      <c r="KOB16" s="126"/>
      <c r="KOC16" s="127"/>
      <c r="KOD16" s="127"/>
      <c r="KOE16" s="117"/>
      <c r="KOF16" s="126"/>
      <c r="KOG16" s="127"/>
      <c r="KOH16" s="127"/>
      <c r="KOI16" s="117"/>
      <c r="KOJ16" s="126"/>
      <c r="KOK16" s="127"/>
      <c r="KOL16" s="127"/>
      <c r="KOM16" s="117"/>
      <c r="KON16" s="126"/>
      <c r="KOO16" s="127"/>
      <c r="KOP16" s="127"/>
      <c r="KOQ16" s="117"/>
      <c r="KOR16" s="126"/>
      <c r="KOS16" s="127"/>
      <c r="KOT16" s="127"/>
      <c r="KOU16" s="117"/>
      <c r="KOV16" s="126"/>
      <c r="KOW16" s="127"/>
      <c r="KOX16" s="127"/>
      <c r="KOY16" s="117"/>
      <c r="KOZ16" s="126"/>
      <c r="KPA16" s="127"/>
      <c r="KPB16" s="127"/>
      <c r="KPC16" s="117"/>
      <c r="KPD16" s="126"/>
      <c r="KPE16" s="127"/>
      <c r="KPF16" s="127"/>
      <c r="KPG16" s="117"/>
      <c r="KPH16" s="126"/>
      <c r="KPI16" s="127"/>
      <c r="KPJ16" s="127"/>
      <c r="KPK16" s="117"/>
      <c r="KPL16" s="126"/>
      <c r="KPM16" s="127"/>
      <c r="KPN16" s="127"/>
      <c r="KPO16" s="117"/>
      <c r="KPP16" s="126"/>
      <c r="KPQ16" s="127"/>
      <c r="KPR16" s="127"/>
      <c r="KPS16" s="117"/>
      <c r="KPT16" s="126"/>
      <c r="KPU16" s="127"/>
      <c r="KPV16" s="127"/>
      <c r="KPW16" s="117"/>
      <c r="KPX16" s="126"/>
      <c r="KPY16" s="127"/>
      <c r="KPZ16" s="127"/>
      <c r="KQA16" s="117"/>
      <c r="KQB16" s="126"/>
      <c r="KQC16" s="127"/>
      <c r="KQD16" s="127"/>
      <c r="KQE16" s="117"/>
      <c r="KQF16" s="126"/>
      <c r="KQG16" s="127"/>
      <c r="KQH16" s="127"/>
      <c r="KQI16" s="117"/>
      <c r="KQJ16" s="126"/>
      <c r="KQK16" s="127"/>
      <c r="KQL16" s="127"/>
      <c r="KQM16" s="117"/>
      <c r="KQN16" s="126"/>
      <c r="KQO16" s="127"/>
      <c r="KQP16" s="127"/>
      <c r="KQQ16" s="117"/>
      <c r="KQR16" s="126"/>
      <c r="KQS16" s="127"/>
      <c r="KQT16" s="127"/>
      <c r="KQU16" s="117"/>
      <c r="KQV16" s="126"/>
      <c r="KQW16" s="127"/>
      <c r="KQX16" s="127"/>
      <c r="KQY16" s="117"/>
      <c r="KQZ16" s="126"/>
      <c r="KRA16" s="127"/>
      <c r="KRB16" s="127"/>
      <c r="KRC16" s="117"/>
      <c r="KRD16" s="126"/>
      <c r="KRE16" s="127"/>
      <c r="KRF16" s="127"/>
      <c r="KRG16" s="117"/>
      <c r="KRH16" s="126"/>
      <c r="KRI16" s="127"/>
      <c r="KRJ16" s="127"/>
      <c r="KRK16" s="117"/>
      <c r="KRL16" s="126"/>
      <c r="KRM16" s="127"/>
      <c r="KRN16" s="127"/>
      <c r="KRO16" s="117"/>
      <c r="KRP16" s="126"/>
      <c r="KRQ16" s="127"/>
      <c r="KRR16" s="127"/>
      <c r="KRS16" s="117"/>
      <c r="KRT16" s="126"/>
      <c r="KRU16" s="127"/>
      <c r="KRV16" s="127"/>
      <c r="KRW16" s="117"/>
      <c r="KRX16" s="126"/>
      <c r="KRY16" s="127"/>
      <c r="KRZ16" s="127"/>
      <c r="KSA16" s="117"/>
      <c r="KSB16" s="126"/>
      <c r="KSC16" s="127"/>
      <c r="KSD16" s="127"/>
      <c r="KSE16" s="117"/>
      <c r="KSF16" s="126"/>
      <c r="KSG16" s="127"/>
      <c r="KSH16" s="127"/>
      <c r="KSI16" s="117"/>
      <c r="KSJ16" s="126"/>
      <c r="KSK16" s="127"/>
      <c r="KSL16" s="127"/>
      <c r="KSM16" s="117"/>
      <c r="KSN16" s="126"/>
      <c r="KSO16" s="127"/>
      <c r="KSP16" s="127"/>
      <c r="KSQ16" s="117"/>
      <c r="KSR16" s="126"/>
      <c r="KSS16" s="127"/>
      <c r="KST16" s="127"/>
      <c r="KSU16" s="117"/>
      <c r="KSV16" s="126"/>
      <c r="KSW16" s="127"/>
      <c r="KSX16" s="127"/>
      <c r="KSY16" s="117"/>
      <c r="KSZ16" s="126"/>
      <c r="KTA16" s="127"/>
      <c r="KTB16" s="127"/>
      <c r="KTC16" s="117"/>
      <c r="KTD16" s="126"/>
      <c r="KTE16" s="127"/>
      <c r="KTF16" s="127"/>
      <c r="KTG16" s="117"/>
      <c r="KTH16" s="126"/>
      <c r="KTI16" s="127"/>
      <c r="KTJ16" s="127"/>
      <c r="KTK16" s="117"/>
      <c r="KTL16" s="126"/>
      <c r="KTM16" s="127"/>
      <c r="KTN16" s="127"/>
      <c r="KTO16" s="117"/>
      <c r="KTP16" s="126"/>
      <c r="KTQ16" s="127"/>
      <c r="KTR16" s="127"/>
      <c r="KTS16" s="117"/>
      <c r="KTT16" s="126"/>
      <c r="KTU16" s="127"/>
      <c r="KTV16" s="127"/>
      <c r="KTW16" s="117"/>
      <c r="KTX16" s="126"/>
      <c r="KTY16" s="127"/>
      <c r="KTZ16" s="127"/>
      <c r="KUA16" s="117"/>
      <c r="KUB16" s="126"/>
      <c r="KUC16" s="127"/>
      <c r="KUD16" s="127"/>
      <c r="KUE16" s="117"/>
      <c r="KUF16" s="126"/>
      <c r="KUG16" s="127"/>
      <c r="KUH16" s="127"/>
      <c r="KUI16" s="117"/>
      <c r="KUJ16" s="126"/>
      <c r="KUK16" s="127"/>
      <c r="KUL16" s="127"/>
      <c r="KUM16" s="117"/>
      <c r="KUN16" s="126"/>
      <c r="KUO16" s="127"/>
      <c r="KUP16" s="127"/>
      <c r="KUQ16" s="117"/>
      <c r="KUR16" s="126"/>
      <c r="KUS16" s="127"/>
      <c r="KUT16" s="127"/>
      <c r="KUU16" s="117"/>
      <c r="KUV16" s="126"/>
      <c r="KUW16" s="127"/>
      <c r="KUX16" s="127"/>
      <c r="KUY16" s="117"/>
      <c r="KUZ16" s="126"/>
      <c r="KVA16" s="127"/>
      <c r="KVB16" s="127"/>
      <c r="KVC16" s="117"/>
      <c r="KVD16" s="126"/>
      <c r="KVE16" s="127"/>
      <c r="KVF16" s="127"/>
      <c r="KVG16" s="117"/>
      <c r="KVH16" s="126"/>
      <c r="KVI16" s="127"/>
      <c r="KVJ16" s="127"/>
      <c r="KVK16" s="117"/>
      <c r="KVL16" s="126"/>
      <c r="KVM16" s="127"/>
      <c r="KVN16" s="127"/>
      <c r="KVO16" s="117"/>
      <c r="KVP16" s="126"/>
      <c r="KVQ16" s="127"/>
      <c r="KVR16" s="127"/>
      <c r="KVS16" s="117"/>
      <c r="KVT16" s="126"/>
      <c r="KVU16" s="127"/>
      <c r="KVV16" s="127"/>
      <c r="KVW16" s="117"/>
      <c r="KVX16" s="126"/>
      <c r="KVY16" s="127"/>
      <c r="KVZ16" s="127"/>
      <c r="KWA16" s="117"/>
      <c r="KWB16" s="126"/>
      <c r="KWC16" s="127"/>
      <c r="KWD16" s="127"/>
      <c r="KWE16" s="117"/>
      <c r="KWF16" s="126"/>
      <c r="KWG16" s="127"/>
      <c r="KWH16" s="127"/>
      <c r="KWI16" s="117"/>
      <c r="KWJ16" s="126"/>
      <c r="KWK16" s="127"/>
      <c r="KWL16" s="127"/>
      <c r="KWM16" s="117"/>
      <c r="KWN16" s="126"/>
      <c r="KWO16" s="127"/>
      <c r="KWP16" s="127"/>
      <c r="KWQ16" s="117"/>
      <c r="KWR16" s="126"/>
      <c r="KWS16" s="127"/>
      <c r="KWT16" s="127"/>
      <c r="KWU16" s="117"/>
      <c r="KWV16" s="126"/>
      <c r="KWW16" s="127"/>
      <c r="KWX16" s="127"/>
      <c r="KWY16" s="117"/>
      <c r="KWZ16" s="126"/>
      <c r="KXA16" s="127"/>
      <c r="KXB16" s="127"/>
      <c r="KXC16" s="117"/>
      <c r="KXD16" s="126"/>
      <c r="KXE16" s="127"/>
      <c r="KXF16" s="127"/>
      <c r="KXG16" s="117"/>
      <c r="KXH16" s="126"/>
      <c r="KXI16" s="127"/>
      <c r="KXJ16" s="127"/>
      <c r="KXK16" s="117"/>
      <c r="KXL16" s="126"/>
      <c r="KXM16" s="127"/>
      <c r="KXN16" s="127"/>
      <c r="KXO16" s="117"/>
      <c r="KXP16" s="126"/>
      <c r="KXQ16" s="127"/>
      <c r="KXR16" s="127"/>
      <c r="KXS16" s="117"/>
      <c r="KXT16" s="126"/>
      <c r="KXU16" s="127"/>
      <c r="KXV16" s="127"/>
      <c r="KXW16" s="117"/>
      <c r="KXX16" s="126"/>
      <c r="KXY16" s="127"/>
      <c r="KXZ16" s="127"/>
      <c r="KYA16" s="117"/>
      <c r="KYB16" s="126"/>
      <c r="KYC16" s="127"/>
      <c r="KYD16" s="127"/>
      <c r="KYE16" s="117"/>
      <c r="KYF16" s="126"/>
      <c r="KYG16" s="127"/>
      <c r="KYH16" s="127"/>
      <c r="KYI16" s="117"/>
      <c r="KYJ16" s="126"/>
      <c r="KYK16" s="127"/>
      <c r="KYL16" s="127"/>
      <c r="KYM16" s="117"/>
      <c r="KYN16" s="126"/>
      <c r="KYO16" s="127"/>
      <c r="KYP16" s="127"/>
      <c r="KYQ16" s="117"/>
      <c r="KYR16" s="126"/>
      <c r="KYS16" s="127"/>
      <c r="KYT16" s="127"/>
      <c r="KYU16" s="117"/>
      <c r="KYV16" s="126"/>
      <c r="KYW16" s="127"/>
      <c r="KYX16" s="127"/>
      <c r="KYY16" s="117"/>
      <c r="KYZ16" s="126"/>
      <c r="KZA16" s="127"/>
      <c r="KZB16" s="127"/>
      <c r="KZC16" s="117"/>
      <c r="KZD16" s="126"/>
      <c r="KZE16" s="127"/>
      <c r="KZF16" s="127"/>
      <c r="KZG16" s="117"/>
      <c r="KZH16" s="126"/>
      <c r="KZI16" s="127"/>
      <c r="KZJ16" s="127"/>
      <c r="KZK16" s="117"/>
      <c r="KZL16" s="126"/>
      <c r="KZM16" s="127"/>
      <c r="KZN16" s="127"/>
      <c r="KZO16" s="117"/>
      <c r="KZP16" s="126"/>
      <c r="KZQ16" s="127"/>
      <c r="KZR16" s="127"/>
      <c r="KZS16" s="117"/>
      <c r="KZT16" s="126"/>
      <c r="KZU16" s="127"/>
      <c r="KZV16" s="127"/>
      <c r="KZW16" s="117"/>
      <c r="KZX16" s="126"/>
      <c r="KZY16" s="127"/>
      <c r="KZZ16" s="127"/>
      <c r="LAA16" s="117"/>
      <c r="LAB16" s="126"/>
      <c r="LAC16" s="127"/>
      <c r="LAD16" s="127"/>
      <c r="LAE16" s="117"/>
      <c r="LAF16" s="126"/>
      <c r="LAG16" s="127"/>
      <c r="LAH16" s="127"/>
      <c r="LAI16" s="117"/>
      <c r="LAJ16" s="126"/>
      <c r="LAK16" s="127"/>
      <c r="LAL16" s="127"/>
      <c r="LAM16" s="117"/>
      <c r="LAN16" s="126"/>
      <c r="LAO16" s="127"/>
      <c r="LAP16" s="127"/>
      <c r="LAQ16" s="117"/>
      <c r="LAR16" s="126"/>
      <c r="LAS16" s="127"/>
      <c r="LAT16" s="127"/>
      <c r="LAU16" s="117"/>
      <c r="LAV16" s="126"/>
      <c r="LAW16" s="127"/>
      <c r="LAX16" s="127"/>
      <c r="LAY16" s="117"/>
      <c r="LAZ16" s="126"/>
      <c r="LBA16" s="127"/>
      <c r="LBB16" s="127"/>
      <c r="LBC16" s="117"/>
      <c r="LBD16" s="126"/>
      <c r="LBE16" s="127"/>
      <c r="LBF16" s="127"/>
      <c r="LBG16" s="117"/>
      <c r="LBH16" s="126"/>
      <c r="LBI16" s="127"/>
      <c r="LBJ16" s="127"/>
      <c r="LBK16" s="117"/>
      <c r="LBL16" s="126"/>
      <c r="LBM16" s="127"/>
      <c r="LBN16" s="127"/>
      <c r="LBO16" s="117"/>
      <c r="LBP16" s="126"/>
      <c r="LBQ16" s="127"/>
      <c r="LBR16" s="127"/>
      <c r="LBS16" s="117"/>
      <c r="LBT16" s="126"/>
      <c r="LBU16" s="127"/>
      <c r="LBV16" s="127"/>
      <c r="LBW16" s="117"/>
      <c r="LBX16" s="126"/>
      <c r="LBY16" s="127"/>
      <c r="LBZ16" s="127"/>
      <c r="LCA16" s="117"/>
      <c r="LCB16" s="126"/>
      <c r="LCC16" s="127"/>
      <c r="LCD16" s="127"/>
      <c r="LCE16" s="117"/>
      <c r="LCF16" s="126"/>
      <c r="LCG16" s="127"/>
      <c r="LCH16" s="127"/>
      <c r="LCI16" s="117"/>
      <c r="LCJ16" s="126"/>
      <c r="LCK16" s="127"/>
      <c r="LCL16" s="127"/>
      <c r="LCM16" s="117"/>
      <c r="LCN16" s="126"/>
      <c r="LCO16" s="127"/>
      <c r="LCP16" s="127"/>
      <c r="LCQ16" s="117"/>
      <c r="LCR16" s="126"/>
      <c r="LCS16" s="127"/>
      <c r="LCT16" s="127"/>
      <c r="LCU16" s="117"/>
      <c r="LCV16" s="126"/>
      <c r="LCW16" s="127"/>
      <c r="LCX16" s="127"/>
      <c r="LCY16" s="117"/>
      <c r="LCZ16" s="126"/>
      <c r="LDA16" s="127"/>
      <c r="LDB16" s="127"/>
      <c r="LDC16" s="117"/>
      <c r="LDD16" s="126"/>
      <c r="LDE16" s="127"/>
      <c r="LDF16" s="127"/>
      <c r="LDG16" s="117"/>
      <c r="LDH16" s="126"/>
      <c r="LDI16" s="127"/>
      <c r="LDJ16" s="127"/>
      <c r="LDK16" s="117"/>
      <c r="LDL16" s="126"/>
      <c r="LDM16" s="127"/>
      <c r="LDN16" s="127"/>
      <c r="LDO16" s="117"/>
      <c r="LDP16" s="126"/>
      <c r="LDQ16" s="127"/>
      <c r="LDR16" s="127"/>
      <c r="LDS16" s="117"/>
      <c r="LDT16" s="126"/>
      <c r="LDU16" s="127"/>
      <c r="LDV16" s="127"/>
      <c r="LDW16" s="117"/>
      <c r="LDX16" s="126"/>
      <c r="LDY16" s="127"/>
      <c r="LDZ16" s="127"/>
      <c r="LEA16" s="117"/>
      <c r="LEB16" s="126"/>
      <c r="LEC16" s="127"/>
      <c r="LED16" s="127"/>
      <c r="LEE16" s="117"/>
      <c r="LEF16" s="126"/>
      <c r="LEG16" s="127"/>
      <c r="LEH16" s="127"/>
      <c r="LEI16" s="117"/>
      <c r="LEJ16" s="126"/>
      <c r="LEK16" s="127"/>
      <c r="LEL16" s="127"/>
      <c r="LEM16" s="117"/>
      <c r="LEN16" s="126"/>
      <c r="LEO16" s="127"/>
      <c r="LEP16" s="127"/>
      <c r="LEQ16" s="117"/>
      <c r="LER16" s="126"/>
      <c r="LES16" s="127"/>
      <c r="LET16" s="127"/>
      <c r="LEU16" s="117"/>
      <c r="LEV16" s="126"/>
      <c r="LEW16" s="127"/>
      <c r="LEX16" s="127"/>
      <c r="LEY16" s="117"/>
      <c r="LEZ16" s="126"/>
      <c r="LFA16" s="127"/>
      <c r="LFB16" s="127"/>
      <c r="LFC16" s="117"/>
      <c r="LFD16" s="126"/>
      <c r="LFE16" s="127"/>
      <c r="LFF16" s="127"/>
      <c r="LFG16" s="117"/>
      <c r="LFH16" s="126"/>
      <c r="LFI16" s="127"/>
      <c r="LFJ16" s="127"/>
      <c r="LFK16" s="117"/>
      <c r="LFL16" s="126"/>
      <c r="LFM16" s="127"/>
      <c r="LFN16" s="127"/>
      <c r="LFO16" s="117"/>
      <c r="LFP16" s="126"/>
      <c r="LFQ16" s="127"/>
      <c r="LFR16" s="127"/>
      <c r="LFS16" s="117"/>
      <c r="LFT16" s="126"/>
      <c r="LFU16" s="127"/>
      <c r="LFV16" s="127"/>
      <c r="LFW16" s="117"/>
      <c r="LFX16" s="126"/>
      <c r="LFY16" s="127"/>
      <c r="LFZ16" s="127"/>
      <c r="LGA16" s="117"/>
      <c r="LGB16" s="126"/>
      <c r="LGC16" s="127"/>
      <c r="LGD16" s="127"/>
      <c r="LGE16" s="117"/>
      <c r="LGF16" s="126"/>
      <c r="LGG16" s="127"/>
      <c r="LGH16" s="127"/>
      <c r="LGI16" s="117"/>
      <c r="LGJ16" s="126"/>
      <c r="LGK16" s="127"/>
      <c r="LGL16" s="127"/>
      <c r="LGM16" s="117"/>
      <c r="LGN16" s="126"/>
      <c r="LGO16" s="127"/>
      <c r="LGP16" s="127"/>
      <c r="LGQ16" s="117"/>
      <c r="LGR16" s="126"/>
      <c r="LGS16" s="127"/>
      <c r="LGT16" s="127"/>
      <c r="LGU16" s="117"/>
      <c r="LGV16" s="126"/>
      <c r="LGW16" s="127"/>
      <c r="LGX16" s="127"/>
      <c r="LGY16" s="117"/>
      <c r="LGZ16" s="126"/>
      <c r="LHA16" s="127"/>
      <c r="LHB16" s="127"/>
      <c r="LHC16" s="117"/>
      <c r="LHD16" s="126"/>
      <c r="LHE16" s="127"/>
      <c r="LHF16" s="127"/>
      <c r="LHG16" s="117"/>
      <c r="LHH16" s="126"/>
      <c r="LHI16" s="127"/>
      <c r="LHJ16" s="127"/>
      <c r="LHK16" s="117"/>
      <c r="LHL16" s="126"/>
      <c r="LHM16" s="127"/>
      <c r="LHN16" s="127"/>
      <c r="LHO16" s="117"/>
      <c r="LHP16" s="126"/>
      <c r="LHQ16" s="127"/>
      <c r="LHR16" s="127"/>
      <c r="LHS16" s="117"/>
      <c r="LHT16" s="126"/>
      <c r="LHU16" s="127"/>
      <c r="LHV16" s="127"/>
      <c r="LHW16" s="117"/>
      <c r="LHX16" s="126"/>
      <c r="LHY16" s="127"/>
      <c r="LHZ16" s="127"/>
      <c r="LIA16" s="117"/>
      <c r="LIB16" s="126"/>
      <c r="LIC16" s="127"/>
      <c r="LID16" s="127"/>
      <c r="LIE16" s="117"/>
      <c r="LIF16" s="126"/>
      <c r="LIG16" s="127"/>
      <c r="LIH16" s="127"/>
      <c r="LII16" s="117"/>
      <c r="LIJ16" s="126"/>
      <c r="LIK16" s="127"/>
      <c r="LIL16" s="127"/>
      <c r="LIM16" s="117"/>
      <c r="LIN16" s="126"/>
      <c r="LIO16" s="127"/>
      <c r="LIP16" s="127"/>
      <c r="LIQ16" s="117"/>
      <c r="LIR16" s="126"/>
      <c r="LIS16" s="127"/>
      <c r="LIT16" s="127"/>
      <c r="LIU16" s="117"/>
      <c r="LIV16" s="126"/>
      <c r="LIW16" s="127"/>
      <c r="LIX16" s="127"/>
      <c r="LIY16" s="117"/>
      <c r="LIZ16" s="126"/>
      <c r="LJA16" s="127"/>
      <c r="LJB16" s="127"/>
      <c r="LJC16" s="117"/>
      <c r="LJD16" s="126"/>
      <c r="LJE16" s="127"/>
      <c r="LJF16" s="127"/>
      <c r="LJG16" s="117"/>
      <c r="LJH16" s="126"/>
      <c r="LJI16" s="127"/>
      <c r="LJJ16" s="127"/>
      <c r="LJK16" s="117"/>
      <c r="LJL16" s="126"/>
      <c r="LJM16" s="127"/>
      <c r="LJN16" s="127"/>
      <c r="LJO16" s="117"/>
      <c r="LJP16" s="126"/>
      <c r="LJQ16" s="127"/>
      <c r="LJR16" s="127"/>
      <c r="LJS16" s="117"/>
      <c r="LJT16" s="126"/>
      <c r="LJU16" s="127"/>
      <c r="LJV16" s="127"/>
      <c r="LJW16" s="117"/>
      <c r="LJX16" s="126"/>
      <c r="LJY16" s="127"/>
      <c r="LJZ16" s="127"/>
      <c r="LKA16" s="117"/>
      <c r="LKB16" s="126"/>
      <c r="LKC16" s="127"/>
      <c r="LKD16" s="127"/>
      <c r="LKE16" s="117"/>
      <c r="LKF16" s="126"/>
      <c r="LKG16" s="127"/>
      <c r="LKH16" s="127"/>
      <c r="LKI16" s="117"/>
      <c r="LKJ16" s="126"/>
      <c r="LKK16" s="127"/>
      <c r="LKL16" s="127"/>
      <c r="LKM16" s="117"/>
      <c r="LKN16" s="126"/>
      <c r="LKO16" s="127"/>
      <c r="LKP16" s="127"/>
      <c r="LKQ16" s="117"/>
      <c r="LKR16" s="126"/>
      <c r="LKS16" s="127"/>
      <c r="LKT16" s="127"/>
      <c r="LKU16" s="117"/>
      <c r="LKV16" s="126"/>
      <c r="LKW16" s="127"/>
      <c r="LKX16" s="127"/>
      <c r="LKY16" s="117"/>
      <c r="LKZ16" s="126"/>
      <c r="LLA16" s="127"/>
      <c r="LLB16" s="127"/>
      <c r="LLC16" s="117"/>
      <c r="LLD16" s="126"/>
      <c r="LLE16" s="127"/>
      <c r="LLF16" s="127"/>
      <c r="LLG16" s="117"/>
      <c r="LLH16" s="126"/>
      <c r="LLI16" s="127"/>
      <c r="LLJ16" s="127"/>
      <c r="LLK16" s="117"/>
      <c r="LLL16" s="126"/>
      <c r="LLM16" s="127"/>
      <c r="LLN16" s="127"/>
      <c r="LLO16" s="117"/>
      <c r="LLP16" s="126"/>
      <c r="LLQ16" s="127"/>
      <c r="LLR16" s="127"/>
      <c r="LLS16" s="117"/>
      <c r="LLT16" s="126"/>
      <c r="LLU16" s="127"/>
      <c r="LLV16" s="127"/>
      <c r="LLW16" s="117"/>
      <c r="LLX16" s="126"/>
      <c r="LLY16" s="127"/>
      <c r="LLZ16" s="127"/>
      <c r="LMA16" s="117"/>
      <c r="LMB16" s="126"/>
      <c r="LMC16" s="127"/>
      <c r="LMD16" s="127"/>
      <c r="LME16" s="117"/>
      <c r="LMF16" s="126"/>
      <c r="LMG16" s="127"/>
      <c r="LMH16" s="127"/>
      <c r="LMI16" s="117"/>
      <c r="LMJ16" s="126"/>
      <c r="LMK16" s="127"/>
      <c r="LML16" s="127"/>
      <c r="LMM16" s="117"/>
      <c r="LMN16" s="126"/>
      <c r="LMO16" s="127"/>
      <c r="LMP16" s="127"/>
      <c r="LMQ16" s="117"/>
      <c r="LMR16" s="126"/>
      <c r="LMS16" s="127"/>
      <c r="LMT16" s="127"/>
      <c r="LMU16" s="117"/>
      <c r="LMV16" s="126"/>
      <c r="LMW16" s="127"/>
      <c r="LMX16" s="127"/>
      <c r="LMY16" s="117"/>
      <c r="LMZ16" s="126"/>
      <c r="LNA16" s="127"/>
      <c r="LNB16" s="127"/>
      <c r="LNC16" s="117"/>
      <c r="LND16" s="126"/>
      <c r="LNE16" s="127"/>
      <c r="LNF16" s="127"/>
      <c r="LNG16" s="117"/>
      <c r="LNH16" s="126"/>
      <c r="LNI16" s="127"/>
      <c r="LNJ16" s="127"/>
      <c r="LNK16" s="117"/>
      <c r="LNL16" s="126"/>
      <c r="LNM16" s="127"/>
      <c r="LNN16" s="127"/>
      <c r="LNO16" s="117"/>
      <c r="LNP16" s="126"/>
      <c r="LNQ16" s="127"/>
      <c r="LNR16" s="127"/>
      <c r="LNS16" s="117"/>
      <c r="LNT16" s="126"/>
      <c r="LNU16" s="127"/>
      <c r="LNV16" s="127"/>
      <c r="LNW16" s="117"/>
      <c r="LNX16" s="126"/>
      <c r="LNY16" s="127"/>
      <c r="LNZ16" s="127"/>
      <c r="LOA16" s="117"/>
      <c r="LOB16" s="126"/>
      <c r="LOC16" s="127"/>
      <c r="LOD16" s="127"/>
      <c r="LOE16" s="117"/>
      <c r="LOF16" s="126"/>
      <c r="LOG16" s="127"/>
      <c r="LOH16" s="127"/>
      <c r="LOI16" s="117"/>
      <c r="LOJ16" s="126"/>
      <c r="LOK16" s="127"/>
      <c r="LOL16" s="127"/>
      <c r="LOM16" s="117"/>
      <c r="LON16" s="126"/>
      <c r="LOO16" s="127"/>
      <c r="LOP16" s="127"/>
      <c r="LOQ16" s="117"/>
      <c r="LOR16" s="126"/>
      <c r="LOS16" s="127"/>
      <c r="LOT16" s="127"/>
      <c r="LOU16" s="117"/>
      <c r="LOV16" s="126"/>
      <c r="LOW16" s="127"/>
      <c r="LOX16" s="127"/>
      <c r="LOY16" s="117"/>
      <c r="LOZ16" s="126"/>
      <c r="LPA16" s="127"/>
      <c r="LPB16" s="127"/>
      <c r="LPC16" s="117"/>
      <c r="LPD16" s="126"/>
      <c r="LPE16" s="127"/>
      <c r="LPF16" s="127"/>
      <c r="LPG16" s="117"/>
      <c r="LPH16" s="126"/>
      <c r="LPI16" s="127"/>
      <c r="LPJ16" s="127"/>
      <c r="LPK16" s="117"/>
      <c r="LPL16" s="126"/>
      <c r="LPM16" s="127"/>
      <c r="LPN16" s="127"/>
      <c r="LPO16" s="117"/>
      <c r="LPP16" s="126"/>
      <c r="LPQ16" s="127"/>
      <c r="LPR16" s="127"/>
      <c r="LPS16" s="117"/>
      <c r="LPT16" s="126"/>
      <c r="LPU16" s="127"/>
      <c r="LPV16" s="127"/>
      <c r="LPW16" s="117"/>
      <c r="LPX16" s="126"/>
      <c r="LPY16" s="127"/>
      <c r="LPZ16" s="127"/>
      <c r="LQA16" s="117"/>
      <c r="LQB16" s="126"/>
      <c r="LQC16" s="127"/>
      <c r="LQD16" s="127"/>
      <c r="LQE16" s="117"/>
      <c r="LQF16" s="126"/>
      <c r="LQG16" s="127"/>
      <c r="LQH16" s="127"/>
      <c r="LQI16" s="117"/>
      <c r="LQJ16" s="126"/>
      <c r="LQK16" s="127"/>
      <c r="LQL16" s="127"/>
      <c r="LQM16" s="117"/>
      <c r="LQN16" s="126"/>
      <c r="LQO16" s="127"/>
      <c r="LQP16" s="127"/>
      <c r="LQQ16" s="117"/>
      <c r="LQR16" s="126"/>
      <c r="LQS16" s="127"/>
      <c r="LQT16" s="127"/>
      <c r="LQU16" s="117"/>
      <c r="LQV16" s="126"/>
      <c r="LQW16" s="127"/>
      <c r="LQX16" s="127"/>
      <c r="LQY16" s="117"/>
      <c r="LQZ16" s="126"/>
      <c r="LRA16" s="127"/>
      <c r="LRB16" s="127"/>
      <c r="LRC16" s="117"/>
      <c r="LRD16" s="126"/>
      <c r="LRE16" s="127"/>
      <c r="LRF16" s="127"/>
      <c r="LRG16" s="117"/>
      <c r="LRH16" s="126"/>
      <c r="LRI16" s="127"/>
      <c r="LRJ16" s="127"/>
      <c r="LRK16" s="117"/>
      <c r="LRL16" s="126"/>
      <c r="LRM16" s="127"/>
      <c r="LRN16" s="127"/>
      <c r="LRO16" s="117"/>
      <c r="LRP16" s="126"/>
      <c r="LRQ16" s="127"/>
      <c r="LRR16" s="127"/>
      <c r="LRS16" s="117"/>
      <c r="LRT16" s="126"/>
      <c r="LRU16" s="127"/>
      <c r="LRV16" s="127"/>
      <c r="LRW16" s="117"/>
      <c r="LRX16" s="126"/>
      <c r="LRY16" s="127"/>
      <c r="LRZ16" s="127"/>
      <c r="LSA16" s="117"/>
      <c r="LSB16" s="126"/>
      <c r="LSC16" s="127"/>
      <c r="LSD16" s="127"/>
      <c r="LSE16" s="117"/>
      <c r="LSF16" s="126"/>
      <c r="LSG16" s="127"/>
      <c r="LSH16" s="127"/>
      <c r="LSI16" s="117"/>
      <c r="LSJ16" s="126"/>
      <c r="LSK16" s="127"/>
      <c r="LSL16" s="127"/>
      <c r="LSM16" s="117"/>
      <c r="LSN16" s="126"/>
      <c r="LSO16" s="127"/>
      <c r="LSP16" s="127"/>
      <c r="LSQ16" s="117"/>
      <c r="LSR16" s="126"/>
      <c r="LSS16" s="127"/>
      <c r="LST16" s="127"/>
      <c r="LSU16" s="117"/>
      <c r="LSV16" s="126"/>
      <c r="LSW16" s="127"/>
      <c r="LSX16" s="127"/>
      <c r="LSY16" s="117"/>
      <c r="LSZ16" s="126"/>
      <c r="LTA16" s="127"/>
      <c r="LTB16" s="127"/>
      <c r="LTC16" s="117"/>
      <c r="LTD16" s="126"/>
      <c r="LTE16" s="127"/>
      <c r="LTF16" s="127"/>
      <c r="LTG16" s="117"/>
      <c r="LTH16" s="126"/>
      <c r="LTI16" s="127"/>
      <c r="LTJ16" s="127"/>
      <c r="LTK16" s="117"/>
      <c r="LTL16" s="126"/>
      <c r="LTM16" s="127"/>
      <c r="LTN16" s="127"/>
      <c r="LTO16" s="117"/>
      <c r="LTP16" s="126"/>
      <c r="LTQ16" s="127"/>
      <c r="LTR16" s="127"/>
      <c r="LTS16" s="117"/>
      <c r="LTT16" s="126"/>
      <c r="LTU16" s="127"/>
      <c r="LTV16" s="127"/>
      <c r="LTW16" s="117"/>
      <c r="LTX16" s="126"/>
      <c r="LTY16" s="127"/>
      <c r="LTZ16" s="127"/>
      <c r="LUA16" s="117"/>
      <c r="LUB16" s="126"/>
      <c r="LUC16" s="127"/>
      <c r="LUD16" s="127"/>
      <c r="LUE16" s="117"/>
      <c r="LUF16" s="126"/>
      <c r="LUG16" s="127"/>
      <c r="LUH16" s="127"/>
      <c r="LUI16" s="117"/>
      <c r="LUJ16" s="126"/>
      <c r="LUK16" s="127"/>
      <c r="LUL16" s="127"/>
      <c r="LUM16" s="117"/>
      <c r="LUN16" s="126"/>
      <c r="LUO16" s="127"/>
      <c r="LUP16" s="127"/>
      <c r="LUQ16" s="117"/>
      <c r="LUR16" s="126"/>
      <c r="LUS16" s="127"/>
      <c r="LUT16" s="127"/>
      <c r="LUU16" s="117"/>
      <c r="LUV16" s="126"/>
      <c r="LUW16" s="127"/>
      <c r="LUX16" s="127"/>
      <c r="LUY16" s="117"/>
      <c r="LUZ16" s="126"/>
      <c r="LVA16" s="127"/>
      <c r="LVB16" s="127"/>
      <c r="LVC16" s="117"/>
      <c r="LVD16" s="126"/>
      <c r="LVE16" s="127"/>
      <c r="LVF16" s="127"/>
      <c r="LVG16" s="117"/>
      <c r="LVH16" s="126"/>
      <c r="LVI16" s="127"/>
      <c r="LVJ16" s="127"/>
      <c r="LVK16" s="117"/>
      <c r="LVL16" s="126"/>
      <c r="LVM16" s="127"/>
      <c r="LVN16" s="127"/>
      <c r="LVO16" s="117"/>
      <c r="LVP16" s="126"/>
      <c r="LVQ16" s="127"/>
      <c r="LVR16" s="127"/>
      <c r="LVS16" s="117"/>
      <c r="LVT16" s="126"/>
      <c r="LVU16" s="127"/>
      <c r="LVV16" s="127"/>
      <c r="LVW16" s="117"/>
      <c r="LVX16" s="126"/>
      <c r="LVY16" s="127"/>
      <c r="LVZ16" s="127"/>
      <c r="LWA16" s="117"/>
      <c r="LWB16" s="126"/>
      <c r="LWC16" s="127"/>
      <c r="LWD16" s="127"/>
      <c r="LWE16" s="117"/>
      <c r="LWF16" s="126"/>
      <c r="LWG16" s="127"/>
      <c r="LWH16" s="127"/>
      <c r="LWI16" s="117"/>
      <c r="LWJ16" s="126"/>
      <c r="LWK16" s="127"/>
      <c r="LWL16" s="127"/>
      <c r="LWM16" s="117"/>
      <c r="LWN16" s="126"/>
      <c r="LWO16" s="127"/>
      <c r="LWP16" s="127"/>
      <c r="LWQ16" s="117"/>
      <c r="LWR16" s="126"/>
      <c r="LWS16" s="127"/>
      <c r="LWT16" s="127"/>
      <c r="LWU16" s="117"/>
      <c r="LWV16" s="126"/>
      <c r="LWW16" s="127"/>
      <c r="LWX16" s="127"/>
      <c r="LWY16" s="117"/>
      <c r="LWZ16" s="126"/>
      <c r="LXA16" s="127"/>
      <c r="LXB16" s="127"/>
      <c r="LXC16" s="117"/>
      <c r="LXD16" s="126"/>
      <c r="LXE16" s="127"/>
      <c r="LXF16" s="127"/>
      <c r="LXG16" s="117"/>
      <c r="LXH16" s="126"/>
      <c r="LXI16" s="127"/>
      <c r="LXJ16" s="127"/>
      <c r="LXK16" s="117"/>
      <c r="LXL16" s="126"/>
      <c r="LXM16" s="127"/>
      <c r="LXN16" s="127"/>
      <c r="LXO16" s="117"/>
      <c r="LXP16" s="126"/>
      <c r="LXQ16" s="127"/>
      <c r="LXR16" s="127"/>
      <c r="LXS16" s="117"/>
      <c r="LXT16" s="126"/>
      <c r="LXU16" s="127"/>
      <c r="LXV16" s="127"/>
      <c r="LXW16" s="117"/>
      <c r="LXX16" s="126"/>
      <c r="LXY16" s="127"/>
      <c r="LXZ16" s="127"/>
      <c r="LYA16" s="117"/>
      <c r="LYB16" s="126"/>
      <c r="LYC16" s="127"/>
      <c r="LYD16" s="127"/>
      <c r="LYE16" s="117"/>
      <c r="LYF16" s="126"/>
      <c r="LYG16" s="127"/>
      <c r="LYH16" s="127"/>
      <c r="LYI16" s="117"/>
      <c r="LYJ16" s="126"/>
      <c r="LYK16" s="127"/>
      <c r="LYL16" s="127"/>
      <c r="LYM16" s="117"/>
      <c r="LYN16" s="126"/>
      <c r="LYO16" s="127"/>
      <c r="LYP16" s="127"/>
      <c r="LYQ16" s="117"/>
      <c r="LYR16" s="126"/>
      <c r="LYS16" s="127"/>
      <c r="LYT16" s="127"/>
      <c r="LYU16" s="117"/>
      <c r="LYV16" s="126"/>
      <c r="LYW16" s="127"/>
      <c r="LYX16" s="127"/>
      <c r="LYY16" s="117"/>
      <c r="LYZ16" s="126"/>
      <c r="LZA16" s="127"/>
      <c r="LZB16" s="127"/>
      <c r="LZC16" s="117"/>
      <c r="LZD16" s="126"/>
      <c r="LZE16" s="127"/>
      <c r="LZF16" s="127"/>
      <c r="LZG16" s="117"/>
      <c r="LZH16" s="126"/>
      <c r="LZI16" s="127"/>
      <c r="LZJ16" s="127"/>
      <c r="LZK16" s="117"/>
      <c r="LZL16" s="126"/>
      <c r="LZM16" s="127"/>
      <c r="LZN16" s="127"/>
      <c r="LZO16" s="117"/>
      <c r="LZP16" s="126"/>
      <c r="LZQ16" s="127"/>
      <c r="LZR16" s="127"/>
      <c r="LZS16" s="117"/>
      <c r="LZT16" s="126"/>
      <c r="LZU16" s="127"/>
      <c r="LZV16" s="127"/>
      <c r="LZW16" s="117"/>
      <c r="LZX16" s="126"/>
      <c r="LZY16" s="127"/>
      <c r="LZZ16" s="127"/>
      <c r="MAA16" s="117"/>
      <c r="MAB16" s="126"/>
      <c r="MAC16" s="127"/>
      <c r="MAD16" s="127"/>
      <c r="MAE16" s="117"/>
      <c r="MAF16" s="126"/>
      <c r="MAG16" s="127"/>
      <c r="MAH16" s="127"/>
      <c r="MAI16" s="117"/>
      <c r="MAJ16" s="126"/>
      <c r="MAK16" s="127"/>
      <c r="MAL16" s="127"/>
      <c r="MAM16" s="117"/>
      <c r="MAN16" s="126"/>
      <c r="MAO16" s="127"/>
      <c r="MAP16" s="127"/>
      <c r="MAQ16" s="117"/>
      <c r="MAR16" s="126"/>
      <c r="MAS16" s="127"/>
      <c r="MAT16" s="127"/>
      <c r="MAU16" s="117"/>
      <c r="MAV16" s="126"/>
      <c r="MAW16" s="127"/>
      <c r="MAX16" s="127"/>
      <c r="MAY16" s="117"/>
      <c r="MAZ16" s="126"/>
      <c r="MBA16" s="127"/>
      <c r="MBB16" s="127"/>
      <c r="MBC16" s="117"/>
      <c r="MBD16" s="126"/>
      <c r="MBE16" s="127"/>
      <c r="MBF16" s="127"/>
      <c r="MBG16" s="117"/>
      <c r="MBH16" s="126"/>
      <c r="MBI16" s="127"/>
      <c r="MBJ16" s="127"/>
      <c r="MBK16" s="117"/>
      <c r="MBL16" s="126"/>
      <c r="MBM16" s="127"/>
      <c r="MBN16" s="127"/>
      <c r="MBO16" s="117"/>
      <c r="MBP16" s="126"/>
      <c r="MBQ16" s="127"/>
      <c r="MBR16" s="127"/>
      <c r="MBS16" s="117"/>
      <c r="MBT16" s="126"/>
      <c r="MBU16" s="127"/>
      <c r="MBV16" s="127"/>
      <c r="MBW16" s="117"/>
      <c r="MBX16" s="126"/>
      <c r="MBY16" s="127"/>
      <c r="MBZ16" s="127"/>
      <c r="MCA16" s="117"/>
      <c r="MCB16" s="126"/>
      <c r="MCC16" s="127"/>
      <c r="MCD16" s="127"/>
      <c r="MCE16" s="117"/>
      <c r="MCF16" s="126"/>
      <c r="MCG16" s="127"/>
      <c r="MCH16" s="127"/>
      <c r="MCI16" s="117"/>
      <c r="MCJ16" s="126"/>
      <c r="MCK16" s="127"/>
      <c r="MCL16" s="127"/>
      <c r="MCM16" s="117"/>
      <c r="MCN16" s="126"/>
      <c r="MCO16" s="127"/>
      <c r="MCP16" s="127"/>
      <c r="MCQ16" s="117"/>
      <c r="MCR16" s="126"/>
      <c r="MCS16" s="127"/>
      <c r="MCT16" s="127"/>
      <c r="MCU16" s="117"/>
      <c r="MCV16" s="126"/>
      <c r="MCW16" s="127"/>
      <c r="MCX16" s="127"/>
      <c r="MCY16" s="117"/>
      <c r="MCZ16" s="126"/>
      <c r="MDA16" s="127"/>
      <c r="MDB16" s="127"/>
      <c r="MDC16" s="117"/>
      <c r="MDD16" s="126"/>
      <c r="MDE16" s="127"/>
      <c r="MDF16" s="127"/>
      <c r="MDG16" s="117"/>
      <c r="MDH16" s="126"/>
      <c r="MDI16" s="127"/>
      <c r="MDJ16" s="127"/>
      <c r="MDK16" s="117"/>
      <c r="MDL16" s="126"/>
      <c r="MDM16" s="127"/>
      <c r="MDN16" s="127"/>
      <c r="MDO16" s="117"/>
      <c r="MDP16" s="126"/>
      <c r="MDQ16" s="127"/>
      <c r="MDR16" s="127"/>
      <c r="MDS16" s="117"/>
      <c r="MDT16" s="126"/>
      <c r="MDU16" s="127"/>
      <c r="MDV16" s="127"/>
      <c r="MDW16" s="117"/>
      <c r="MDX16" s="126"/>
      <c r="MDY16" s="127"/>
      <c r="MDZ16" s="127"/>
      <c r="MEA16" s="117"/>
      <c r="MEB16" s="126"/>
      <c r="MEC16" s="127"/>
      <c r="MED16" s="127"/>
      <c r="MEE16" s="117"/>
      <c r="MEF16" s="126"/>
      <c r="MEG16" s="127"/>
      <c r="MEH16" s="127"/>
      <c r="MEI16" s="117"/>
      <c r="MEJ16" s="126"/>
      <c r="MEK16" s="127"/>
      <c r="MEL16" s="127"/>
      <c r="MEM16" s="117"/>
      <c r="MEN16" s="126"/>
      <c r="MEO16" s="127"/>
      <c r="MEP16" s="127"/>
      <c r="MEQ16" s="117"/>
      <c r="MER16" s="126"/>
      <c r="MES16" s="127"/>
      <c r="MET16" s="127"/>
      <c r="MEU16" s="117"/>
      <c r="MEV16" s="126"/>
      <c r="MEW16" s="127"/>
      <c r="MEX16" s="127"/>
      <c r="MEY16" s="117"/>
      <c r="MEZ16" s="126"/>
      <c r="MFA16" s="127"/>
      <c r="MFB16" s="127"/>
      <c r="MFC16" s="117"/>
      <c r="MFD16" s="126"/>
      <c r="MFE16" s="127"/>
      <c r="MFF16" s="127"/>
      <c r="MFG16" s="117"/>
      <c r="MFH16" s="126"/>
      <c r="MFI16" s="127"/>
      <c r="MFJ16" s="127"/>
      <c r="MFK16" s="117"/>
      <c r="MFL16" s="126"/>
      <c r="MFM16" s="127"/>
      <c r="MFN16" s="127"/>
      <c r="MFO16" s="117"/>
      <c r="MFP16" s="126"/>
      <c r="MFQ16" s="127"/>
      <c r="MFR16" s="127"/>
      <c r="MFS16" s="117"/>
      <c r="MFT16" s="126"/>
      <c r="MFU16" s="127"/>
      <c r="MFV16" s="127"/>
      <c r="MFW16" s="117"/>
      <c r="MFX16" s="126"/>
      <c r="MFY16" s="127"/>
      <c r="MFZ16" s="127"/>
      <c r="MGA16" s="117"/>
      <c r="MGB16" s="126"/>
      <c r="MGC16" s="127"/>
      <c r="MGD16" s="127"/>
      <c r="MGE16" s="117"/>
      <c r="MGF16" s="126"/>
      <c r="MGG16" s="127"/>
      <c r="MGH16" s="127"/>
      <c r="MGI16" s="117"/>
      <c r="MGJ16" s="126"/>
      <c r="MGK16" s="127"/>
      <c r="MGL16" s="127"/>
      <c r="MGM16" s="117"/>
      <c r="MGN16" s="126"/>
      <c r="MGO16" s="127"/>
      <c r="MGP16" s="127"/>
      <c r="MGQ16" s="117"/>
      <c r="MGR16" s="126"/>
      <c r="MGS16" s="127"/>
      <c r="MGT16" s="127"/>
      <c r="MGU16" s="117"/>
      <c r="MGV16" s="126"/>
      <c r="MGW16" s="127"/>
      <c r="MGX16" s="127"/>
      <c r="MGY16" s="117"/>
      <c r="MGZ16" s="126"/>
      <c r="MHA16" s="127"/>
      <c r="MHB16" s="127"/>
      <c r="MHC16" s="117"/>
      <c r="MHD16" s="126"/>
      <c r="MHE16" s="127"/>
      <c r="MHF16" s="127"/>
      <c r="MHG16" s="117"/>
      <c r="MHH16" s="126"/>
      <c r="MHI16" s="127"/>
      <c r="MHJ16" s="127"/>
      <c r="MHK16" s="117"/>
      <c r="MHL16" s="126"/>
      <c r="MHM16" s="127"/>
      <c r="MHN16" s="127"/>
      <c r="MHO16" s="117"/>
      <c r="MHP16" s="126"/>
      <c r="MHQ16" s="127"/>
      <c r="MHR16" s="127"/>
      <c r="MHS16" s="117"/>
      <c r="MHT16" s="126"/>
      <c r="MHU16" s="127"/>
      <c r="MHV16" s="127"/>
      <c r="MHW16" s="117"/>
      <c r="MHX16" s="126"/>
      <c r="MHY16" s="127"/>
      <c r="MHZ16" s="127"/>
      <c r="MIA16" s="117"/>
      <c r="MIB16" s="126"/>
      <c r="MIC16" s="127"/>
      <c r="MID16" s="127"/>
      <c r="MIE16" s="117"/>
      <c r="MIF16" s="126"/>
      <c r="MIG16" s="127"/>
      <c r="MIH16" s="127"/>
      <c r="MII16" s="117"/>
      <c r="MIJ16" s="126"/>
      <c r="MIK16" s="127"/>
      <c r="MIL16" s="127"/>
      <c r="MIM16" s="117"/>
      <c r="MIN16" s="126"/>
      <c r="MIO16" s="127"/>
      <c r="MIP16" s="127"/>
      <c r="MIQ16" s="117"/>
      <c r="MIR16" s="126"/>
      <c r="MIS16" s="127"/>
      <c r="MIT16" s="127"/>
      <c r="MIU16" s="117"/>
      <c r="MIV16" s="126"/>
      <c r="MIW16" s="127"/>
      <c r="MIX16" s="127"/>
      <c r="MIY16" s="117"/>
      <c r="MIZ16" s="126"/>
      <c r="MJA16" s="127"/>
      <c r="MJB16" s="127"/>
      <c r="MJC16" s="117"/>
      <c r="MJD16" s="126"/>
      <c r="MJE16" s="127"/>
      <c r="MJF16" s="127"/>
      <c r="MJG16" s="117"/>
      <c r="MJH16" s="126"/>
      <c r="MJI16" s="127"/>
      <c r="MJJ16" s="127"/>
      <c r="MJK16" s="117"/>
      <c r="MJL16" s="126"/>
      <c r="MJM16" s="127"/>
      <c r="MJN16" s="127"/>
      <c r="MJO16" s="117"/>
      <c r="MJP16" s="126"/>
      <c r="MJQ16" s="127"/>
      <c r="MJR16" s="127"/>
      <c r="MJS16" s="117"/>
      <c r="MJT16" s="126"/>
      <c r="MJU16" s="127"/>
      <c r="MJV16" s="127"/>
      <c r="MJW16" s="117"/>
      <c r="MJX16" s="126"/>
      <c r="MJY16" s="127"/>
      <c r="MJZ16" s="127"/>
      <c r="MKA16" s="117"/>
      <c r="MKB16" s="126"/>
      <c r="MKC16" s="127"/>
      <c r="MKD16" s="127"/>
      <c r="MKE16" s="117"/>
      <c r="MKF16" s="126"/>
      <c r="MKG16" s="127"/>
      <c r="MKH16" s="127"/>
      <c r="MKI16" s="117"/>
      <c r="MKJ16" s="126"/>
      <c r="MKK16" s="127"/>
      <c r="MKL16" s="127"/>
      <c r="MKM16" s="117"/>
      <c r="MKN16" s="126"/>
      <c r="MKO16" s="127"/>
      <c r="MKP16" s="127"/>
      <c r="MKQ16" s="117"/>
      <c r="MKR16" s="126"/>
      <c r="MKS16" s="127"/>
      <c r="MKT16" s="127"/>
      <c r="MKU16" s="117"/>
      <c r="MKV16" s="126"/>
      <c r="MKW16" s="127"/>
      <c r="MKX16" s="127"/>
      <c r="MKY16" s="117"/>
      <c r="MKZ16" s="126"/>
      <c r="MLA16" s="127"/>
      <c r="MLB16" s="127"/>
      <c r="MLC16" s="117"/>
      <c r="MLD16" s="126"/>
      <c r="MLE16" s="127"/>
      <c r="MLF16" s="127"/>
      <c r="MLG16" s="117"/>
      <c r="MLH16" s="126"/>
      <c r="MLI16" s="127"/>
      <c r="MLJ16" s="127"/>
      <c r="MLK16" s="117"/>
      <c r="MLL16" s="126"/>
      <c r="MLM16" s="127"/>
      <c r="MLN16" s="127"/>
      <c r="MLO16" s="117"/>
      <c r="MLP16" s="126"/>
      <c r="MLQ16" s="127"/>
      <c r="MLR16" s="127"/>
      <c r="MLS16" s="117"/>
      <c r="MLT16" s="126"/>
      <c r="MLU16" s="127"/>
      <c r="MLV16" s="127"/>
      <c r="MLW16" s="117"/>
      <c r="MLX16" s="126"/>
      <c r="MLY16" s="127"/>
      <c r="MLZ16" s="127"/>
      <c r="MMA16" s="117"/>
      <c r="MMB16" s="126"/>
      <c r="MMC16" s="127"/>
      <c r="MMD16" s="127"/>
      <c r="MME16" s="117"/>
      <c r="MMF16" s="126"/>
      <c r="MMG16" s="127"/>
      <c r="MMH16" s="127"/>
      <c r="MMI16" s="117"/>
      <c r="MMJ16" s="126"/>
      <c r="MMK16" s="127"/>
      <c r="MML16" s="127"/>
      <c r="MMM16" s="117"/>
      <c r="MMN16" s="126"/>
      <c r="MMO16" s="127"/>
      <c r="MMP16" s="127"/>
      <c r="MMQ16" s="117"/>
      <c r="MMR16" s="126"/>
      <c r="MMS16" s="127"/>
      <c r="MMT16" s="127"/>
      <c r="MMU16" s="117"/>
      <c r="MMV16" s="126"/>
      <c r="MMW16" s="127"/>
      <c r="MMX16" s="127"/>
      <c r="MMY16" s="117"/>
      <c r="MMZ16" s="126"/>
      <c r="MNA16" s="127"/>
      <c r="MNB16" s="127"/>
      <c r="MNC16" s="117"/>
      <c r="MND16" s="126"/>
      <c r="MNE16" s="127"/>
      <c r="MNF16" s="127"/>
      <c r="MNG16" s="117"/>
      <c r="MNH16" s="126"/>
      <c r="MNI16" s="127"/>
      <c r="MNJ16" s="127"/>
      <c r="MNK16" s="117"/>
      <c r="MNL16" s="126"/>
      <c r="MNM16" s="127"/>
      <c r="MNN16" s="127"/>
      <c r="MNO16" s="117"/>
      <c r="MNP16" s="126"/>
      <c r="MNQ16" s="127"/>
      <c r="MNR16" s="127"/>
      <c r="MNS16" s="117"/>
      <c r="MNT16" s="126"/>
      <c r="MNU16" s="127"/>
      <c r="MNV16" s="127"/>
      <c r="MNW16" s="117"/>
      <c r="MNX16" s="126"/>
      <c r="MNY16" s="127"/>
      <c r="MNZ16" s="127"/>
      <c r="MOA16" s="117"/>
      <c r="MOB16" s="126"/>
      <c r="MOC16" s="127"/>
      <c r="MOD16" s="127"/>
      <c r="MOE16" s="117"/>
      <c r="MOF16" s="126"/>
      <c r="MOG16" s="127"/>
      <c r="MOH16" s="127"/>
      <c r="MOI16" s="117"/>
      <c r="MOJ16" s="126"/>
      <c r="MOK16" s="127"/>
      <c r="MOL16" s="127"/>
      <c r="MOM16" s="117"/>
      <c r="MON16" s="126"/>
      <c r="MOO16" s="127"/>
      <c r="MOP16" s="127"/>
      <c r="MOQ16" s="117"/>
      <c r="MOR16" s="126"/>
      <c r="MOS16" s="127"/>
      <c r="MOT16" s="127"/>
      <c r="MOU16" s="117"/>
      <c r="MOV16" s="126"/>
      <c r="MOW16" s="127"/>
      <c r="MOX16" s="127"/>
      <c r="MOY16" s="117"/>
      <c r="MOZ16" s="126"/>
      <c r="MPA16" s="127"/>
      <c r="MPB16" s="127"/>
      <c r="MPC16" s="117"/>
      <c r="MPD16" s="126"/>
      <c r="MPE16" s="127"/>
      <c r="MPF16" s="127"/>
      <c r="MPG16" s="117"/>
      <c r="MPH16" s="126"/>
      <c r="MPI16" s="127"/>
      <c r="MPJ16" s="127"/>
      <c r="MPK16" s="117"/>
      <c r="MPL16" s="126"/>
      <c r="MPM16" s="127"/>
      <c r="MPN16" s="127"/>
      <c r="MPO16" s="117"/>
      <c r="MPP16" s="126"/>
      <c r="MPQ16" s="127"/>
      <c r="MPR16" s="127"/>
      <c r="MPS16" s="117"/>
      <c r="MPT16" s="126"/>
      <c r="MPU16" s="127"/>
      <c r="MPV16" s="127"/>
      <c r="MPW16" s="117"/>
      <c r="MPX16" s="126"/>
      <c r="MPY16" s="127"/>
      <c r="MPZ16" s="127"/>
      <c r="MQA16" s="117"/>
      <c r="MQB16" s="126"/>
      <c r="MQC16" s="127"/>
      <c r="MQD16" s="127"/>
      <c r="MQE16" s="117"/>
      <c r="MQF16" s="126"/>
      <c r="MQG16" s="127"/>
      <c r="MQH16" s="127"/>
      <c r="MQI16" s="117"/>
      <c r="MQJ16" s="126"/>
      <c r="MQK16" s="127"/>
      <c r="MQL16" s="127"/>
      <c r="MQM16" s="117"/>
      <c r="MQN16" s="126"/>
      <c r="MQO16" s="127"/>
      <c r="MQP16" s="127"/>
      <c r="MQQ16" s="117"/>
      <c r="MQR16" s="126"/>
      <c r="MQS16" s="127"/>
      <c r="MQT16" s="127"/>
      <c r="MQU16" s="117"/>
      <c r="MQV16" s="126"/>
      <c r="MQW16" s="127"/>
      <c r="MQX16" s="127"/>
      <c r="MQY16" s="117"/>
      <c r="MQZ16" s="126"/>
      <c r="MRA16" s="127"/>
      <c r="MRB16" s="127"/>
      <c r="MRC16" s="117"/>
      <c r="MRD16" s="126"/>
      <c r="MRE16" s="127"/>
      <c r="MRF16" s="127"/>
      <c r="MRG16" s="117"/>
      <c r="MRH16" s="126"/>
      <c r="MRI16" s="127"/>
      <c r="MRJ16" s="127"/>
      <c r="MRK16" s="117"/>
      <c r="MRL16" s="126"/>
      <c r="MRM16" s="127"/>
      <c r="MRN16" s="127"/>
      <c r="MRO16" s="117"/>
      <c r="MRP16" s="126"/>
      <c r="MRQ16" s="127"/>
      <c r="MRR16" s="127"/>
      <c r="MRS16" s="117"/>
      <c r="MRT16" s="126"/>
      <c r="MRU16" s="127"/>
      <c r="MRV16" s="127"/>
      <c r="MRW16" s="117"/>
      <c r="MRX16" s="126"/>
      <c r="MRY16" s="127"/>
      <c r="MRZ16" s="127"/>
      <c r="MSA16" s="117"/>
      <c r="MSB16" s="126"/>
      <c r="MSC16" s="127"/>
      <c r="MSD16" s="127"/>
      <c r="MSE16" s="117"/>
      <c r="MSF16" s="126"/>
      <c r="MSG16" s="127"/>
      <c r="MSH16" s="127"/>
      <c r="MSI16" s="117"/>
      <c r="MSJ16" s="126"/>
      <c r="MSK16" s="127"/>
      <c r="MSL16" s="127"/>
      <c r="MSM16" s="117"/>
      <c r="MSN16" s="126"/>
      <c r="MSO16" s="127"/>
      <c r="MSP16" s="127"/>
      <c r="MSQ16" s="117"/>
      <c r="MSR16" s="126"/>
      <c r="MSS16" s="127"/>
      <c r="MST16" s="127"/>
      <c r="MSU16" s="117"/>
      <c r="MSV16" s="126"/>
      <c r="MSW16" s="127"/>
      <c r="MSX16" s="127"/>
      <c r="MSY16" s="117"/>
      <c r="MSZ16" s="126"/>
      <c r="MTA16" s="127"/>
      <c r="MTB16" s="127"/>
      <c r="MTC16" s="117"/>
      <c r="MTD16" s="126"/>
      <c r="MTE16" s="127"/>
      <c r="MTF16" s="127"/>
      <c r="MTG16" s="117"/>
      <c r="MTH16" s="126"/>
      <c r="MTI16" s="127"/>
      <c r="MTJ16" s="127"/>
      <c r="MTK16" s="117"/>
      <c r="MTL16" s="126"/>
      <c r="MTM16" s="127"/>
      <c r="MTN16" s="127"/>
      <c r="MTO16" s="117"/>
      <c r="MTP16" s="126"/>
      <c r="MTQ16" s="127"/>
      <c r="MTR16" s="127"/>
      <c r="MTS16" s="117"/>
      <c r="MTT16" s="126"/>
      <c r="MTU16" s="127"/>
      <c r="MTV16" s="127"/>
      <c r="MTW16" s="117"/>
      <c r="MTX16" s="126"/>
      <c r="MTY16" s="127"/>
      <c r="MTZ16" s="127"/>
      <c r="MUA16" s="117"/>
      <c r="MUB16" s="126"/>
      <c r="MUC16" s="127"/>
      <c r="MUD16" s="127"/>
      <c r="MUE16" s="117"/>
      <c r="MUF16" s="126"/>
      <c r="MUG16" s="127"/>
      <c r="MUH16" s="127"/>
      <c r="MUI16" s="117"/>
      <c r="MUJ16" s="126"/>
      <c r="MUK16" s="127"/>
      <c r="MUL16" s="127"/>
      <c r="MUM16" s="117"/>
      <c r="MUN16" s="126"/>
      <c r="MUO16" s="127"/>
      <c r="MUP16" s="127"/>
      <c r="MUQ16" s="117"/>
      <c r="MUR16" s="126"/>
      <c r="MUS16" s="127"/>
      <c r="MUT16" s="127"/>
      <c r="MUU16" s="117"/>
      <c r="MUV16" s="126"/>
      <c r="MUW16" s="127"/>
      <c r="MUX16" s="127"/>
      <c r="MUY16" s="117"/>
      <c r="MUZ16" s="126"/>
      <c r="MVA16" s="127"/>
      <c r="MVB16" s="127"/>
      <c r="MVC16" s="117"/>
      <c r="MVD16" s="126"/>
      <c r="MVE16" s="127"/>
      <c r="MVF16" s="127"/>
      <c r="MVG16" s="117"/>
      <c r="MVH16" s="126"/>
      <c r="MVI16" s="127"/>
      <c r="MVJ16" s="127"/>
      <c r="MVK16" s="117"/>
      <c r="MVL16" s="126"/>
      <c r="MVM16" s="127"/>
      <c r="MVN16" s="127"/>
      <c r="MVO16" s="117"/>
      <c r="MVP16" s="126"/>
      <c r="MVQ16" s="127"/>
      <c r="MVR16" s="127"/>
      <c r="MVS16" s="117"/>
      <c r="MVT16" s="126"/>
      <c r="MVU16" s="127"/>
      <c r="MVV16" s="127"/>
      <c r="MVW16" s="117"/>
      <c r="MVX16" s="126"/>
      <c r="MVY16" s="127"/>
      <c r="MVZ16" s="127"/>
      <c r="MWA16" s="117"/>
      <c r="MWB16" s="126"/>
      <c r="MWC16" s="127"/>
      <c r="MWD16" s="127"/>
      <c r="MWE16" s="117"/>
      <c r="MWF16" s="126"/>
      <c r="MWG16" s="127"/>
      <c r="MWH16" s="127"/>
      <c r="MWI16" s="117"/>
      <c r="MWJ16" s="126"/>
      <c r="MWK16" s="127"/>
      <c r="MWL16" s="127"/>
      <c r="MWM16" s="117"/>
      <c r="MWN16" s="126"/>
      <c r="MWO16" s="127"/>
      <c r="MWP16" s="127"/>
      <c r="MWQ16" s="117"/>
      <c r="MWR16" s="126"/>
      <c r="MWS16" s="127"/>
      <c r="MWT16" s="127"/>
      <c r="MWU16" s="117"/>
      <c r="MWV16" s="126"/>
      <c r="MWW16" s="127"/>
      <c r="MWX16" s="127"/>
      <c r="MWY16" s="117"/>
      <c r="MWZ16" s="126"/>
      <c r="MXA16" s="127"/>
      <c r="MXB16" s="127"/>
      <c r="MXC16" s="117"/>
      <c r="MXD16" s="126"/>
      <c r="MXE16" s="127"/>
      <c r="MXF16" s="127"/>
      <c r="MXG16" s="117"/>
      <c r="MXH16" s="126"/>
      <c r="MXI16" s="127"/>
      <c r="MXJ16" s="127"/>
      <c r="MXK16" s="117"/>
      <c r="MXL16" s="126"/>
      <c r="MXM16" s="127"/>
      <c r="MXN16" s="127"/>
      <c r="MXO16" s="117"/>
      <c r="MXP16" s="126"/>
      <c r="MXQ16" s="127"/>
      <c r="MXR16" s="127"/>
      <c r="MXS16" s="117"/>
      <c r="MXT16" s="126"/>
      <c r="MXU16" s="127"/>
      <c r="MXV16" s="127"/>
      <c r="MXW16" s="117"/>
      <c r="MXX16" s="126"/>
      <c r="MXY16" s="127"/>
      <c r="MXZ16" s="127"/>
      <c r="MYA16" s="117"/>
      <c r="MYB16" s="126"/>
      <c r="MYC16" s="127"/>
      <c r="MYD16" s="127"/>
      <c r="MYE16" s="117"/>
      <c r="MYF16" s="126"/>
      <c r="MYG16" s="127"/>
      <c r="MYH16" s="127"/>
      <c r="MYI16" s="117"/>
      <c r="MYJ16" s="126"/>
      <c r="MYK16" s="127"/>
      <c r="MYL16" s="127"/>
      <c r="MYM16" s="117"/>
      <c r="MYN16" s="126"/>
      <c r="MYO16" s="127"/>
      <c r="MYP16" s="127"/>
      <c r="MYQ16" s="117"/>
      <c r="MYR16" s="126"/>
      <c r="MYS16" s="127"/>
      <c r="MYT16" s="127"/>
      <c r="MYU16" s="117"/>
      <c r="MYV16" s="126"/>
      <c r="MYW16" s="127"/>
      <c r="MYX16" s="127"/>
      <c r="MYY16" s="117"/>
      <c r="MYZ16" s="126"/>
      <c r="MZA16" s="127"/>
      <c r="MZB16" s="127"/>
      <c r="MZC16" s="117"/>
      <c r="MZD16" s="126"/>
      <c r="MZE16" s="127"/>
      <c r="MZF16" s="127"/>
      <c r="MZG16" s="117"/>
      <c r="MZH16" s="126"/>
      <c r="MZI16" s="127"/>
      <c r="MZJ16" s="127"/>
      <c r="MZK16" s="117"/>
      <c r="MZL16" s="126"/>
      <c r="MZM16" s="127"/>
      <c r="MZN16" s="127"/>
      <c r="MZO16" s="117"/>
      <c r="MZP16" s="126"/>
      <c r="MZQ16" s="127"/>
      <c r="MZR16" s="127"/>
      <c r="MZS16" s="117"/>
      <c r="MZT16" s="126"/>
      <c r="MZU16" s="127"/>
      <c r="MZV16" s="127"/>
      <c r="MZW16" s="117"/>
      <c r="MZX16" s="126"/>
      <c r="MZY16" s="127"/>
      <c r="MZZ16" s="127"/>
      <c r="NAA16" s="117"/>
      <c r="NAB16" s="126"/>
      <c r="NAC16" s="127"/>
      <c r="NAD16" s="127"/>
      <c r="NAE16" s="117"/>
      <c r="NAF16" s="126"/>
      <c r="NAG16" s="127"/>
      <c r="NAH16" s="127"/>
      <c r="NAI16" s="117"/>
      <c r="NAJ16" s="126"/>
      <c r="NAK16" s="127"/>
      <c r="NAL16" s="127"/>
      <c r="NAM16" s="117"/>
      <c r="NAN16" s="126"/>
      <c r="NAO16" s="127"/>
      <c r="NAP16" s="127"/>
      <c r="NAQ16" s="117"/>
      <c r="NAR16" s="126"/>
      <c r="NAS16" s="127"/>
      <c r="NAT16" s="127"/>
      <c r="NAU16" s="117"/>
      <c r="NAV16" s="126"/>
      <c r="NAW16" s="127"/>
      <c r="NAX16" s="127"/>
      <c r="NAY16" s="117"/>
      <c r="NAZ16" s="126"/>
      <c r="NBA16" s="127"/>
      <c r="NBB16" s="127"/>
      <c r="NBC16" s="117"/>
      <c r="NBD16" s="126"/>
      <c r="NBE16" s="127"/>
      <c r="NBF16" s="127"/>
      <c r="NBG16" s="117"/>
      <c r="NBH16" s="126"/>
      <c r="NBI16" s="127"/>
      <c r="NBJ16" s="127"/>
      <c r="NBK16" s="117"/>
      <c r="NBL16" s="126"/>
      <c r="NBM16" s="127"/>
      <c r="NBN16" s="127"/>
      <c r="NBO16" s="117"/>
      <c r="NBP16" s="126"/>
      <c r="NBQ16" s="127"/>
      <c r="NBR16" s="127"/>
      <c r="NBS16" s="117"/>
      <c r="NBT16" s="126"/>
      <c r="NBU16" s="127"/>
      <c r="NBV16" s="127"/>
      <c r="NBW16" s="117"/>
      <c r="NBX16" s="126"/>
      <c r="NBY16" s="127"/>
      <c r="NBZ16" s="127"/>
      <c r="NCA16" s="117"/>
      <c r="NCB16" s="126"/>
      <c r="NCC16" s="127"/>
      <c r="NCD16" s="127"/>
      <c r="NCE16" s="117"/>
      <c r="NCF16" s="126"/>
      <c r="NCG16" s="127"/>
      <c r="NCH16" s="127"/>
      <c r="NCI16" s="117"/>
      <c r="NCJ16" s="126"/>
      <c r="NCK16" s="127"/>
      <c r="NCL16" s="127"/>
      <c r="NCM16" s="117"/>
      <c r="NCN16" s="126"/>
      <c r="NCO16" s="127"/>
      <c r="NCP16" s="127"/>
      <c r="NCQ16" s="117"/>
      <c r="NCR16" s="126"/>
      <c r="NCS16" s="127"/>
      <c r="NCT16" s="127"/>
      <c r="NCU16" s="117"/>
      <c r="NCV16" s="126"/>
      <c r="NCW16" s="127"/>
      <c r="NCX16" s="127"/>
      <c r="NCY16" s="117"/>
      <c r="NCZ16" s="126"/>
      <c r="NDA16" s="127"/>
      <c r="NDB16" s="127"/>
      <c r="NDC16" s="117"/>
      <c r="NDD16" s="126"/>
      <c r="NDE16" s="127"/>
      <c r="NDF16" s="127"/>
      <c r="NDG16" s="117"/>
      <c r="NDH16" s="126"/>
      <c r="NDI16" s="127"/>
      <c r="NDJ16" s="127"/>
      <c r="NDK16" s="117"/>
      <c r="NDL16" s="126"/>
      <c r="NDM16" s="127"/>
      <c r="NDN16" s="127"/>
      <c r="NDO16" s="117"/>
      <c r="NDP16" s="126"/>
      <c r="NDQ16" s="127"/>
      <c r="NDR16" s="127"/>
      <c r="NDS16" s="117"/>
      <c r="NDT16" s="126"/>
      <c r="NDU16" s="127"/>
      <c r="NDV16" s="127"/>
      <c r="NDW16" s="117"/>
      <c r="NDX16" s="126"/>
      <c r="NDY16" s="127"/>
      <c r="NDZ16" s="127"/>
      <c r="NEA16" s="117"/>
      <c r="NEB16" s="126"/>
      <c r="NEC16" s="127"/>
      <c r="NED16" s="127"/>
      <c r="NEE16" s="117"/>
      <c r="NEF16" s="126"/>
      <c r="NEG16" s="127"/>
      <c r="NEH16" s="127"/>
      <c r="NEI16" s="117"/>
      <c r="NEJ16" s="126"/>
      <c r="NEK16" s="127"/>
      <c r="NEL16" s="127"/>
      <c r="NEM16" s="117"/>
      <c r="NEN16" s="126"/>
      <c r="NEO16" s="127"/>
      <c r="NEP16" s="127"/>
      <c r="NEQ16" s="117"/>
      <c r="NER16" s="126"/>
      <c r="NES16" s="127"/>
      <c r="NET16" s="127"/>
      <c r="NEU16" s="117"/>
      <c r="NEV16" s="126"/>
      <c r="NEW16" s="127"/>
      <c r="NEX16" s="127"/>
      <c r="NEY16" s="117"/>
      <c r="NEZ16" s="126"/>
      <c r="NFA16" s="127"/>
      <c r="NFB16" s="127"/>
      <c r="NFC16" s="117"/>
      <c r="NFD16" s="126"/>
      <c r="NFE16" s="127"/>
      <c r="NFF16" s="127"/>
      <c r="NFG16" s="117"/>
      <c r="NFH16" s="126"/>
      <c r="NFI16" s="127"/>
      <c r="NFJ16" s="127"/>
      <c r="NFK16" s="117"/>
      <c r="NFL16" s="126"/>
      <c r="NFM16" s="127"/>
      <c r="NFN16" s="127"/>
      <c r="NFO16" s="117"/>
      <c r="NFP16" s="126"/>
      <c r="NFQ16" s="127"/>
      <c r="NFR16" s="127"/>
      <c r="NFS16" s="117"/>
      <c r="NFT16" s="126"/>
      <c r="NFU16" s="127"/>
      <c r="NFV16" s="127"/>
      <c r="NFW16" s="117"/>
      <c r="NFX16" s="126"/>
      <c r="NFY16" s="127"/>
      <c r="NFZ16" s="127"/>
      <c r="NGA16" s="117"/>
      <c r="NGB16" s="126"/>
      <c r="NGC16" s="127"/>
      <c r="NGD16" s="127"/>
      <c r="NGE16" s="117"/>
      <c r="NGF16" s="126"/>
      <c r="NGG16" s="127"/>
      <c r="NGH16" s="127"/>
      <c r="NGI16" s="117"/>
      <c r="NGJ16" s="126"/>
      <c r="NGK16" s="127"/>
      <c r="NGL16" s="127"/>
      <c r="NGM16" s="117"/>
      <c r="NGN16" s="126"/>
      <c r="NGO16" s="127"/>
      <c r="NGP16" s="127"/>
      <c r="NGQ16" s="117"/>
      <c r="NGR16" s="126"/>
      <c r="NGS16" s="127"/>
      <c r="NGT16" s="127"/>
      <c r="NGU16" s="117"/>
      <c r="NGV16" s="126"/>
      <c r="NGW16" s="127"/>
      <c r="NGX16" s="127"/>
      <c r="NGY16" s="117"/>
      <c r="NGZ16" s="126"/>
      <c r="NHA16" s="127"/>
      <c r="NHB16" s="127"/>
      <c r="NHC16" s="117"/>
      <c r="NHD16" s="126"/>
      <c r="NHE16" s="127"/>
      <c r="NHF16" s="127"/>
      <c r="NHG16" s="117"/>
      <c r="NHH16" s="126"/>
      <c r="NHI16" s="127"/>
      <c r="NHJ16" s="127"/>
      <c r="NHK16" s="117"/>
      <c r="NHL16" s="126"/>
      <c r="NHM16" s="127"/>
      <c r="NHN16" s="127"/>
      <c r="NHO16" s="117"/>
      <c r="NHP16" s="126"/>
      <c r="NHQ16" s="127"/>
      <c r="NHR16" s="127"/>
      <c r="NHS16" s="117"/>
      <c r="NHT16" s="126"/>
      <c r="NHU16" s="127"/>
      <c r="NHV16" s="127"/>
      <c r="NHW16" s="117"/>
      <c r="NHX16" s="126"/>
      <c r="NHY16" s="127"/>
      <c r="NHZ16" s="127"/>
      <c r="NIA16" s="117"/>
      <c r="NIB16" s="126"/>
      <c r="NIC16" s="127"/>
      <c r="NID16" s="127"/>
      <c r="NIE16" s="117"/>
      <c r="NIF16" s="126"/>
      <c r="NIG16" s="127"/>
      <c r="NIH16" s="127"/>
      <c r="NII16" s="117"/>
      <c r="NIJ16" s="126"/>
      <c r="NIK16" s="127"/>
      <c r="NIL16" s="127"/>
      <c r="NIM16" s="117"/>
      <c r="NIN16" s="126"/>
      <c r="NIO16" s="127"/>
      <c r="NIP16" s="127"/>
      <c r="NIQ16" s="117"/>
      <c r="NIR16" s="126"/>
      <c r="NIS16" s="127"/>
      <c r="NIT16" s="127"/>
      <c r="NIU16" s="117"/>
      <c r="NIV16" s="126"/>
      <c r="NIW16" s="127"/>
      <c r="NIX16" s="127"/>
      <c r="NIY16" s="117"/>
      <c r="NIZ16" s="126"/>
      <c r="NJA16" s="127"/>
      <c r="NJB16" s="127"/>
      <c r="NJC16" s="117"/>
      <c r="NJD16" s="126"/>
      <c r="NJE16" s="127"/>
      <c r="NJF16" s="127"/>
      <c r="NJG16" s="117"/>
      <c r="NJH16" s="126"/>
      <c r="NJI16" s="127"/>
      <c r="NJJ16" s="127"/>
      <c r="NJK16" s="117"/>
      <c r="NJL16" s="126"/>
      <c r="NJM16" s="127"/>
      <c r="NJN16" s="127"/>
      <c r="NJO16" s="117"/>
      <c r="NJP16" s="126"/>
      <c r="NJQ16" s="127"/>
      <c r="NJR16" s="127"/>
      <c r="NJS16" s="117"/>
      <c r="NJT16" s="126"/>
      <c r="NJU16" s="127"/>
      <c r="NJV16" s="127"/>
      <c r="NJW16" s="117"/>
      <c r="NJX16" s="126"/>
      <c r="NJY16" s="127"/>
      <c r="NJZ16" s="127"/>
      <c r="NKA16" s="117"/>
      <c r="NKB16" s="126"/>
      <c r="NKC16" s="127"/>
      <c r="NKD16" s="127"/>
      <c r="NKE16" s="117"/>
      <c r="NKF16" s="126"/>
      <c r="NKG16" s="127"/>
      <c r="NKH16" s="127"/>
      <c r="NKI16" s="117"/>
      <c r="NKJ16" s="126"/>
      <c r="NKK16" s="127"/>
      <c r="NKL16" s="127"/>
      <c r="NKM16" s="117"/>
      <c r="NKN16" s="126"/>
      <c r="NKO16" s="127"/>
      <c r="NKP16" s="127"/>
      <c r="NKQ16" s="117"/>
      <c r="NKR16" s="126"/>
      <c r="NKS16" s="127"/>
      <c r="NKT16" s="127"/>
      <c r="NKU16" s="117"/>
      <c r="NKV16" s="126"/>
      <c r="NKW16" s="127"/>
      <c r="NKX16" s="127"/>
      <c r="NKY16" s="117"/>
      <c r="NKZ16" s="126"/>
      <c r="NLA16" s="127"/>
      <c r="NLB16" s="127"/>
      <c r="NLC16" s="117"/>
      <c r="NLD16" s="126"/>
      <c r="NLE16" s="127"/>
      <c r="NLF16" s="127"/>
      <c r="NLG16" s="117"/>
      <c r="NLH16" s="126"/>
      <c r="NLI16" s="127"/>
      <c r="NLJ16" s="127"/>
      <c r="NLK16" s="117"/>
      <c r="NLL16" s="126"/>
      <c r="NLM16" s="127"/>
      <c r="NLN16" s="127"/>
      <c r="NLO16" s="117"/>
      <c r="NLP16" s="126"/>
      <c r="NLQ16" s="127"/>
      <c r="NLR16" s="127"/>
      <c r="NLS16" s="117"/>
      <c r="NLT16" s="126"/>
      <c r="NLU16" s="127"/>
      <c r="NLV16" s="127"/>
      <c r="NLW16" s="117"/>
      <c r="NLX16" s="126"/>
      <c r="NLY16" s="127"/>
      <c r="NLZ16" s="127"/>
      <c r="NMA16" s="117"/>
      <c r="NMB16" s="126"/>
      <c r="NMC16" s="127"/>
      <c r="NMD16" s="127"/>
      <c r="NME16" s="117"/>
      <c r="NMF16" s="126"/>
      <c r="NMG16" s="127"/>
      <c r="NMH16" s="127"/>
      <c r="NMI16" s="117"/>
      <c r="NMJ16" s="126"/>
      <c r="NMK16" s="127"/>
      <c r="NML16" s="127"/>
      <c r="NMM16" s="117"/>
      <c r="NMN16" s="126"/>
      <c r="NMO16" s="127"/>
      <c r="NMP16" s="127"/>
      <c r="NMQ16" s="117"/>
      <c r="NMR16" s="126"/>
      <c r="NMS16" s="127"/>
      <c r="NMT16" s="127"/>
      <c r="NMU16" s="117"/>
      <c r="NMV16" s="126"/>
      <c r="NMW16" s="127"/>
      <c r="NMX16" s="127"/>
      <c r="NMY16" s="117"/>
      <c r="NMZ16" s="126"/>
      <c r="NNA16" s="127"/>
      <c r="NNB16" s="127"/>
      <c r="NNC16" s="117"/>
      <c r="NND16" s="126"/>
      <c r="NNE16" s="127"/>
      <c r="NNF16" s="127"/>
      <c r="NNG16" s="117"/>
      <c r="NNH16" s="126"/>
      <c r="NNI16" s="127"/>
      <c r="NNJ16" s="127"/>
      <c r="NNK16" s="117"/>
      <c r="NNL16" s="126"/>
      <c r="NNM16" s="127"/>
      <c r="NNN16" s="127"/>
      <c r="NNO16" s="117"/>
      <c r="NNP16" s="126"/>
      <c r="NNQ16" s="127"/>
      <c r="NNR16" s="127"/>
      <c r="NNS16" s="117"/>
      <c r="NNT16" s="126"/>
      <c r="NNU16" s="127"/>
      <c r="NNV16" s="127"/>
      <c r="NNW16" s="117"/>
      <c r="NNX16" s="126"/>
      <c r="NNY16" s="127"/>
      <c r="NNZ16" s="127"/>
      <c r="NOA16" s="117"/>
      <c r="NOB16" s="126"/>
      <c r="NOC16" s="127"/>
      <c r="NOD16" s="127"/>
      <c r="NOE16" s="117"/>
      <c r="NOF16" s="126"/>
      <c r="NOG16" s="127"/>
      <c r="NOH16" s="127"/>
      <c r="NOI16" s="117"/>
      <c r="NOJ16" s="126"/>
      <c r="NOK16" s="127"/>
      <c r="NOL16" s="127"/>
      <c r="NOM16" s="117"/>
      <c r="NON16" s="126"/>
      <c r="NOO16" s="127"/>
      <c r="NOP16" s="127"/>
      <c r="NOQ16" s="117"/>
      <c r="NOR16" s="126"/>
      <c r="NOS16" s="127"/>
      <c r="NOT16" s="127"/>
      <c r="NOU16" s="117"/>
      <c r="NOV16" s="126"/>
      <c r="NOW16" s="127"/>
      <c r="NOX16" s="127"/>
      <c r="NOY16" s="117"/>
      <c r="NOZ16" s="126"/>
      <c r="NPA16" s="127"/>
      <c r="NPB16" s="127"/>
      <c r="NPC16" s="117"/>
      <c r="NPD16" s="126"/>
      <c r="NPE16" s="127"/>
      <c r="NPF16" s="127"/>
      <c r="NPG16" s="117"/>
      <c r="NPH16" s="126"/>
      <c r="NPI16" s="127"/>
      <c r="NPJ16" s="127"/>
      <c r="NPK16" s="117"/>
      <c r="NPL16" s="126"/>
      <c r="NPM16" s="127"/>
      <c r="NPN16" s="127"/>
      <c r="NPO16" s="117"/>
      <c r="NPP16" s="126"/>
      <c r="NPQ16" s="127"/>
      <c r="NPR16" s="127"/>
      <c r="NPS16" s="117"/>
      <c r="NPT16" s="126"/>
      <c r="NPU16" s="127"/>
      <c r="NPV16" s="127"/>
      <c r="NPW16" s="117"/>
      <c r="NPX16" s="126"/>
      <c r="NPY16" s="127"/>
      <c r="NPZ16" s="127"/>
      <c r="NQA16" s="117"/>
      <c r="NQB16" s="126"/>
      <c r="NQC16" s="127"/>
      <c r="NQD16" s="127"/>
      <c r="NQE16" s="117"/>
      <c r="NQF16" s="126"/>
      <c r="NQG16" s="127"/>
      <c r="NQH16" s="127"/>
      <c r="NQI16" s="117"/>
      <c r="NQJ16" s="126"/>
      <c r="NQK16" s="127"/>
      <c r="NQL16" s="127"/>
      <c r="NQM16" s="117"/>
      <c r="NQN16" s="126"/>
      <c r="NQO16" s="127"/>
      <c r="NQP16" s="127"/>
      <c r="NQQ16" s="117"/>
      <c r="NQR16" s="126"/>
      <c r="NQS16" s="127"/>
      <c r="NQT16" s="127"/>
      <c r="NQU16" s="117"/>
      <c r="NQV16" s="126"/>
      <c r="NQW16" s="127"/>
      <c r="NQX16" s="127"/>
      <c r="NQY16" s="117"/>
      <c r="NQZ16" s="126"/>
      <c r="NRA16" s="127"/>
      <c r="NRB16" s="127"/>
      <c r="NRC16" s="117"/>
      <c r="NRD16" s="126"/>
      <c r="NRE16" s="127"/>
      <c r="NRF16" s="127"/>
      <c r="NRG16" s="117"/>
      <c r="NRH16" s="126"/>
      <c r="NRI16" s="127"/>
      <c r="NRJ16" s="127"/>
      <c r="NRK16" s="117"/>
      <c r="NRL16" s="126"/>
      <c r="NRM16" s="127"/>
      <c r="NRN16" s="127"/>
      <c r="NRO16" s="117"/>
      <c r="NRP16" s="126"/>
      <c r="NRQ16" s="127"/>
      <c r="NRR16" s="127"/>
      <c r="NRS16" s="117"/>
      <c r="NRT16" s="126"/>
      <c r="NRU16" s="127"/>
      <c r="NRV16" s="127"/>
      <c r="NRW16" s="117"/>
      <c r="NRX16" s="126"/>
      <c r="NRY16" s="127"/>
      <c r="NRZ16" s="127"/>
      <c r="NSA16" s="117"/>
      <c r="NSB16" s="126"/>
      <c r="NSC16" s="127"/>
      <c r="NSD16" s="127"/>
      <c r="NSE16" s="117"/>
      <c r="NSF16" s="126"/>
      <c r="NSG16" s="127"/>
      <c r="NSH16" s="127"/>
      <c r="NSI16" s="117"/>
      <c r="NSJ16" s="126"/>
      <c r="NSK16" s="127"/>
      <c r="NSL16" s="127"/>
      <c r="NSM16" s="117"/>
      <c r="NSN16" s="126"/>
      <c r="NSO16" s="127"/>
      <c r="NSP16" s="127"/>
      <c r="NSQ16" s="117"/>
      <c r="NSR16" s="126"/>
      <c r="NSS16" s="127"/>
      <c r="NST16" s="127"/>
      <c r="NSU16" s="117"/>
      <c r="NSV16" s="126"/>
      <c r="NSW16" s="127"/>
      <c r="NSX16" s="127"/>
      <c r="NSY16" s="117"/>
      <c r="NSZ16" s="126"/>
      <c r="NTA16" s="127"/>
      <c r="NTB16" s="127"/>
      <c r="NTC16" s="117"/>
      <c r="NTD16" s="126"/>
      <c r="NTE16" s="127"/>
      <c r="NTF16" s="127"/>
      <c r="NTG16" s="117"/>
      <c r="NTH16" s="126"/>
      <c r="NTI16" s="127"/>
      <c r="NTJ16" s="127"/>
      <c r="NTK16" s="117"/>
      <c r="NTL16" s="126"/>
      <c r="NTM16" s="127"/>
      <c r="NTN16" s="127"/>
      <c r="NTO16" s="117"/>
      <c r="NTP16" s="126"/>
      <c r="NTQ16" s="127"/>
      <c r="NTR16" s="127"/>
      <c r="NTS16" s="117"/>
      <c r="NTT16" s="126"/>
      <c r="NTU16" s="127"/>
      <c r="NTV16" s="127"/>
      <c r="NTW16" s="117"/>
      <c r="NTX16" s="126"/>
      <c r="NTY16" s="127"/>
      <c r="NTZ16" s="127"/>
      <c r="NUA16" s="117"/>
      <c r="NUB16" s="126"/>
      <c r="NUC16" s="127"/>
      <c r="NUD16" s="127"/>
      <c r="NUE16" s="117"/>
      <c r="NUF16" s="126"/>
      <c r="NUG16" s="127"/>
      <c r="NUH16" s="127"/>
      <c r="NUI16" s="117"/>
      <c r="NUJ16" s="126"/>
      <c r="NUK16" s="127"/>
      <c r="NUL16" s="127"/>
      <c r="NUM16" s="117"/>
      <c r="NUN16" s="126"/>
      <c r="NUO16" s="127"/>
      <c r="NUP16" s="127"/>
      <c r="NUQ16" s="117"/>
      <c r="NUR16" s="126"/>
      <c r="NUS16" s="127"/>
      <c r="NUT16" s="127"/>
      <c r="NUU16" s="117"/>
      <c r="NUV16" s="126"/>
      <c r="NUW16" s="127"/>
      <c r="NUX16" s="127"/>
      <c r="NUY16" s="117"/>
      <c r="NUZ16" s="126"/>
      <c r="NVA16" s="127"/>
      <c r="NVB16" s="127"/>
      <c r="NVC16" s="117"/>
      <c r="NVD16" s="126"/>
      <c r="NVE16" s="127"/>
      <c r="NVF16" s="127"/>
      <c r="NVG16" s="117"/>
      <c r="NVH16" s="126"/>
      <c r="NVI16" s="127"/>
      <c r="NVJ16" s="127"/>
      <c r="NVK16" s="117"/>
      <c r="NVL16" s="126"/>
      <c r="NVM16" s="127"/>
      <c r="NVN16" s="127"/>
      <c r="NVO16" s="117"/>
      <c r="NVP16" s="126"/>
      <c r="NVQ16" s="127"/>
      <c r="NVR16" s="127"/>
      <c r="NVS16" s="117"/>
      <c r="NVT16" s="126"/>
      <c r="NVU16" s="127"/>
      <c r="NVV16" s="127"/>
      <c r="NVW16" s="117"/>
      <c r="NVX16" s="126"/>
      <c r="NVY16" s="127"/>
      <c r="NVZ16" s="127"/>
      <c r="NWA16" s="117"/>
      <c r="NWB16" s="126"/>
      <c r="NWC16" s="127"/>
      <c r="NWD16" s="127"/>
      <c r="NWE16" s="117"/>
      <c r="NWF16" s="126"/>
      <c r="NWG16" s="127"/>
      <c r="NWH16" s="127"/>
      <c r="NWI16" s="117"/>
      <c r="NWJ16" s="126"/>
      <c r="NWK16" s="127"/>
      <c r="NWL16" s="127"/>
      <c r="NWM16" s="117"/>
      <c r="NWN16" s="126"/>
      <c r="NWO16" s="127"/>
      <c r="NWP16" s="127"/>
      <c r="NWQ16" s="117"/>
      <c r="NWR16" s="126"/>
      <c r="NWS16" s="127"/>
      <c r="NWT16" s="127"/>
      <c r="NWU16" s="117"/>
      <c r="NWV16" s="126"/>
      <c r="NWW16" s="127"/>
      <c r="NWX16" s="127"/>
      <c r="NWY16" s="117"/>
      <c r="NWZ16" s="126"/>
      <c r="NXA16" s="127"/>
      <c r="NXB16" s="127"/>
      <c r="NXC16" s="117"/>
      <c r="NXD16" s="126"/>
      <c r="NXE16" s="127"/>
      <c r="NXF16" s="127"/>
      <c r="NXG16" s="117"/>
      <c r="NXH16" s="126"/>
      <c r="NXI16" s="127"/>
      <c r="NXJ16" s="127"/>
      <c r="NXK16" s="117"/>
      <c r="NXL16" s="126"/>
      <c r="NXM16" s="127"/>
      <c r="NXN16" s="127"/>
      <c r="NXO16" s="117"/>
      <c r="NXP16" s="126"/>
      <c r="NXQ16" s="127"/>
      <c r="NXR16" s="127"/>
      <c r="NXS16" s="117"/>
      <c r="NXT16" s="126"/>
      <c r="NXU16" s="127"/>
      <c r="NXV16" s="127"/>
      <c r="NXW16" s="117"/>
      <c r="NXX16" s="126"/>
      <c r="NXY16" s="127"/>
      <c r="NXZ16" s="127"/>
      <c r="NYA16" s="117"/>
      <c r="NYB16" s="126"/>
      <c r="NYC16" s="127"/>
      <c r="NYD16" s="127"/>
      <c r="NYE16" s="117"/>
      <c r="NYF16" s="126"/>
      <c r="NYG16" s="127"/>
      <c r="NYH16" s="127"/>
      <c r="NYI16" s="117"/>
      <c r="NYJ16" s="126"/>
      <c r="NYK16" s="127"/>
      <c r="NYL16" s="127"/>
      <c r="NYM16" s="117"/>
      <c r="NYN16" s="126"/>
      <c r="NYO16" s="127"/>
      <c r="NYP16" s="127"/>
      <c r="NYQ16" s="117"/>
      <c r="NYR16" s="126"/>
      <c r="NYS16" s="127"/>
      <c r="NYT16" s="127"/>
      <c r="NYU16" s="117"/>
      <c r="NYV16" s="126"/>
      <c r="NYW16" s="127"/>
      <c r="NYX16" s="127"/>
      <c r="NYY16" s="117"/>
      <c r="NYZ16" s="126"/>
      <c r="NZA16" s="127"/>
      <c r="NZB16" s="127"/>
      <c r="NZC16" s="117"/>
      <c r="NZD16" s="126"/>
      <c r="NZE16" s="127"/>
      <c r="NZF16" s="127"/>
      <c r="NZG16" s="117"/>
      <c r="NZH16" s="126"/>
      <c r="NZI16" s="127"/>
      <c r="NZJ16" s="127"/>
      <c r="NZK16" s="117"/>
      <c r="NZL16" s="126"/>
      <c r="NZM16" s="127"/>
      <c r="NZN16" s="127"/>
      <c r="NZO16" s="117"/>
      <c r="NZP16" s="126"/>
      <c r="NZQ16" s="127"/>
      <c r="NZR16" s="127"/>
      <c r="NZS16" s="117"/>
      <c r="NZT16" s="126"/>
      <c r="NZU16" s="127"/>
      <c r="NZV16" s="127"/>
      <c r="NZW16" s="117"/>
      <c r="NZX16" s="126"/>
      <c r="NZY16" s="127"/>
      <c r="NZZ16" s="127"/>
      <c r="OAA16" s="117"/>
      <c r="OAB16" s="126"/>
      <c r="OAC16" s="127"/>
      <c r="OAD16" s="127"/>
      <c r="OAE16" s="117"/>
      <c r="OAF16" s="126"/>
      <c r="OAG16" s="127"/>
      <c r="OAH16" s="127"/>
      <c r="OAI16" s="117"/>
      <c r="OAJ16" s="126"/>
      <c r="OAK16" s="127"/>
      <c r="OAL16" s="127"/>
      <c r="OAM16" s="117"/>
      <c r="OAN16" s="126"/>
      <c r="OAO16" s="127"/>
      <c r="OAP16" s="127"/>
      <c r="OAQ16" s="117"/>
      <c r="OAR16" s="126"/>
      <c r="OAS16" s="127"/>
      <c r="OAT16" s="127"/>
      <c r="OAU16" s="117"/>
      <c r="OAV16" s="126"/>
      <c r="OAW16" s="127"/>
      <c r="OAX16" s="127"/>
      <c r="OAY16" s="117"/>
      <c r="OAZ16" s="126"/>
      <c r="OBA16" s="127"/>
      <c r="OBB16" s="127"/>
      <c r="OBC16" s="117"/>
      <c r="OBD16" s="126"/>
      <c r="OBE16" s="127"/>
      <c r="OBF16" s="127"/>
      <c r="OBG16" s="117"/>
      <c r="OBH16" s="126"/>
      <c r="OBI16" s="127"/>
      <c r="OBJ16" s="127"/>
      <c r="OBK16" s="117"/>
      <c r="OBL16" s="126"/>
      <c r="OBM16" s="127"/>
      <c r="OBN16" s="127"/>
      <c r="OBO16" s="117"/>
      <c r="OBP16" s="126"/>
      <c r="OBQ16" s="127"/>
      <c r="OBR16" s="127"/>
      <c r="OBS16" s="117"/>
      <c r="OBT16" s="126"/>
      <c r="OBU16" s="127"/>
      <c r="OBV16" s="127"/>
      <c r="OBW16" s="117"/>
      <c r="OBX16" s="126"/>
      <c r="OBY16" s="127"/>
      <c r="OBZ16" s="127"/>
      <c r="OCA16" s="117"/>
      <c r="OCB16" s="126"/>
      <c r="OCC16" s="127"/>
      <c r="OCD16" s="127"/>
      <c r="OCE16" s="117"/>
      <c r="OCF16" s="126"/>
      <c r="OCG16" s="127"/>
      <c r="OCH16" s="127"/>
      <c r="OCI16" s="117"/>
      <c r="OCJ16" s="126"/>
      <c r="OCK16" s="127"/>
      <c r="OCL16" s="127"/>
      <c r="OCM16" s="117"/>
      <c r="OCN16" s="126"/>
      <c r="OCO16" s="127"/>
      <c r="OCP16" s="127"/>
      <c r="OCQ16" s="117"/>
      <c r="OCR16" s="126"/>
      <c r="OCS16" s="127"/>
      <c r="OCT16" s="127"/>
      <c r="OCU16" s="117"/>
      <c r="OCV16" s="126"/>
      <c r="OCW16" s="127"/>
      <c r="OCX16" s="127"/>
      <c r="OCY16" s="117"/>
      <c r="OCZ16" s="126"/>
      <c r="ODA16" s="127"/>
      <c r="ODB16" s="127"/>
      <c r="ODC16" s="117"/>
      <c r="ODD16" s="126"/>
      <c r="ODE16" s="127"/>
      <c r="ODF16" s="127"/>
      <c r="ODG16" s="117"/>
      <c r="ODH16" s="126"/>
      <c r="ODI16" s="127"/>
      <c r="ODJ16" s="127"/>
      <c r="ODK16" s="117"/>
      <c r="ODL16" s="126"/>
      <c r="ODM16" s="127"/>
      <c r="ODN16" s="127"/>
      <c r="ODO16" s="117"/>
      <c r="ODP16" s="126"/>
      <c r="ODQ16" s="127"/>
      <c r="ODR16" s="127"/>
      <c r="ODS16" s="117"/>
      <c r="ODT16" s="126"/>
      <c r="ODU16" s="127"/>
      <c r="ODV16" s="127"/>
      <c r="ODW16" s="117"/>
      <c r="ODX16" s="126"/>
      <c r="ODY16" s="127"/>
      <c r="ODZ16" s="127"/>
      <c r="OEA16" s="117"/>
      <c r="OEB16" s="126"/>
      <c r="OEC16" s="127"/>
      <c r="OED16" s="127"/>
      <c r="OEE16" s="117"/>
      <c r="OEF16" s="126"/>
      <c r="OEG16" s="127"/>
      <c r="OEH16" s="127"/>
      <c r="OEI16" s="117"/>
      <c r="OEJ16" s="126"/>
      <c r="OEK16" s="127"/>
      <c r="OEL16" s="127"/>
      <c r="OEM16" s="117"/>
      <c r="OEN16" s="126"/>
      <c r="OEO16" s="127"/>
      <c r="OEP16" s="127"/>
      <c r="OEQ16" s="117"/>
      <c r="OER16" s="126"/>
      <c r="OES16" s="127"/>
      <c r="OET16" s="127"/>
      <c r="OEU16" s="117"/>
      <c r="OEV16" s="126"/>
      <c r="OEW16" s="127"/>
      <c r="OEX16" s="127"/>
      <c r="OEY16" s="117"/>
      <c r="OEZ16" s="126"/>
      <c r="OFA16" s="127"/>
      <c r="OFB16" s="127"/>
      <c r="OFC16" s="117"/>
      <c r="OFD16" s="126"/>
      <c r="OFE16" s="127"/>
      <c r="OFF16" s="127"/>
      <c r="OFG16" s="117"/>
      <c r="OFH16" s="126"/>
      <c r="OFI16" s="127"/>
      <c r="OFJ16" s="127"/>
      <c r="OFK16" s="117"/>
      <c r="OFL16" s="126"/>
      <c r="OFM16" s="127"/>
      <c r="OFN16" s="127"/>
      <c r="OFO16" s="117"/>
      <c r="OFP16" s="126"/>
      <c r="OFQ16" s="127"/>
      <c r="OFR16" s="127"/>
      <c r="OFS16" s="117"/>
      <c r="OFT16" s="126"/>
      <c r="OFU16" s="127"/>
      <c r="OFV16" s="127"/>
      <c r="OFW16" s="117"/>
      <c r="OFX16" s="126"/>
      <c r="OFY16" s="127"/>
      <c r="OFZ16" s="127"/>
      <c r="OGA16" s="117"/>
      <c r="OGB16" s="126"/>
      <c r="OGC16" s="127"/>
      <c r="OGD16" s="127"/>
      <c r="OGE16" s="117"/>
      <c r="OGF16" s="126"/>
      <c r="OGG16" s="127"/>
      <c r="OGH16" s="127"/>
      <c r="OGI16" s="117"/>
      <c r="OGJ16" s="126"/>
      <c r="OGK16" s="127"/>
      <c r="OGL16" s="127"/>
      <c r="OGM16" s="117"/>
      <c r="OGN16" s="126"/>
      <c r="OGO16" s="127"/>
      <c r="OGP16" s="127"/>
      <c r="OGQ16" s="117"/>
      <c r="OGR16" s="126"/>
      <c r="OGS16" s="127"/>
      <c r="OGT16" s="127"/>
      <c r="OGU16" s="117"/>
      <c r="OGV16" s="126"/>
      <c r="OGW16" s="127"/>
      <c r="OGX16" s="127"/>
      <c r="OGY16" s="117"/>
      <c r="OGZ16" s="126"/>
      <c r="OHA16" s="127"/>
      <c r="OHB16" s="127"/>
      <c r="OHC16" s="117"/>
      <c r="OHD16" s="126"/>
      <c r="OHE16" s="127"/>
      <c r="OHF16" s="127"/>
      <c r="OHG16" s="117"/>
      <c r="OHH16" s="126"/>
      <c r="OHI16" s="127"/>
      <c r="OHJ16" s="127"/>
      <c r="OHK16" s="117"/>
      <c r="OHL16" s="126"/>
      <c r="OHM16" s="127"/>
      <c r="OHN16" s="127"/>
      <c r="OHO16" s="117"/>
      <c r="OHP16" s="126"/>
      <c r="OHQ16" s="127"/>
      <c r="OHR16" s="127"/>
      <c r="OHS16" s="117"/>
      <c r="OHT16" s="126"/>
      <c r="OHU16" s="127"/>
      <c r="OHV16" s="127"/>
      <c r="OHW16" s="117"/>
      <c r="OHX16" s="126"/>
      <c r="OHY16" s="127"/>
      <c r="OHZ16" s="127"/>
      <c r="OIA16" s="117"/>
      <c r="OIB16" s="126"/>
      <c r="OIC16" s="127"/>
      <c r="OID16" s="127"/>
      <c r="OIE16" s="117"/>
      <c r="OIF16" s="126"/>
      <c r="OIG16" s="127"/>
      <c r="OIH16" s="127"/>
      <c r="OII16" s="117"/>
      <c r="OIJ16" s="126"/>
      <c r="OIK16" s="127"/>
      <c r="OIL16" s="127"/>
      <c r="OIM16" s="117"/>
      <c r="OIN16" s="126"/>
      <c r="OIO16" s="127"/>
      <c r="OIP16" s="127"/>
      <c r="OIQ16" s="117"/>
      <c r="OIR16" s="126"/>
      <c r="OIS16" s="127"/>
      <c r="OIT16" s="127"/>
      <c r="OIU16" s="117"/>
      <c r="OIV16" s="126"/>
      <c r="OIW16" s="127"/>
      <c r="OIX16" s="127"/>
      <c r="OIY16" s="117"/>
      <c r="OIZ16" s="126"/>
      <c r="OJA16" s="127"/>
      <c r="OJB16" s="127"/>
      <c r="OJC16" s="117"/>
      <c r="OJD16" s="126"/>
      <c r="OJE16" s="127"/>
      <c r="OJF16" s="127"/>
      <c r="OJG16" s="117"/>
      <c r="OJH16" s="126"/>
      <c r="OJI16" s="127"/>
      <c r="OJJ16" s="127"/>
      <c r="OJK16" s="117"/>
      <c r="OJL16" s="126"/>
      <c r="OJM16" s="127"/>
      <c r="OJN16" s="127"/>
      <c r="OJO16" s="117"/>
      <c r="OJP16" s="126"/>
      <c r="OJQ16" s="127"/>
      <c r="OJR16" s="127"/>
      <c r="OJS16" s="117"/>
      <c r="OJT16" s="126"/>
      <c r="OJU16" s="127"/>
      <c r="OJV16" s="127"/>
      <c r="OJW16" s="117"/>
      <c r="OJX16" s="126"/>
      <c r="OJY16" s="127"/>
      <c r="OJZ16" s="127"/>
      <c r="OKA16" s="117"/>
      <c r="OKB16" s="126"/>
      <c r="OKC16" s="127"/>
      <c r="OKD16" s="127"/>
      <c r="OKE16" s="117"/>
      <c r="OKF16" s="126"/>
      <c r="OKG16" s="127"/>
      <c r="OKH16" s="127"/>
      <c r="OKI16" s="117"/>
      <c r="OKJ16" s="126"/>
      <c r="OKK16" s="127"/>
      <c r="OKL16" s="127"/>
      <c r="OKM16" s="117"/>
      <c r="OKN16" s="126"/>
      <c r="OKO16" s="127"/>
      <c r="OKP16" s="127"/>
      <c r="OKQ16" s="117"/>
      <c r="OKR16" s="126"/>
      <c r="OKS16" s="127"/>
      <c r="OKT16" s="127"/>
      <c r="OKU16" s="117"/>
      <c r="OKV16" s="126"/>
      <c r="OKW16" s="127"/>
      <c r="OKX16" s="127"/>
      <c r="OKY16" s="117"/>
      <c r="OKZ16" s="126"/>
      <c r="OLA16" s="127"/>
      <c r="OLB16" s="127"/>
      <c r="OLC16" s="117"/>
      <c r="OLD16" s="126"/>
      <c r="OLE16" s="127"/>
      <c r="OLF16" s="127"/>
      <c r="OLG16" s="117"/>
      <c r="OLH16" s="126"/>
      <c r="OLI16" s="127"/>
      <c r="OLJ16" s="127"/>
      <c r="OLK16" s="117"/>
      <c r="OLL16" s="126"/>
      <c r="OLM16" s="127"/>
      <c r="OLN16" s="127"/>
      <c r="OLO16" s="117"/>
      <c r="OLP16" s="126"/>
      <c r="OLQ16" s="127"/>
      <c r="OLR16" s="127"/>
      <c r="OLS16" s="117"/>
      <c r="OLT16" s="126"/>
      <c r="OLU16" s="127"/>
      <c r="OLV16" s="127"/>
      <c r="OLW16" s="117"/>
      <c r="OLX16" s="126"/>
      <c r="OLY16" s="127"/>
      <c r="OLZ16" s="127"/>
      <c r="OMA16" s="117"/>
      <c r="OMB16" s="126"/>
      <c r="OMC16" s="127"/>
      <c r="OMD16" s="127"/>
      <c r="OME16" s="117"/>
      <c r="OMF16" s="126"/>
      <c r="OMG16" s="127"/>
      <c r="OMH16" s="127"/>
      <c r="OMI16" s="117"/>
      <c r="OMJ16" s="126"/>
      <c r="OMK16" s="127"/>
      <c r="OML16" s="127"/>
      <c r="OMM16" s="117"/>
      <c r="OMN16" s="126"/>
      <c r="OMO16" s="127"/>
      <c r="OMP16" s="127"/>
      <c r="OMQ16" s="117"/>
      <c r="OMR16" s="126"/>
      <c r="OMS16" s="127"/>
      <c r="OMT16" s="127"/>
      <c r="OMU16" s="117"/>
      <c r="OMV16" s="126"/>
      <c r="OMW16" s="127"/>
      <c r="OMX16" s="127"/>
      <c r="OMY16" s="117"/>
      <c r="OMZ16" s="126"/>
      <c r="ONA16" s="127"/>
      <c r="ONB16" s="127"/>
      <c r="ONC16" s="117"/>
      <c r="OND16" s="126"/>
      <c r="ONE16" s="127"/>
      <c r="ONF16" s="127"/>
      <c r="ONG16" s="117"/>
      <c r="ONH16" s="126"/>
      <c r="ONI16" s="127"/>
      <c r="ONJ16" s="127"/>
      <c r="ONK16" s="117"/>
      <c r="ONL16" s="126"/>
      <c r="ONM16" s="127"/>
      <c r="ONN16" s="127"/>
      <c r="ONO16" s="117"/>
      <c r="ONP16" s="126"/>
      <c r="ONQ16" s="127"/>
      <c r="ONR16" s="127"/>
      <c r="ONS16" s="117"/>
      <c r="ONT16" s="126"/>
      <c r="ONU16" s="127"/>
      <c r="ONV16" s="127"/>
      <c r="ONW16" s="117"/>
      <c r="ONX16" s="126"/>
      <c r="ONY16" s="127"/>
      <c r="ONZ16" s="127"/>
      <c r="OOA16" s="117"/>
      <c r="OOB16" s="126"/>
      <c r="OOC16" s="127"/>
      <c r="OOD16" s="127"/>
      <c r="OOE16" s="117"/>
      <c r="OOF16" s="126"/>
      <c r="OOG16" s="127"/>
      <c r="OOH16" s="127"/>
      <c r="OOI16" s="117"/>
      <c r="OOJ16" s="126"/>
      <c r="OOK16" s="127"/>
      <c r="OOL16" s="127"/>
      <c r="OOM16" s="117"/>
      <c r="OON16" s="126"/>
      <c r="OOO16" s="127"/>
      <c r="OOP16" s="127"/>
      <c r="OOQ16" s="117"/>
      <c r="OOR16" s="126"/>
      <c r="OOS16" s="127"/>
      <c r="OOT16" s="127"/>
      <c r="OOU16" s="117"/>
      <c r="OOV16" s="126"/>
      <c r="OOW16" s="127"/>
      <c r="OOX16" s="127"/>
      <c r="OOY16" s="117"/>
      <c r="OOZ16" s="126"/>
      <c r="OPA16" s="127"/>
      <c r="OPB16" s="127"/>
      <c r="OPC16" s="117"/>
      <c r="OPD16" s="126"/>
      <c r="OPE16" s="127"/>
      <c r="OPF16" s="127"/>
      <c r="OPG16" s="117"/>
      <c r="OPH16" s="126"/>
      <c r="OPI16" s="127"/>
      <c r="OPJ16" s="127"/>
      <c r="OPK16" s="117"/>
      <c r="OPL16" s="126"/>
      <c r="OPM16" s="127"/>
      <c r="OPN16" s="127"/>
      <c r="OPO16" s="117"/>
      <c r="OPP16" s="126"/>
      <c r="OPQ16" s="127"/>
      <c r="OPR16" s="127"/>
      <c r="OPS16" s="117"/>
      <c r="OPT16" s="126"/>
      <c r="OPU16" s="127"/>
      <c r="OPV16" s="127"/>
      <c r="OPW16" s="117"/>
      <c r="OPX16" s="126"/>
      <c r="OPY16" s="127"/>
      <c r="OPZ16" s="127"/>
      <c r="OQA16" s="117"/>
      <c r="OQB16" s="126"/>
      <c r="OQC16" s="127"/>
      <c r="OQD16" s="127"/>
      <c r="OQE16" s="117"/>
      <c r="OQF16" s="126"/>
      <c r="OQG16" s="127"/>
      <c r="OQH16" s="127"/>
      <c r="OQI16" s="117"/>
      <c r="OQJ16" s="126"/>
      <c r="OQK16" s="127"/>
      <c r="OQL16" s="127"/>
      <c r="OQM16" s="117"/>
      <c r="OQN16" s="126"/>
      <c r="OQO16" s="127"/>
      <c r="OQP16" s="127"/>
      <c r="OQQ16" s="117"/>
      <c r="OQR16" s="126"/>
      <c r="OQS16" s="127"/>
      <c r="OQT16" s="127"/>
      <c r="OQU16" s="117"/>
      <c r="OQV16" s="126"/>
      <c r="OQW16" s="127"/>
      <c r="OQX16" s="127"/>
      <c r="OQY16" s="117"/>
      <c r="OQZ16" s="126"/>
      <c r="ORA16" s="127"/>
      <c r="ORB16" s="127"/>
      <c r="ORC16" s="117"/>
      <c r="ORD16" s="126"/>
      <c r="ORE16" s="127"/>
      <c r="ORF16" s="127"/>
      <c r="ORG16" s="117"/>
      <c r="ORH16" s="126"/>
      <c r="ORI16" s="127"/>
      <c r="ORJ16" s="127"/>
      <c r="ORK16" s="117"/>
      <c r="ORL16" s="126"/>
      <c r="ORM16" s="127"/>
      <c r="ORN16" s="127"/>
      <c r="ORO16" s="117"/>
      <c r="ORP16" s="126"/>
      <c r="ORQ16" s="127"/>
      <c r="ORR16" s="127"/>
      <c r="ORS16" s="117"/>
      <c r="ORT16" s="126"/>
      <c r="ORU16" s="127"/>
      <c r="ORV16" s="127"/>
      <c r="ORW16" s="117"/>
      <c r="ORX16" s="126"/>
      <c r="ORY16" s="127"/>
      <c r="ORZ16" s="127"/>
      <c r="OSA16" s="117"/>
      <c r="OSB16" s="126"/>
      <c r="OSC16" s="127"/>
      <c r="OSD16" s="127"/>
      <c r="OSE16" s="117"/>
      <c r="OSF16" s="126"/>
      <c r="OSG16" s="127"/>
      <c r="OSH16" s="127"/>
      <c r="OSI16" s="117"/>
      <c r="OSJ16" s="126"/>
      <c r="OSK16" s="127"/>
      <c r="OSL16" s="127"/>
      <c r="OSM16" s="117"/>
      <c r="OSN16" s="126"/>
      <c r="OSO16" s="127"/>
      <c r="OSP16" s="127"/>
      <c r="OSQ16" s="117"/>
      <c r="OSR16" s="126"/>
      <c r="OSS16" s="127"/>
      <c r="OST16" s="127"/>
      <c r="OSU16" s="117"/>
      <c r="OSV16" s="126"/>
      <c r="OSW16" s="127"/>
      <c r="OSX16" s="127"/>
      <c r="OSY16" s="117"/>
      <c r="OSZ16" s="126"/>
      <c r="OTA16" s="127"/>
      <c r="OTB16" s="127"/>
      <c r="OTC16" s="117"/>
      <c r="OTD16" s="126"/>
      <c r="OTE16" s="127"/>
      <c r="OTF16" s="127"/>
      <c r="OTG16" s="117"/>
      <c r="OTH16" s="126"/>
      <c r="OTI16" s="127"/>
      <c r="OTJ16" s="127"/>
      <c r="OTK16" s="117"/>
      <c r="OTL16" s="126"/>
      <c r="OTM16" s="127"/>
      <c r="OTN16" s="127"/>
      <c r="OTO16" s="117"/>
      <c r="OTP16" s="126"/>
      <c r="OTQ16" s="127"/>
      <c r="OTR16" s="127"/>
      <c r="OTS16" s="117"/>
      <c r="OTT16" s="126"/>
      <c r="OTU16" s="127"/>
      <c r="OTV16" s="127"/>
      <c r="OTW16" s="117"/>
      <c r="OTX16" s="126"/>
      <c r="OTY16" s="127"/>
      <c r="OTZ16" s="127"/>
      <c r="OUA16" s="117"/>
      <c r="OUB16" s="126"/>
      <c r="OUC16" s="127"/>
      <c r="OUD16" s="127"/>
      <c r="OUE16" s="117"/>
      <c r="OUF16" s="126"/>
      <c r="OUG16" s="127"/>
      <c r="OUH16" s="127"/>
      <c r="OUI16" s="117"/>
      <c r="OUJ16" s="126"/>
      <c r="OUK16" s="127"/>
      <c r="OUL16" s="127"/>
      <c r="OUM16" s="117"/>
      <c r="OUN16" s="126"/>
      <c r="OUO16" s="127"/>
      <c r="OUP16" s="127"/>
      <c r="OUQ16" s="117"/>
      <c r="OUR16" s="126"/>
      <c r="OUS16" s="127"/>
      <c r="OUT16" s="127"/>
      <c r="OUU16" s="117"/>
      <c r="OUV16" s="126"/>
      <c r="OUW16" s="127"/>
      <c r="OUX16" s="127"/>
      <c r="OUY16" s="117"/>
      <c r="OUZ16" s="126"/>
      <c r="OVA16" s="127"/>
      <c r="OVB16" s="127"/>
      <c r="OVC16" s="117"/>
      <c r="OVD16" s="126"/>
      <c r="OVE16" s="127"/>
      <c r="OVF16" s="127"/>
      <c r="OVG16" s="117"/>
      <c r="OVH16" s="126"/>
      <c r="OVI16" s="127"/>
      <c r="OVJ16" s="127"/>
      <c r="OVK16" s="117"/>
      <c r="OVL16" s="126"/>
      <c r="OVM16" s="127"/>
      <c r="OVN16" s="127"/>
      <c r="OVO16" s="117"/>
      <c r="OVP16" s="126"/>
      <c r="OVQ16" s="127"/>
      <c r="OVR16" s="127"/>
      <c r="OVS16" s="117"/>
      <c r="OVT16" s="126"/>
      <c r="OVU16" s="127"/>
      <c r="OVV16" s="127"/>
      <c r="OVW16" s="117"/>
      <c r="OVX16" s="126"/>
      <c r="OVY16" s="127"/>
      <c r="OVZ16" s="127"/>
      <c r="OWA16" s="117"/>
      <c r="OWB16" s="126"/>
      <c r="OWC16" s="127"/>
      <c r="OWD16" s="127"/>
      <c r="OWE16" s="117"/>
      <c r="OWF16" s="126"/>
      <c r="OWG16" s="127"/>
      <c r="OWH16" s="127"/>
      <c r="OWI16" s="117"/>
      <c r="OWJ16" s="126"/>
      <c r="OWK16" s="127"/>
      <c r="OWL16" s="127"/>
      <c r="OWM16" s="117"/>
      <c r="OWN16" s="126"/>
      <c r="OWO16" s="127"/>
      <c r="OWP16" s="127"/>
      <c r="OWQ16" s="117"/>
      <c r="OWR16" s="126"/>
      <c r="OWS16" s="127"/>
      <c r="OWT16" s="127"/>
      <c r="OWU16" s="117"/>
      <c r="OWV16" s="126"/>
      <c r="OWW16" s="127"/>
      <c r="OWX16" s="127"/>
      <c r="OWY16" s="117"/>
      <c r="OWZ16" s="126"/>
      <c r="OXA16" s="127"/>
      <c r="OXB16" s="127"/>
      <c r="OXC16" s="117"/>
      <c r="OXD16" s="126"/>
      <c r="OXE16" s="127"/>
      <c r="OXF16" s="127"/>
      <c r="OXG16" s="117"/>
      <c r="OXH16" s="126"/>
      <c r="OXI16" s="127"/>
      <c r="OXJ16" s="127"/>
      <c r="OXK16" s="117"/>
      <c r="OXL16" s="126"/>
      <c r="OXM16" s="127"/>
      <c r="OXN16" s="127"/>
      <c r="OXO16" s="117"/>
      <c r="OXP16" s="126"/>
      <c r="OXQ16" s="127"/>
      <c r="OXR16" s="127"/>
      <c r="OXS16" s="117"/>
      <c r="OXT16" s="126"/>
      <c r="OXU16" s="127"/>
      <c r="OXV16" s="127"/>
      <c r="OXW16" s="117"/>
      <c r="OXX16" s="126"/>
      <c r="OXY16" s="127"/>
      <c r="OXZ16" s="127"/>
      <c r="OYA16" s="117"/>
      <c r="OYB16" s="126"/>
      <c r="OYC16" s="127"/>
      <c r="OYD16" s="127"/>
      <c r="OYE16" s="117"/>
      <c r="OYF16" s="126"/>
      <c r="OYG16" s="127"/>
      <c r="OYH16" s="127"/>
      <c r="OYI16" s="117"/>
      <c r="OYJ16" s="126"/>
      <c r="OYK16" s="127"/>
      <c r="OYL16" s="127"/>
      <c r="OYM16" s="117"/>
      <c r="OYN16" s="126"/>
      <c r="OYO16" s="127"/>
      <c r="OYP16" s="127"/>
      <c r="OYQ16" s="117"/>
      <c r="OYR16" s="126"/>
      <c r="OYS16" s="127"/>
      <c r="OYT16" s="127"/>
      <c r="OYU16" s="117"/>
      <c r="OYV16" s="126"/>
      <c r="OYW16" s="127"/>
      <c r="OYX16" s="127"/>
      <c r="OYY16" s="117"/>
      <c r="OYZ16" s="126"/>
      <c r="OZA16" s="127"/>
      <c r="OZB16" s="127"/>
      <c r="OZC16" s="117"/>
      <c r="OZD16" s="126"/>
      <c r="OZE16" s="127"/>
      <c r="OZF16" s="127"/>
      <c r="OZG16" s="117"/>
      <c r="OZH16" s="126"/>
      <c r="OZI16" s="127"/>
      <c r="OZJ16" s="127"/>
      <c r="OZK16" s="117"/>
      <c r="OZL16" s="126"/>
      <c r="OZM16" s="127"/>
      <c r="OZN16" s="127"/>
      <c r="OZO16" s="117"/>
      <c r="OZP16" s="126"/>
      <c r="OZQ16" s="127"/>
      <c r="OZR16" s="127"/>
      <c r="OZS16" s="117"/>
      <c r="OZT16" s="126"/>
      <c r="OZU16" s="127"/>
      <c r="OZV16" s="127"/>
      <c r="OZW16" s="117"/>
      <c r="OZX16" s="126"/>
      <c r="OZY16" s="127"/>
      <c r="OZZ16" s="127"/>
      <c r="PAA16" s="117"/>
      <c r="PAB16" s="126"/>
      <c r="PAC16" s="127"/>
      <c r="PAD16" s="127"/>
      <c r="PAE16" s="117"/>
      <c r="PAF16" s="126"/>
      <c r="PAG16" s="127"/>
      <c r="PAH16" s="127"/>
      <c r="PAI16" s="117"/>
      <c r="PAJ16" s="126"/>
      <c r="PAK16" s="127"/>
      <c r="PAL16" s="127"/>
      <c r="PAM16" s="117"/>
      <c r="PAN16" s="126"/>
      <c r="PAO16" s="127"/>
      <c r="PAP16" s="127"/>
      <c r="PAQ16" s="117"/>
      <c r="PAR16" s="126"/>
      <c r="PAS16" s="127"/>
      <c r="PAT16" s="127"/>
      <c r="PAU16" s="117"/>
      <c r="PAV16" s="126"/>
      <c r="PAW16" s="127"/>
      <c r="PAX16" s="127"/>
      <c r="PAY16" s="117"/>
      <c r="PAZ16" s="126"/>
      <c r="PBA16" s="127"/>
      <c r="PBB16" s="127"/>
      <c r="PBC16" s="117"/>
      <c r="PBD16" s="126"/>
      <c r="PBE16" s="127"/>
      <c r="PBF16" s="127"/>
      <c r="PBG16" s="117"/>
      <c r="PBH16" s="126"/>
      <c r="PBI16" s="127"/>
      <c r="PBJ16" s="127"/>
      <c r="PBK16" s="117"/>
      <c r="PBL16" s="126"/>
      <c r="PBM16" s="127"/>
      <c r="PBN16" s="127"/>
      <c r="PBO16" s="117"/>
      <c r="PBP16" s="126"/>
      <c r="PBQ16" s="127"/>
      <c r="PBR16" s="127"/>
      <c r="PBS16" s="117"/>
      <c r="PBT16" s="126"/>
      <c r="PBU16" s="127"/>
      <c r="PBV16" s="127"/>
      <c r="PBW16" s="117"/>
      <c r="PBX16" s="126"/>
      <c r="PBY16" s="127"/>
      <c r="PBZ16" s="127"/>
      <c r="PCA16" s="117"/>
      <c r="PCB16" s="126"/>
      <c r="PCC16" s="127"/>
      <c r="PCD16" s="127"/>
      <c r="PCE16" s="117"/>
      <c r="PCF16" s="126"/>
      <c r="PCG16" s="127"/>
      <c r="PCH16" s="127"/>
      <c r="PCI16" s="117"/>
      <c r="PCJ16" s="126"/>
      <c r="PCK16" s="127"/>
      <c r="PCL16" s="127"/>
      <c r="PCM16" s="117"/>
      <c r="PCN16" s="126"/>
      <c r="PCO16" s="127"/>
      <c r="PCP16" s="127"/>
      <c r="PCQ16" s="117"/>
      <c r="PCR16" s="126"/>
      <c r="PCS16" s="127"/>
      <c r="PCT16" s="127"/>
      <c r="PCU16" s="117"/>
      <c r="PCV16" s="126"/>
      <c r="PCW16" s="127"/>
      <c r="PCX16" s="127"/>
      <c r="PCY16" s="117"/>
      <c r="PCZ16" s="126"/>
      <c r="PDA16" s="127"/>
      <c r="PDB16" s="127"/>
      <c r="PDC16" s="117"/>
      <c r="PDD16" s="126"/>
      <c r="PDE16" s="127"/>
      <c r="PDF16" s="127"/>
      <c r="PDG16" s="117"/>
      <c r="PDH16" s="126"/>
      <c r="PDI16" s="127"/>
      <c r="PDJ16" s="127"/>
      <c r="PDK16" s="117"/>
      <c r="PDL16" s="126"/>
      <c r="PDM16" s="127"/>
      <c r="PDN16" s="127"/>
      <c r="PDO16" s="117"/>
      <c r="PDP16" s="126"/>
      <c r="PDQ16" s="127"/>
      <c r="PDR16" s="127"/>
      <c r="PDS16" s="117"/>
      <c r="PDT16" s="126"/>
      <c r="PDU16" s="127"/>
      <c r="PDV16" s="127"/>
      <c r="PDW16" s="117"/>
      <c r="PDX16" s="126"/>
      <c r="PDY16" s="127"/>
      <c r="PDZ16" s="127"/>
      <c r="PEA16" s="117"/>
      <c r="PEB16" s="126"/>
      <c r="PEC16" s="127"/>
      <c r="PED16" s="127"/>
      <c r="PEE16" s="117"/>
      <c r="PEF16" s="126"/>
      <c r="PEG16" s="127"/>
      <c r="PEH16" s="127"/>
      <c r="PEI16" s="117"/>
      <c r="PEJ16" s="126"/>
      <c r="PEK16" s="127"/>
      <c r="PEL16" s="127"/>
      <c r="PEM16" s="117"/>
      <c r="PEN16" s="126"/>
      <c r="PEO16" s="127"/>
      <c r="PEP16" s="127"/>
      <c r="PEQ16" s="117"/>
      <c r="PER16" s="126"/>
      <c r="PES16" s="127"/>
      <c r="PET16" s="127"/>
      <c r="PEU16" s="117"/>
      <c r="PEV16" s="126"/>
      <c r="PEW16" s="127"/>
      <c r="PEX16" s="127"/>
      <c r="PEY16" s="117"/>
      <c r="PEZ16" s="126"/>
      <c r="PFA16" s="127"/>
      <c r="PFB16" s="127"/>
      <c r="PFC16" s="117"/>
      <c r="PFD16" s="126"/>
      <c r="PFE16" s="127"/>
      <c r="PFF16" s="127"/>
      <c r="PFG16" s="117"/>
      <c r="PFH16" s="126"/>
      <c r="PFI16" s="127"/>
      <c r="PFJ16" s="127"/>
      <c r="PFK16" s="117"/>
      <c r="PFL16" s="126"/>
      <c r="PFM16" s="127"/>
      <c r="PFN16" s="127"/>
      <c r="PFO16" s="117"/>
      <c r="PFP16" s="126"/>
      <c r="PFQ16" s="127"/>
      <c r="PFR16" s="127"/>
      <c r="PFS16" s="117"/>
      <c r="PFT16" s="126"/>
      <c r="PFU16" s="127"/>
      <c r="PFV16" s="127"/>
      <c r="PFW16" s="117"/>
      <c r="PFX16" s="126"/>
      <c r="PFY16" s="127"/>
      <c r="PFZ16" s="127"/>
      <c r="PGA16" s="117"/>
      <c r="PGB16" s="126"/>
      <c r="PGC16" s="127"/>
      <c r="PGD16" s="127"/>
      <c r="PGE16" s="117"/>
      <c r="PGF16" s="126"/>
      <c r="PGG16" s="127"/>
      <c r="PGH16" s="127"/>
      <c r="PGI16" s="117"/>
      <c r="PGJ16" s="126"/>
      <c r="PGK16" s="127"/>
      <c r="PGL16" s="127"/>
      <c r="PGM16" s="117"/>
      <c r="PGN16" s="126"/>
      <c r="PGO16" s="127"/>
      <c r="PGP16" s="127"/>
      <c r="PGQ16" s="117"/>
      <c r="PGR16" s="126"/>
      <c r="PGS16" s="127"/>
      <c r="PGT16" s="127"/>
      <c r="PGU16" s="117"/>
      <c r="PGV16" s="126"/>
      <c r="PGW16" s="127"/>
      <c r="PGX16" s="127"/>
      <c r="PGY16" s="117"/>
      <c r="PGZ16" s="126"/>
      <c r="PHA16" s="127"/>
      <c r="PHB16" s="127"/>
      <c r="PHC16" s="117"/>
      <c r="PHD16" s="126"/>
      <c r="PHE16" s="127"/>
      <c r="PHF16" s="127"/>
      <c r="PHG16" s="117"/>
      <c r="PHH16" s="126"/>
      <c r="PHI16" s="127"/>
      <c r="PHJ16" s="127"/>
      <c r="PHK16" s="117"/>
      <c r="PHL16" s="126"/>
      <c r="PHM16" s="127"/>
      <c r="PHN16" s="127"/>
      <c r="PHO16" s="117"/>
      <c r="PHP16" s="126"/>
      <c r="PHQ16" s="127"/>
      <c r="PHR16" s="127"/>
      <c r="PHS16" s="117"/>
      <c r="PHT16" s="126"/>
      <c r="PHU16" s="127"/>
      <c r="PHV16" s="127"/>
      <c r="PHW16" s="117"/>
      <c r="PHX16" s="126"/>
      <c r="PHY16" s="127"/>
      <c r="PHZ16" s="127"/>
      <c r="PIA16" s="117"/>
      <c r="PIB16" s="126"/>
      <c r="PIC16" s="127"/>
      <c r="PID16" s="127"/>
      <c r="PIE16" s="117"/>
      <c r="PIF16" s="126"/>
      <c r="PIG16" s="127"/>
      <c r="PIH16" s="127"/>
      <c r="PII16" s="117"/>
      <c r="PIJ16" s="126"/>
      <c r="PIK16" s="127"/>
      <c r="PIL16" s="127"/>
      <c r="PIM16" s="117"/>
      <c r="PIN16" s="126"/>
      <c r="PIO16" s="127"/>
      <c r="PIP16" s="127"/>
      <c r="PIQ16" s="117"/>
      <c r="PIR16" s="126"/>
      <c r="PIS16" s="127"/>
      <c r="PIT16" s="127"/>
      <c r="PIU16" s="117"/>
      <c r="PIV16" s="126"/>
      <c r="PIW16" s="127"/>
      <c r="PIX16" s="127"/>
      <c r="PIY16" s="117"/>
      <c r="PIZ16" s="126"/>
      <c r="PJA16" s="127"/>
      <c r="PJB16" s="127"/>
      <c r="PJC16" s="117"/>
      <c r="PJD16" s="126"/>
      <c r="PJE16" s="127"/>
      <c r="PJF16" s="127"/>
      <c r="PJG16" s="117"/>
      <c r="PJH16" s="126"/>
      <c r="PJI16" s="127"/>
      <c r="PJJ16" s="127"/>
      <c r="PJK16" s="117"/>
      <c r="PJL16" s="126"/>
      <c r="PJM16" s="127"/>
      <c r="PJN16" s="127"/>
      <c r="PJO16" s="117"/>
      <c r="PJP16" s="126"/>
      <c r="PJQ16" s="127"/>
      <c r="PJR16" s="127"/>
      <c r="PJS16" s="117"/>
      <c r="PJT16" s="126"/>
      <c r="PJU16" s="127"/>
      <c r="PJV16" s="127"/>
      <c r="PJW16" s="117"/>
      <c r="PJX16" s="126"/>
      <c r="PJY16" s="127"/>
      <c r="PJZ16" s="127"/>
      <c r="PKA16" s="117"/>
      <c r="PKB16" s="126"/>
      <c r="PKC16" s="127"/>
      <c r="PKD16" s="127"/>
      <c r="PKE16" s="117"/>
      <c r="PKF16" s="126"/>
      <c r="PKG16" s="127"/>
      <c r="PKH16" s="127"/>
      <c r="PKI16" s="117"/>
      <c r="PKJ16" s="126"/>
      <c r="PKK16" s="127"/>
      <c r="PKL16" s="127"/>
      <c r="PKM16" s="117"/>
      <c r="PKN16" s="126"/>
      <c r="PKO16" s="127"/>
      <c r="PKP16" s="127"/>
      <c r="PKQ16" s="117"/>
      <c r="PKR16" s="126"/>
      <c r="PKS16" s="127"/>
      <c r="PKT16" s="127"/>
      <c r="PKU16" s="117"/>
      <c r="PKV16" s="126"/>
      <c r="PKW16" s="127"/>
      <c r="PKX16" s="127"/>
      <c r="PKY16" s="117"/>
      <c r="PKZ16" s="126"/>
      <c r="PLA16" s="127"/>
      <c r="PLB16" s="127"/>
      <c r="PLC16" s="117"/>
      <c r="PLD16" s="126"/>
      <c r="PLE16" s="127"/>
      <c r="PLF16" s="127"/>
      <c r="PLG16" s="117"/>
      <c r="PLH16" s="126"/>
      <c r="PLI16" s="127"/>
      <c r="PLJ16" s="127"/>
      <c r="PLK16" s="117"/>
      <c r="PLL16" s="126"/>
      <c r="PLM16" s="127"/>
      <c r="PLN16" s="127"/>
      <c r="PLO16" s="117"/>
      <c r="PLP16" s="126"/>
      <c r="PLQ16" s="127"/>
      <c r="PLR16" s="127"/>
      <c r="PLS16" s="117"/>
      <c r="PLT16" s="126"/>
      <c r="PLU16" s="127"/>
      <c r="PLV16" s="127"/>
      <c r="PLW16" s="117"/>
      <c r="PLX16" s="126"/>
      <c r="PLY16" s="127"/>
      <c r="PLZ16" s="127"/>
      <c r="PMA16" s="117"/>
      <c r="PMB16" s="126"/>
      <c r="PMC16" s="127"/>
      <c r="PMD16" s="127"/>
      <c r="PME16" s="117"/>
      <c r="PMF16" s="126"/>
      <c r="PMG16" s="127"/>
      <c r="PMH16" s="127"/>
      <c r="PMI16" s="117"/>
      <c r="PMJ16" s="126"/>
      <c r="PMK16" s="127"/>
      <c r="PML16" s="127"/>
      <c r="PMM16" s="117"/>
      <c r="PMN16" s="126"/>
      <c r="PMO16" s="127"/>
      <c r="PMP16" s="127"/>
      <c r="PMQ16" s="117"/>
      <c r="PMR16" s="126"/>
      <c r="PMS16" s="127"/>
      <c r="PMT16" s="127"/>
      <c r="PMU16" s="117"/>
      <c r="PMV16" s="126"/>
      <c r="PMW16" s="127"/>
      <c r="PMX16" s="127"/>
      <c r="PMY16" s="117"/>
      <c r="PMZ16" s="126"/>
      <c r="PNA16" s="127"/>
      <c r="PNB16" s="127"/>
      <c r="PNC16" s="117"/>
      <c r="PND16" s="126"/>
      <c r="PNE16" s="127"/>
      <c r="PNF16" s="127"/>
      <c r="PNG16" s="117"/>
      <c r="PNH16" s="126"/>
      <c r="PNI16" s="127"/>
      <c r="PNJ16" s="127"/>
      <c r="PNK16" s="117"/>
      <c r="PNL16" s="126"/>
      <c r="PNM16" s="127"/>
      <c r="PNN16" s="127"/>
      <c r="PNO16" s="117"/>
      <c r="PNP16" s="126"/>
      <c r="PNQ16" s="127"/>
      <c r="PNR16" s="127"/>
      <c r="PNS16" s="117"/>
      <c r="PNT16" s="126"/>
      <c r="PNU16" s="127"/>
      <c r="PNV16" s="127"/>
      <c r="PNW16" s="117"/>
      <c r="PNX16" s="126"/>
      <c r="PNY16" s="127"/>
      <c r="PNZ16" s="127"/>
      <c r="POA16" s="117"/>
      <c r="POB16" s="126"/>
      <c r="POC16" s="127"/>
      <c r="POD16" s="127"/>
      <c r="POE16" s="117"/>
      <c r="POF16" s="126"/>
      <c r="POG16" s="127"/>
      <c r="POH16" s="127"/>
      <c r="POI16" s="117"/>
      <c r="POJ16" s="126"/>
      <c r="POK16" s="127"/>
      <c r="POL16" s="127"/>
      <c r="POM16" s="117"/>
      <c r="PON16" s="126"/>
      <c r="POO16" s="127"/>
      <c r="POP16" s="127"/>
      <c r="POQ16" s="117"/>
      <c r="POR16" s="126"/>
      <c r="POS16" s="127"/>
      <c r="POT16" s="127"/>
      <c r="POU16" s="117"/>
      <c r="POV16" s="126"/>
      <c r="POW16" s="127"/>
      <c r="POX16" s="127"/>
      <c r="POY16" s="117"/>
      <c r="POZ16" s="126"/>
      <c r="PPA16" s="127"/>
      <c r="PPB16" s="127"/>
      <c r="PPC16" s="117"/>
      <c r="PPD16" s="126"/>
      <c r="PPE16" s="127"/>
      <c r="PPF16" s="127"/>
      <c r="PPG16" s="117"/>
      <c r="PPH16" s="126"/>
      <c r="PPI16" s="127"/>
      <c r="PPJ16" s="127"/>
      <c r="PPK16" s="117"/>
      <c r="PPL16" s="126"/>
      <c r="PPM16" s="127"/>
      <c r="PPN16" s="127"/>
      <c r="PPO16" s="117"/>
      <c r="PPP16" s="126"/>
      <c r="PPQ16" s="127"/>
      <c r="PPR16" s="127"/>
      <c r="PPS16" s="117"/>
      <c r="PPT16" s="126"/>
      <c r="PPU16" s="127"/>
      <c r="PPV16" s="127"/>
      <c r="PPW16" s="117"/>
      <c r="PPX16" s="126"/>
      <c r="PPY16" s="127"/>
      <c r="PPZ16" s="127"/>
      <c r="PQA16" s="117"/>
      <c r="PQB16" s="126"/>
      <c r="PQC16" s="127"/>
      <c r="PQD16" s="127"/>
      <c r="PQE16" s="117"/>
      <c r="PQF16" s="126"/>
      <c r="PQG16" s="127"/>
      <c r="PQH16" s="127"/>
      <c r="PQI16" s="117"/>
      <c r="PQJ16" s="126"/>
      <c r="PQK16" s="127"/>
      <c r="PQL16" s="127"/>
      <c r="PQM16" s="117"/>
      <c r="PQN16" s="126"/>
      <c r="PQO16" s="127"/>
      <c r="PQP16" s="127"/>
      <c r="PQQ16" s="117"/>
      <c r="PQR16" s="126"/>
      <c r="PQS16" s="127"/>
      <c r="PQT16" s="127"/>
      <c r="PQU16" s="117"/>
      <c r="PQV16" s="126"/>
      <c r="PQW16" s="127"/>
      <c r="PQX16" s="127"/>
      <c r="PQY16" s="117"/>
      <c r="PQZ16" s="126"/>
      <c r="PRA16" s="127"/>
      <c r="PRB16" s="127"/>
      <c r="PRC16" s="117"/>
      <c r="PRD16" s="126"/>
      <c r="PRE16" s="127"/>
      <c r="PRF16" s="127"/>
      <c r="PRG16" s="117"/>
      <c r="PRH16" s="126"/>
      <c r="PRI16" s="127"/>
      <c r="PRJ16" s="127"/>
      <c r="PRK16" s="117"/>
      <c r="PRL16" s="126"/>
      <c r="PRM16" s="127"/>
      <c r="PRN16" s="127"/>
      <c r="PRO16" s="117"/>
      <c r="PRP16" s="126"/>
      <c r="PRQ16" s="127"/>
      <c r="PRR16" s="127"/>
      <c r="PRS16" s="117"/>
      <c r="PRT16" s="126"/>
      <c r="PRU16" s="127"/>
      <c r="PRV16" s="127"/>
      <c r="PRW16" s="117"/>
      <c r="PRX16" s="126"/>
      <c r="PRY16" s="127"/>
      <c r="PRZ16" s="127"/>
      <c r="PSA16" s="117"/>
      <c r="PSB16" s="126"/>
      <c r="PSC16" s="127"/>
      <c r="PSD16" s="127"/>
      <c r="PSE16" s="117"/>
      <c r="PSF16" s="126"/>
      <c r="PSG16" s="127"/>
      <c r="PSH16" s="127"/>
      <c r="PSI16" s="117"/>
      <c r="PSJ16" s="126"/>
      <c r="PSK16" s="127"/>
      <c r="PSL16" s="127"/>
      <c r="PSM16" s="117"/>
      <c r="PSN16" s="126"/>
      <c r="PSO16" s="127"/>
      <c r="PSP16" s="127"/>
      <c r="PSQ16" s="117"/>
      <c r="PSR16" s="126"/>
      <c r="PSS16" s="127"/>
      <c r="PST16" s="127"/>
      <c r="PSU16" s="117"/>
      <c r="PSV16" s="126"/>
      <c r="PSW16" s="127"/>
      <c r="PSX16" s="127"/>
      <c r="PSY16" s="117"/>
      <c r="PSZ16" s="126"/>
      <c r="PTA16" s="127"/>
      <c r="PTB16" s="127"/>
      <c r="PTC16" s="117"/>
      <c r="PTD16" s="126"/>
      <c r="PTE16" s="127"/>
      <c r="PTF16" s="127"/>
      <c r="PTG16" s="117"/>
      <c r="PTH16" s="126"/>
      <c r="PTI16" s="127"/>
      <c r="PTJ16" s="127"/>
      <c r="PTK16" s="117"/>
      <c r="PTL16" s="126"/>
      <c r="PTM16" s="127"/>
      <c r="PTN16" s="127"/>
      <c r="PTO16" s="117"/>
      <c r="PTP16" s="126"/>
      <c r="PTQ16" s="127"/>
      <c r="PTR16" s="127"/>
      <c r="PTS16" s="117"/>
      <c r="PTT16" s="126"/>
      <c r="PTU16" s="127"/>
      <c r="PTV16" s="127"/>
      <c r="PTW16" s="117"/>
      <c r="PTX16" s="126"/>
      <c r="PTY16" s="127"/>
      <c r="PTZ16" s="127"/>
      <c r="PUA16" s="117"/>
      <c r="PUB16" s="126"/>
      <c r="PUC16" s="127"/>
      <c r="PUD16" s="127"/>
      <c r="PUE16" s="117"/>
      <c r="PUF16" s="126"/>
      <c r="PUG16" s="127"/>
      <c r="PUH16" s="127"/>
      <c r="PUI16" s="117"/>
      <c r="PUJ16" s="126"/>
      <c r="PUK16" s="127"/>
      <c r="PUL16" s="127"/>
      <c r="PUM16" s="117"/>
      <c r="PUN16" s="126"/>
      <c r="PUO16" s="127"/>
      <c r="PUP16" s="127"/>
      <c r="PUQ16" s="117"/>
      <c r="PUR16" s="126"/>
      <c r="PUS16" s="127"/>
      <c r="PUT16" s="127"/>
      <c r="PUU16" s="117"/>
      <c r="PUV16" s="126"/>
      <c r="PUW16" s="127"/>
      <c r="PUX16" s="127"/>
      <c r="PUY16" s="117"/>
      <c r="PUZ16" s="126"/>
      <c r="PVA16" s="127"/>
      <c r="PVB16" s="127"/>
      <c r="PVC16" s="117"/>
      <c r="PVD16" s="126"/>
      <c r="PVE16" s="127"/>
      <c r="PVF16" s="127"/>
      <c r="PVG16" s="117"/>
      <c r="PVH16" s="126"/>
      <c r="PVI16" s="127"/>
      <c r="PVJ16" s="127"/>
      <c r="PVK16" s="117"/>
      <c r="PVL16" s="126"/>
      <c r="PVM16" s="127"/>
      <c r="PVN16" s="127"/>
      <c r="PVO16" s="117"/>
      <c r="PVP16" s="126"/>
      <c r="PVQ16" s="127"/>
      <c r="PVR16" s="127"/>
      <c r="PVS16" s="117"/>
      <c r="PVT16" s="126"/>
      <c r="PVU16" s="127"/>
      <c r="PVV16" s="127"/>
      <c r="PVW16" s="117"/>
      <c r="PVX16" s="126"/>
      <c r="PVY16" s="127"/>
      <c r="PVZ16" s="127"/>
      <c r="PWA16" s="117"/>
      <c r="PWB16" s="126"/>
      <c r="PWC16" s="127"/>
      <c r="PWD16" s="127"/>
      <c r="PWE16" s="117"/>
      <c r="PWF16" s="126"/>
      <c r="PWG16" s="127"/>
      <c r="PWH16" s="127"/>
      <c r="PWI16" s="117"/>
      <c r="PWJ16" s="126"/>
      <c r="PWK16" s="127"/>
      <c r="PWL16" s="127"/>
      <c r="PWM16" s="117"/>
      <c r="PWN16" s="126"/>
      <c r="PWO16" s="127"/>
      <c r="PWP16" s="127"/>
      <c r="PWQ16" s="117"/>
      <c r="PWR16" s="126"/>
      <c r="PWS16" s="127"/>
      <c r="PWT16" s="127"/>
      <c r="PWU16" s="117"/>
      <c r="PWV16" s="126"/>
      <c r="PWW16" s="127"/>
      <c r="PWX16" s="127"/>
      <c r="PWY16" s="117"/>
      <c r="PWZ16" s="126"/>
      <c r="PXA16" s="127"/>
      <c r="PXB16" s="127"/>
      <c r="PXC16" s="117"/>
      <c r="PXD16" s="126"/>
      <c r="PXE16" s="127"/>
      <c r="PXF16" s="127"/>
      <c r="PXG16" s="117"/>
      <c r="PXH16" s="126"/>
      <c r="PXI16" s="127"/>
      <c r="PXJ16" s="127"/>
      <c r="PXK16" s="117"/>
      <c r="PXL16" s="126"/>
      <c r="PXM16" s="127"/>
      <c r="PXN16" s="127"/>
      <c r="PXO16" s="117"/>
      <c r="PXP16" s="126"/>
      <c r="PXQ16" s="127"/>
      <c r="PXR16" s="127"/>
      <c r="PXS16" s="117"/>
      <c r="PXT16" s="126"/>
      <c r="PXU16" s="127"/>
      <c r="PXV16" s="127"/>
      <c r="PXW16" s="117"/>
      <c r="PXX16" s="126"/>
      <c r="PXY16" s="127"/>
      <c r="PXZ16" s="127"/>
      <c r="PYA16" s="117"/>
      <c r="PYB16" s="126"/>
      <c r="PYC16" s="127"/>
      <c r="PYD16" s="127"/>
      <c r="PYE16" s="117"/>
      <c r="PYF16" s="126"/>
      <c r="PYG16" s="127"/>
      <c r="PYH16" s="127"/>
      <c r="PYI16" s="117"/>
      <c r="PYJ16" s="126"/>
      <c r="PYK16" s="127"/>
      <c r="PYL16" s="127"/>
      <c r="PYM16" s="117"/>
      <c r="PYN16" s="126"/>
      <c r="PYO16" s="127"/>
      <c r="PYP16" s="127"/>
      <c r="PYQ16" s="117"/>
      <c r="PYR16" s="126"/>
      <c r="PYS16" s="127"/>
      <c r="PYT16" s="127"/>
      <c r="PYU16" s="117"/>
      <c r="PYV16" s="126"/>
      <c r="PYW16" s="127"/>
      <c r="PYX16" s="127"/>
      <c r="PYY16" s="117"/>
      <c r="PYZ16" s="126"/>
      <c r="PZA16" s="127"/>
      <c r="PZB16" s="127"/>
      <c r="PZC16" s="117"/>
      <c r="PZD16" s="126"/>
      <c r="PZE16" s="127"/>
      <c r="PZF16" s="127"/>
      <c r="PZG16" s="117"/>
      <c r="PZH16" s="126"/>
      <c r="PZI16" s="127"/>
      <c r="PZJ16" s="127"/>
      <c r="PZK16" s="117"/>
      <c r="PZL16" s="126"/>
      <c r="PZM16" s="127"/>
      <c r="PZN16" s="127"/>
      <c r="PZO16" s="117"/>
      <c r="PZP16" s="126"/>
      <c r="PZQ16" s="127"/>
      <c r="PZR16" s="127"/>
      <c r="PZS16" s="117"/>
      <c r="PZT16" s="126"/>
      <c r="PZU16" s="127"/>
      <c r="PZV16" s="127"/>
      <c r="PZW16" s="117"/>
      <c r="PZX16" s="126"/>
      <c r="PZY16" s="127"/>
      <c r="PZZ16" s="127"/>
      <c r="QAA16" s="117"/>
      <c r="QAB16" s="126"/>
      <c r="QAC16" s="127"/>
      <c r="QAD16" s="127"/>
      <c r="QAE16" s="117"/>
      <c r="QAF16" s="126"/>
      <c r="QAG16" s="127"/>
      <c r="QAH16" s="127"/>
      <c r="QAI16" s="117"/>
      <c r="QAJ16" s="126"/>
      <c r="QAK16" s="127"/>
      <c r="QAL16" s="127"/>
      <c r="QAM16" s="117"/>
      <c r="QAN16" s="126"/>
      <c r="QAO16" s="127"/>
      <c r="QAP16" s="127"/>
      <c r="QAQ16" s="117"/>
      <c r="QAR16" s="126"/>
      <c r="QAS16" s="127"/>
      <c r="QAT16" s="127"/>
      <c r="QAU16" s="117"/>
      <c r="QAV16" s="126"/>
      <c r="QAW16" s="127"/>
      <c r="QAX16" s="127"/>
      <c r="QAY16" s="117"/>
      <c r="QAZ16" s="126"/>
      <c r="QBA16" s="127"/>
      <c r="QBB16" s="127"/>
      <c r="QBC16" s="117"/>
      <c r="QBD16" s="126"/>
      <c r="QBE16" s="127"/>
      <c r="QBF16" s="127"/>
      <c r="QBG16" s="117"/>
      <c r="QBH16" s="126"/>
      <c r="QBI16" s="127"/>
      <c r="QBJ16" s="127"/>
      <c r="QBK16" s="117"/>
      <c r="QBL16" s="126"/>
      <c r="QBM16" s="127"/>
      <c r="QBN16" s="127"/>
      <c r="QBO16" s="117"/>
      <c r="QBP16" s="126"/>
      <c r="QBQ16" s="127"/>
      <c r="QBR16" s="127"/>
      <c r="QBS16" s="117"/>
      <c r="QBT16" s="126"/>
      <c r="QBU16" s="127"/>
      <c r="QBV16" s="127"/>
      <c r="QBW16" s="117"/>
      <c r="QBX16" s="126"/>
      <c r="QBY16" s="127"/>
      <c r="QBZ16" s="127"/>
      <c r="QCA16" s="117"/>
      <c r="QCB16" s="126"/>
      <c r="QCC16" s="127"/>
      <c r="QCD16" s="127"/>
      <c r="QCE16" s="117"/>
      <c r="QCF16" s="126"/>
      <c r="QCG16" s="127"/>
      <c r="QCH16" s="127"/>
      <c r="QCI16" s="117"/>
      <c r="QCJ16" s="126"/>
      <c r="QCK16" s="127"/>
      <c r="QCL16" s="127"/>
      <c r="QCM16" s="117"/>
      <c r="QCN16" s="126"/>
      <c r="QCO16" s="127"/>
      <c r="QCP16" s="127"/>
      <c r="QCQ16" s="117"/>
      <c r="QCR16" s="126"/>
      <c r="QCS16" s="127"/>
      <c r="QCT16" s="127"/>
      <c r="QCU16" s="117"/>
      <c r="QCV16" s="126"/>
      <c r="QCW16" s="127"/>
      <c r="QCX16" s="127"/>
      <c r="QCY16" s="117"/>
      <c r="QCZ16" s="126"/>
      <c r="QDA16" s="127"/>
      <c r="QDB16" s="127"/>
      <c r="QDC16" s="117"/>
      <c r="QDD16" s="126"/>
      <c r="QDE16" s="127"/>
      <c r="QDF16" s="127"/>
      <c r="QDG16" s="117"/>
      <c r="QDH16" s="126"/>
      <c r="QDI16" s="127"/>
      <c r="QDJ16" s="127"/>
      <c r="QDK16" s="117"/>
      <c r="QDL16" s="126"/>
      <c r="QDM16" s="127"/>
      <c r="QDN16" s="127"/>
      <c r="QDO16" s="117"/>
      <c r="QDP16" s="126"/>
      <c r="QDQ16" s="127"/>
      <c r="QDR16" s="127"/>
      <c r="QDS16" s="117"/>
      <c r="QDT16" s="126"/>
      <c r="QDU16" s="127"/>
      <c r="QDV16" s="127"/>
      <c r="QDW16" s="117"/>
      <c r="QDX16" s="126"/>
      <c r="QDY16" s="127"/>
      <c r="QDZ16" s="127"/>
      <c r="QEA16" s="117"/>
      <c r="QEB16" s="126"/>
      <c r="QEC16" s="127"/>
      <c r="QED16" s="127"/>
      <c r="QEE16" s="117"/>
      <c r="QEF16" s="126"/>
      <c r="QEG16" s="127"/>
      <c r="QEH16" s="127"/>
      <c r="QEI16" s="117"/>
      <c r="QEJ16" s="126"/>
      <c r="QEK16" s="127"/>
      <c r="QEL16" s="127"/>
      <c r="QEM16" s="117"/>
      <c r="QEN16" s="126"/>
      <c r="QEO16" s="127"/>
      <c r="QEP16" s="127"/>
      <c r="QEQ16" s="117"/>
      <c r="QER16" s="126"/>
      <c r="QES16" s="127"/>
      <c r="QET16" s="127"/>
      <c r="QEU16" s="117"/>
      <c r="QEV16" s="126"/>
      <c r="QEW16" s="127"/>
      <c r="QEX16" s="127"/>
      <c r="QEY16" s="117"/>
      <c r="QEZ16" s="126"/>
      <c r="QFA16" s="127"/>
      <c r="QFB16" s="127"/>
      <c r="QFC16" s="117"/>
      <c r="QFD16" s="126"/>
      <c r="QFE16" s="127"/>
      <c r="QFF16" s="127"/>
      <c r="QFG16" s="117"/>
      <c r="QFH16" s="126"/>
      <c r="QFI16" s="127"/>
      <c r="QFJ16" s="127"/>
      <c r="QFK16" s="117"/>
      <c r="QFL16" s="126"/>
      <c r="QFM16" s="127"/>
      <c r="QFN16" s="127"/>
      <c r="QFO16" s="117"/>
      <c r="QFP16" s="126"/>
      <c r="QFQ16" s="127"/>
      <c r="QFR16" s="127"/>
      <c r="QFS16" s="117"/>
      <c r="QFT16" s="126"/>
      <c r="QFU16" s="127"/>
      <c r="QFV16" s="127"/>
      <c r="QFW16" s="117"/>
      <c r="QFX16" s="126"/>
      <c r="QFY16" s="127"/>
      <c r="QFZ16" s="127"/>
      <c r="QGA16" s="117"/>
      <c r="QGB16" s="126"/>
      <c r="QGC16" s="127"/>
      <c r="QGD16" s="127"/>
      <c r="QGE16" s="117"/>
      <c r="QGF16" s="126"/>
      <c r="QGG16" s="127"/>
      <c r="QGH16" s="127"/>
      <c r="QGI16" s="117"/>
      <c r="QGJ16" s="126"/>
      <c r="QGK16" s="127"/>
      <c r="QGL16" s="127"/>
      <c r="QGM16" s="117"/>
      <c r="QGN16" s="126"/>
      <c r="QGO16" s="127"/>
      <c r="QGP16" s="127"/>
      <c r="QGQ16" s="117"/>
      <c r="QGR16" s="126"/>
      <c r="QGS16" s="127"/>
      <c r="QGT16" s="127"/>
      <c r="QGU16" s="117"/>
      <c r="QGV16" s="126"/>
      <c r="QGW16" s="127"/>
      <c r="QGX16" s="127"/>
      <c r="QGY16" s="117"/>
      <c r="QGZ16" s="126"/>
      <c r="QHA16" s="127"/>
      <c r="QHB16" s="127"/>
      <c r="QHC16" s="117"/>
      <c r="QHD16" s="126"/>
      <c r="QHE16" s="127"/>
      <c r="QHF16" s="127"/>
      <c r="QHG16" s="117"/>
      <c r="QHH16" s="126"/>
      <c r="QHI16" s="127"/>
      <c r="QHJ16" s="127"/>
      <c r="QHK16" s="117"/>
      <c r="QHL16" s="126"/>
      <c r="QHM16" s="127"/>
      <c r="QHN16" s="127"/>
      <c r="QHO16" s="117"/>
      <c r="QHP16" s="126"/>
      <c r="QHQ16" s="127"/>
      <c r="QHR16" s="127"/>
      <c r="QHS16" s="117"/>
      <c r="QHT16" s="126"/>
      <c r="QHU16" s="127"/>
      <c r="QHV16" s="127"/>
      <c r="QHW16" s="117"/>
      <c r="QHX16" s="126"/>
      <c r="QHY16" s="127"/>
      <c r="QHZ16" s="127"/>
      <c r="QIA16" s="117"/>
      <c r="QIB16" s="126"/>
      <c r="QIC16" s="127"/>
      <c r="QID16" s="127"/>
      <c r="QIE16" s="117"/>
      <c r="QIF16" s="126"/>
      <c r="QIG16" s="127"/>
      <c r="QIH16" s="127"/>
      <c r="QII16" s="117"/>
      <c r="QIJ16" s="126"/>
      <c r="QIK16" s="127"/>
      <c r="QIL16" s="127"/>
      <c r="QIM16" s="117"/>
      <c r="QIN16" s="126"/>
      <c r="QIO16" s="127"/>
      <c r="QIP16" s="127"/>
      <c r="QIQ16" s="117"/>
      <c r="QIR16" s="126"/>
      <c r="QIS16" s="127"/>
      <c r="QIT16" s="127"/>
      <c r="QIU16" s="117"/>
      <c r="QIV16" s="126"/>
      <c r="QIW16" s="127"/>
      <c r="QIX16" s="127"/>
      <c r="QIY16" s="117"/>
      <c r="QIZ16" s="126"/>
      <c r="QJA16" s="127"/>
      <c r="QJB16" s="127"/>
      <c r="QJC16" s="117"/>
      <c r="QJD16" s="126"/>
      <c r="QJE16" s="127"/>
      <c r="QJF16" s="127"/>
      <c r="QJG16" s="117"/>
      <c r="QJH16" s="126"/>
      <c r="QJI16" s="127"/>
      <c r="QJJ16" s="127"/>
      <c r="QJK16" s="117"/>
      <c r="QJL16" s="126"/>
      <c r="QJM16" s="127"/>
      <c r="QJN16" s="127"/>
      <c r="QJO16" s="117"/>
      <c r="QJP16" s="126"/>
      <c r="QJQ16" s="127"/>
      <c r="QJR16" s="127"/>
      <c r="QJS16" s="117"/>
      <c r="QJT16" s="126"/>
      <c r="QJU16" s="127"/>
      <c r="QJV16" s="127"/>
      <c r="QJW16" s="117"/>
      <c r="QJX16" s="126"/>
      <c r="QJY16" s="127"/>
      <c r="QJZ16" s="127"/>
      <c r="QKA16" s="117"/>
      <c r="QKB16" s="126"/>
      <c r="QKC16" s="127"/>
      <c r="QKD16" s="127"/>
      <c r="QKE16" s="117"/>
      <c r="QKF16" s="126"/>
      <c r="QKG16" s="127"/>
      <c r="QKH16" s="127"/>
      <c r="QKI16" s="117"/>
      <c r="QKJ16" s="126"/>
      <c r="QKK16" s="127"/>
      <c r="QKL16" s="127"/>
      <c r="QKM16" s="117"/>
      <c r="QKN16" s="126"/>
      <c r="QKO16" s="127"/>
      <c r="QKP16" s="127"/>
      <c r="QKQ16" s="117"/>
      <c r="QKR16" s="126"/>
      <c r="QKS16" s="127"/>
      <c r="QKT16" s="127"/>
      <c r="QKU16" s="117"/>
      <c r="QKV16" s="126"/>
      <c r="QKW16" s="127"/>
      <c r="QKX16" s="127"/>
      <c r="QKY16" s="117"/>
      <c r="QKZ16" s="126"/>
      <c r="QLA16" s="127"/>
      <c r="QLB16" s="127"/>
      <c r="QLC16" s="117"/>
      <c r="QLD16" s="126"/>
      <c r="QLE16" s="127"/>
      <c r="QLF16" s="127"/>
      <c r="QLG16" s="117"/>
      <c r="QLH16" s="126"/>
      <c r="QLI16" s="127"/>
      <c r="QLJ16" s="127"/>
      <c r="QLK16" s="117"/>
      <c r="QLL16" s="126"/>
      <c r="QLM16" s="127"/>
      <c r="QLN16" s="127"/>
      <c r="QLO16" s="117"/>
      <c r="QLP16" s="126"/>
      <c r="QLQ16" s="127"/>
      <c r="QLR16" s="127"/>
      <c r="QLS16" s="117"/>
      <c r="QLT16" s="126"/>
      <c r="QLU16" s="127"/>
      <c r="QLV16" s="127"/>
      <c r="QLW16" s="117"/>
      <c r="QLX16" s="126"/>
      <c r="QLY16" s="127"/>
      <c r="QLZ16" s="127"/>
      <c r="QMA16" s="117"/>
      <c r="QMB16" s="126"/>
      <c r="QMC16" s="127"/>
      <c r="QMD16" s="127"/>
      <c r="QME16" s="117"/>
      <c r="QMF16" s="126"/>
      <c r="QMG16" s="127"/>
      <c r="QMH16" s="127"/>
      <c r="QMI16" s="117"/>
      <c r="QMJ16" s="126"/>
      <c r="QMK16" s="127"/>
      <c r="QML16" s="127"/>
      <c r="QMM16" s="117"/>
      <c r="QMN16" s="126"/>
      <c r="QMO16" s="127"/>
      <c r="QMP16" s="127"/>
      <c r="QMQ16" s="117"/>
      <c r="QMR16" s="126"/>
      <c r="QMS16" s="127"/>
      <c r="QMT16" s="127"/>
      <c r="QMU16" s="117"/>
      <c r="QMV16" s="126"/>
      <c r="QMW16" s="127"/>
      <c r="QMX16" s="127"/>
      <c r="QMY16" s="117"/>
      <c r="QMZ16" s="126"/>
      <c r="QNA16" s="127"/>
      <c r="QNB16" s="127"/>
      <c r="QNC16" s="117"/>
      <c r="QND16" s="126"/>
      <c r="QNE16" s="127"/>
      <c r="QNF16" s="127"/>
      <c r="QNG16" s="117"/>
      <c r="QNH16" s="126"/>
      <c r="QNI16" s="127"/>
      <c r="QNJ16" s="127"/>
      <c r="QNK16" s="117"/>
      <c r="QNL16" s="126"/>
      <c r="QNM16" s="127"/>
      <c r="QNN16" s="127"/>
      <c r="QNO16" s="117"/>
      <c r="QNP16" s="126"/>
      <c r="QNQ16" s="127"/>
      <c r="QNR16" s="127"/>
      <c r="QNS16" s="117"/>
      <c r="QNT16" s="126"/>
      <c r="QNU16" s="127"/>
      <c r="QNV16" s="127"/>
      <c r="QNW16" s="117"/>
      <c r="QNX16" s="126"/>
      <c r="QNY16" s="127"/>
      <c r="QNZ16" s="127"/>
      <c r="QOA16" s="117"/>
      <c r="QOB16" s="126"/>
      <c r="QOC16" s="127"/>
      <c r="QOD16" s="127"/>
      <c r="QOE16" s="117"/>
      <c r="QOF16" s="126"/>
      <c r="QOG16" s="127"/>
      <c r="QOH16" s="127"/>
      <c r="QOI16" s="117"/>
      <c r="QOJ16" s="126"/>
      <c r="QOK16" s="127"/>
      <c r="QOL16" s="127"/>
      <c r="QOM16" s="117"/>
      <c r="QON16" s="126"/>
      <c r="QOO16" s="127"/>
      <c r="QOP16" s="127"/>
      <c r="QOQ16" s="117"/>
      <c r="QOR16" s="126"/>
      <c r="QOS16" s="127"/>
      <c r="QOT16" s="127"/>
      <c r="QOU16" s="117"/>
      <c r="QOV16" s="126"/>
      <c r="QOW16" s="127"/>
      <c r="QOX16" s="127"/>
      <c r="QOY16" s="117"/>
      <c r="QOZ16" s="126"/>
      <c r="QPA16" s="127"/>
      <c r="QPB16" s="127"/>
      <c r="QPC16" s="117"/>
      <c r="QPD16" s="126"/>
      <c r="QPE16" s="127"/>
      <c r="QPF16" s="127"/>
      <c r="QPG16" s="117"/>
      <c r="QPH16" s="126"/>
      <c r="QPI16" s="127"/>
      <c r="QPJ16" s="127"/>
      <c r="QPK16" s="117"/>
      <c r="QPL16" s="126"/>
      <c r="QPM16" s="127"/>
      <c r="QPN16" s="127"/>
      <c r="QPO16" s="117"/>
      <c r="QPP16" s="126"/>
      <c r="QPQ16" s="127"/>
      <c r="QPR16" s="127"/>
      <c r="QPS16" s="117"/>
      <c r="QPT16" s="126"/>
      <c r="QPU16" s="127"/>
      <c r="QPV16" s="127"/>
      <c r="QPW16" s="117"/>
      <c r="QPX16" s="126"/>
      <c r="QPY16" s="127"/>
      <c r="QPZ16" s="127"/>
      <c r="QQA16" s="117"/>
      <c r="QQB16" s="126"/>
      <c r="QQC16" s="127"/>
      <c r="QQD16" s="127"/>
      <c r="QQE16" s="117"/>
      <c r="QQF16" s="126"/>
      <c r="QQG16" s="127"/>
      <c r="QQH16" s="127"/>
      <c r="QQI16" s="117"/>
      <c r="QQJ16" s="126"/>
      <c r="QQK16" s="127"/>
      <c r="QQL16" s="127"/>
      <c r="QQM16" s="117"/>
      <c r="QQN16" s="126"/>
      <c r="QQO16" s="127"/>
      <c r="QQP16" s="127"/>
      <c r="QQQ16" s="117"/>
      <c r="QQR16" s="126"/>
      <c r="QQS16" s="127"/>
      <c r="QQT16" s="127"/>
      <c r="QQU16" s="117"/>
      <c r="QQV16" s="126"/>
      <c r="QQW16" s="127"/>
      <c r="QQX16" s="127"/>
      <c r="QQY16" s="117"/>
      <c r="QQZ16" s="126"/>
      <c r="QRA16" s="127"/>
      <c r="QRB16" s="127"/>
      <c r="QRC16" s="117"/>
      <c r="QRD16" s="126"/>
      <c r="QRE16" s="127"/>
      <c r="QRF16" s="127"/>
      <c r="QRG16" s="117"/>
      <c r="QRH16" s="126"/>
      <c r="QRI16" s="127"/>
      <c r="QRJ16" s="127"/>
      <c r="QRK16" s="117"/>
      <c r="QRL16" s="126"/>
      <c r="QRM16" s="127"/>
      <c r="QRN16" s="127"/>
      <c r="QRO16" s="117"/>
      <c r="QRP16" s="126"/>
      <c r="QRQ16" s="127"/>
      <c r="QRR16" s="127"/>
      <c r="QRS16" s="117"/>
      <c r="QRT16" s="126"/>
      <c r="QRU16" s="127"/>
      <c r="QRV16" s="127"/>
      <c r="QRW16" s="117"/>
      <c r="QRX16" s="126"/>
      <c r="QRY16" s="127"/>
      <c r="QRZ16" s="127"/>
      <c r="QSA16" s="117"/>
      <c r="QSB16" s="126"/>
      <c r="QSC16" s="127"/>
      <c r="QSD16" s="127"/>
      <c r="QSE16" s="117"/>
      <c r="QSF16" s="126"/>
      <c r="QSG16" s="127"/>
      <c r="QSH16" s="127"/>
      <c r="QSI16" s="117"/>
      <c r="QSJ16" s="126"/>
      <c r="QSK16" s="127"/>
      <c r="QSL16" s="127"/>
      <c r="QSM16" s="117"/>
      <c r="QSN16" s="126"/>
      <c r="QSO16" s="127"/>
      <c r="QSP16" s="127"/>
      <c r="QSQ16" s="117"/>
      <c r="QSR16" s="126"/>
      <c r="QSS16" s="127"/>
      <c r="QST16" s="127"/>
      <c r="QSU16" s="117"/>
      <c r="QSV16" s="126"/>
      <c r="QSW16" s="127"/>
      <c r="QSX16" s="127"/>
      <c r="QSY16" s="117"/>
      <c r="QSZ16" s="126"/>
      <c r="QTA16" s="127"/>
      <c r="QTB16" s="127"/>
      <c r="QTC16" s="117"/>
      <c r="QTD16" s="126"/>
      <c r="QTE16" s="127"/>
      <c r="QTF16" s="127"/>
      <c r="QTG16" s="117"/>
      <c r="QTH16" s="126"/>
      <c r="QTI16" s="127"/>
      <c r="QTJ16" s="127"/>
      <c r="QTK16" s="117"/>
      <c r="QTL16" s="126"/>
      <c r="QTM16" s="127"/>
      <c r="QTN16" s="127"/>
      <c r="QTO16" s="117"/>
      <c r="QTP16" s="126"/>
      <c r="QTQ16" s="127"/>
      <c r="QTR16" s="127"/>
      <c r="QTS16" s="117"/>
      <c r="QTT16" s="126"/>
      <c r="QTU16" s="127"/>
      <c r="QTV16" s="127"/>
      <c r="QTW16" s="117"/>
      <c r="QTX16" s="126"/>
      <c r="QTY16" s="127"/>
      <c r="QTZ16" s="127"/>
      <c r="QUA16" s="117"/>
      <c r="QUB16" s="126"/>
      <c r="QUC16" s="127"/>
      <c r="QUD16" s="127"/>
      <c r="QUE16" s="117"/>
      <c r="QUF16" s="126"/>
      <c r="QUG16" s="127"/>
      <c r="QUH16" s="127"/>
      <c r="QUI16" s="117"/>
      <c r="QUJ16" s="126"/>
      <c r="QUK16" s="127"/>
      <c r="QUL16" s="127"/>
      <c r="QUM16" s="117"/>
      <c r="QUN16" s="126"/>
      <c r="QUO16" s="127"/>
      <c r="QUP16" s="127"/>
      <c r="QUQ16" s="117"/>
      <c r="QUR16" s="126"/>
      <c r="QUS16" s="127"/>
      <c r="QUT16" s="127"/>
      <c r="QUU16" s="117"/>
      <c r="QUV16" s="126"/>
      <c r="QUW16" s="127"/>
      <c r="QUX16" s="127"/>
      <c r="QUY16" s="117"/>
      <c r="QUZ16" s="126"/>
      <c r="QVA16" s="127"/>
      <c r="QVB16" s="127"/>
      <c r="QVC16" s="117"/>
      <c r="QVD16" s="126"/>
      <c r="QVE16" s="127"/>
      <c r="QVF16" s="127"/>
      <c r="QVG16" s="117"/>
      <c r="QVH16" s="126"/>
      <c r="QVI16" s="127"/>
      <c r="QVJ16" s="127"/>
      <c r="QVK16" s="117"/>
      <c r="QVL16" s="126"/>
      <c r="QVM16" s="127"/>
      <c r="QVN16" s="127"/>
      <c r="QVO16" s="117"/>
      <c r="QVP16" s="126"/>
      <c r="QVQ16" s="127"/>
      <c r="QVR16" s="127"/>
      <c r="QVS16" s="117"/>
      <c r="QVT16" s="126"/>
      <c r="QVU16" s="127"/>
      <c r="QVV16" s="127"/>
      <c r="QVW16" s="117"/>
      <c r="QVX16" s="126"/>
      <c r="QVY16" s="127"/>
      <c r="QVZ16" s="127"/>
      <c r="QWA16" s="117"/>
      <c r="QWB16" s="126"/>
      <c r="QWC16" s="127"/>
      <c r="QWD16" s="127"/>
      <c r="QWE16" s="117"/>
      <c r="QWF16" s="126"/>
      <c r="QWG16" s="127"/>
      <c r="QWH16" s="127"/>
      <c r="QWI16" s="117"/>
      <c r="QWJ16" s="126"/>
      <c r="QWK16" s="127"/>
      <c r="QWL16" s="127"/>
      <c r="QWM16" s="117"/>
      <c r="QWN16" s="126"/>
      <c r="QWO16" s="127"/>
      <c r="QWP16" s="127"/>
      <c r="QWQ16" s="117"/>
      <c r="QWR16" s="126"/>
      <c r="QWS16" s="127"/>
      <c r="QWT16" s="127"/>
      <c r="QWU16" s="117"/>
      <c r="QWV16" s="126"/>
      <c r="QWW16" s="127"/>
      <c r="QWX16" s="127"/>
      <c r="QWY16" s="117"/>
      <c r="QWZ16" s="126"/>
      <c r="QXA16" s="127"/>
      <c r="QXB16" s="127"/>
      <c r="QXC16" s="117"/>
      <c r="QXD16" s="126"/>
      <c r="QXE16" s="127"/>
      <c r="QXF16" s="127"/>
      <c r="QXG16" s="117"/>
      <c r="QXH16" s="126"/>
      <c r="QXI16" s="127"/>
      <c r="QXJ16" s="127"/>
      <c r="QXK16" s="117"/>
      <c r="QXL16" s="126"/>
      <c r="QXM16" s="127"/>
      <c r="QXN16" s="127"/>
      <c r="QXO16" s="117"/>
      <c r="QXP16" s="126"/>
      <c r="QXQ16" s="127"/>
      <c r="QXR16" s="127"/>
      <c r="QXS16" s="117"/>
      <c r="QXT16" s="126"/>
      <c r="QXU16" s="127"/>
      <c r="QXV16" s="127"/>
      <c r="QXW16" s="117"/>
      <c r="QXX16" s="126"/>
      <c r="QXY16" s="127"/>
      <c r="QXZ16" s="127"/>
      <c r="QYA16" s="117"/>
      <c r="QYB16" s="126"/>
      <c r="QYC16" s="127"/>
      <c r="QYD16" s="127"/>
      <c r="QYE16" s="117"/>
      <c r="QYF16" s="126"/>
      <c r="QYG16" s="127"/>
      <c r="QYH16" s="127"/>
      <c r="QYI16" s="117"/>
      <c r="QYJ16" s="126"/>
      <c r="QYK16" s="127"/>
      <c r="QYL16" s="127"/>
      <c r="QYM16" s="117"/>
      <c r="QYN16" s="126"/>
      <c r="QYO16" s="127"/>
      <c r="QYP16" s="127"/>
      <c r="QYQ16" s="117"/>
      <c r="QYR16" s="126"/>
      <c r="QYS16" s="127"/>
      <c r="QYT16" s="127"/>
      <c r="QYU16" s="117"/>
      <c r="QYV16" s="126"/>
      <c r="QYW16" s="127"/>
      <c r="QYX16" s="127"/>
      <c r="QYY16" s="117"/>
      <c r="QYZ16" s="126"/>
      <c r="QZA16" s="127"/>
      <c r="QZB16" s="127"/>
      <c r="QZC16" s="117"/>
      <c r="QZD16" s="126"/>
      <c r="QZE16" s="127"/>
      <c r="QZF16" s="127"/>
      <c r="QZG16" s="117"/>
      <c r="QZH16" s="126"/>
      <c r="QZI16" s="127"/>
      <c r="QZJ16" s="127"/>
      <c r="QZK16" s="117"/>
      <c r="QZL16" s="126"/>
      <c r="QZM16" s="127"/>
      <c r="QZN16" s="127"/>
      <c r="QZO16" s="117"/>
      <c r="QZP16" s="126"/>
      <c r="QZQ16" s="127"/>
      <c r="QZR16" s="127"/>
      <c r="QZS16" s="117"/>
      <c r="QZT16" s="126"/>
      <c r="QZU16" s="127"/>
      <c r="QZV16" s="127"/>
      <c r="QZW16" s="117"/>
      <c r="QZX16" s="126"/>
      <c r="QZY16" s="127"/>
      <c r="QZZ16" s="127"/>
      <c r="RAA16" s="117"/>
      <c r="RAB16" s="126"/>
      <c r="RAC16" s="127"/>
      <c r="RAD16" s="127"/>
      <c r="RAE16" s="117"/>
      <c r="RAF16" s="126"/>
      <c r="RAG16" s="127"/>
      <c r="RAH16" s="127"/>
      <c r="RAI16" s="117"/>
      <c r="RAJ16" s="126"/>
      <c r="RAK16" s="127"/>
      <c r="RAL16" s="127"/>
      <c r="RAM16" s="117"/>
      <c r="RAN16" s="126"/>
      <c r="RAO16" s="127"/>
      <c r="RAP16" s="127"/>
      <c r="RAQ16" s="117"/>
      <c r="RAR16" s="126"/>
      <c r="RAS16" s="127"/>
      <c r="RAT16" s="127"/>
      <c r="RAU16" s="117"/>
      <c r="RAV16" s="126"/>
      <c r="RAW16" s="127"/>
      <c r="RAX16" s="127"/>
      <c r="RAY16" s="117"/>
      <c r="RAZ16" s="126"/>
      <c r="RBA16" s="127"/>
      <c r="RBB16" s="127"/>
      <c r="RBC16" s="117"/>
      <c r="RBD16" s="126"/>
      <c r="RBE16" s="127"/>
      <c r="RBF16" s="127"/>
      <c r="RBG16" s="117"/>
      <c r="RBH16" s="126"/>
      <c r="RBI16" s="127"/>
      <c r="RBJ16" s="127"/>
      <c r="RBK16" s="117"/>
      <c r="RBL16" s="126"/>
      <c r="RBM16" s="127"/>
      <c r="RBN16" s="127"/>
      <c r="RBO16" s="117"/>
      <c r="RBP16" s="126"/>
      <c r="RBQ16" s="127"/>
      <c r="RBR16" s="127"/>
      <c r="RBS16" s="117"/>
      <c r="RBT16" s="126"/>
      <c r="RBU16" s="127"/>
      <c r="RBV16" s="127"/>
      <c r="RBW16" s="117"/>
      <c r="RBX16" s="126"/>
      <c r="RBY16" s="127"/>
      <c r="RBZ16" s="127"/>
      <c r="RCA16" s="117"/>
      <c r="RCB16" s="126"/>
      <c r="RCC16" s="127"/>
      <c r="RCD16" s="127"/>
      <c r="RCE16" s="117"/>
      <c r="RCF16" s="126"/>
      <c r="RCG16" s="127"/>
      <c r="RCH16" s="127"/>
      <c r="RCI16" s="117"/>
      <c r="RCJ16" s="126"/>
      <c r="RCK16" s="127"/>
      <c r="RCL16" s="127"/>
      <c r="RCM16" s="117"/>
      <c r="RCN16" s="126"/>
      <c r="RCO16" s="127"/>
      <c r="RCP16" s="127"/>
      <c r="RCQ16" s="117"/>
      <c r="RCR16" s="126"/>
      <c r="RCS16" s="127"/>
      <c r="RCT16" s="127"/>
      <c r="RCU16" s="117"/>
      <c r="RCV16" s="126"/>
      <c r="RCW16" s="127"/>
      <c r="RCX16" s="127"/>
      <c r="RCY16" s="117"/>
      <c r="RCZ16" s="126"/>
      <c r="RDA16" s="127"/>
      <c r="RDB16" s="127"/>
      <c r="RDC16" s="117"/>
      <c r="RDD16" s="126"/>
      <c r="RDE16" s="127"/>
      <c r="RDF16" s="127"/>
      <c r="RDG16" s="117"/>
      <c r="RDH16" s="126"/>
      <c r="RDI16" s="127"/>
      <c r="RDJ16" s="127"/>
      <c r="RDK16" s="117"/>
      <c r="RDL16" s="126"/>
      <c r="RDM16" s="127"/>
      <c r="RDN16" s="127"/>
      <c r="RDO16" s="117"/>
      <c r="RDP16" s="126"/>
      <c r="RDQ16" s="127"/>
      <c r="RDR16" s="127"/>
      <c r="RDS16" s="117"/>
      <c r="RDT16" s="126"/>
      <c r="RDU16" s="127"/>
      <c r="RDV16" s="127"/>
      <c r="RDW16" s="117"/>
      <c r="RDX16" s="126"/>
      <c r="RDY16" s="127"/>
      <c r="RDZ16" s="127"/>
      <c r="REA16" s="117"/>
      <c r="REB16" s="126"/>
      <c r="REC16" s="127"/>
      <c r="RED16" s="127"/>
      <c r="REE16" s="117"/>
      <c r="REF16" s="126"/>
      <c r="REG16" s="127"/>
      <c r="REH16" s="127"/>
      <c r="REI16" s="117"/>
      <c r="REJ16" s="126"/>
      <c r="REK16" s="127"/>
      <c r="REL16" s="127"/>
      <c r="REM16" s="117"/>
      <c r="REN16" s="126"/>
      <c r="REO16" s="127"/>
      <c r="REP16" s="127"/>
      <c r="REQ16" s="117"/>
      <c r="RER16" s="126"/>
      <c r="RES16" s="127"/>
      <c r="RET16" s="127"/>
      <c r="REU16" s="117"/>
      <c r="REV16" s="126"/>
      <c r="REW16" s="127"/>
      <c r="REX16" s="127"/>
      <c r="REY16" s="117"/>
      <c r="REZ16" s="126"/>
      <c r="RFA16" s="127"/>
      <c r="RFB16" s="127"/>
      <c r="RFC16" s="117"/>
      <c r="RFD16" s="126"/>
      <c r="RFE16" s="127"/>
      <c r="RFF16" s="127"/>
      <c r="RFG16" s="117"/>
      <c r="RFH16" s="126"/>
      <c r="RFI16" s="127"/>
      <c r="RFJ16" s="127"/>
      <c r="RFK16" s="117"/>
      <c r="RFL16" s="126"/>
      <c r="RFM16" s="127"/>
      <c r="RFN16" s="127"/>
      <c r="RFO16" s="117"/>
      <c r="RFP16" s="126"/>
      <c r="RFQ16" s="127"/>
      <c r="RFR16" s="127"/>
      <c r="RFS16" s="117"/>
      <c r="RFT16" s="126"/>
      <c r="RFU16" s="127"/>
      <c r="RFV16" s="127"/>
      <c r="RFW16" s="117"/>
      <c r="RFX16" s="126"/>
      <c r="RFY16" s="127"/>
      <c r="RFZ16" s="127"/>
      <c r="RGA16" s="117"/>
      <c r="RGB16" s="126"/>
      <c r="RGC16" s="127"/>
      <c r="RGD16" s="127"/>
      <c r="RGE16" s="117"/>
      <c r="RGF16" s="126"/>
      <c r="RGG16" s="127"/>
      <c r="RGH16" s="127"/>
      <c r="RGI16" s="117"/>
      <c r="RGJ16" s="126"/>
      <c r="RGK16" s="127"/>
      <c r="RGL16" s="127"/>
      <c r="RGM16" s="117"/>
      <c r="RGN16" s="126"/>
      <c r="RGO16" s="127"/>
      <c r="RGP16" s="127"/>
      <c r="RGQ16" s="117"/>
      <c r="RGR16" s="126"/>
      <c r="RGS16" s="127"/>
      <c r="RGT16" s="127"/>
      <c r="RGU16" s="117"/>
      <c r="RGV16" s="126"/>
      <c r="RGW16" s="127"/>
      <c r="RGX16" s="127"/>
      <c r="RGY16" s="117"/>
      <c r="RGZ16" s="126"/>
      <c r="RHA16" s="127"/>
      <c r="RHB16" s="127"/>
      <c r="RHC16" s="117"/>
      <c r="RHD16" s="126"/>
      <c r="RHE16" s="127"/>
      <c r="RHF16" s="127"/>
      <c r="RHG16" s="117"/>
      <c r="RHH16" s="126"/>
      <c r="RHI16" s="127"/>
      <c r="RHJ16" s="127"/>
      <c r="RHK16" s="117"/>
      <c r="RHL16" s="126"/>
      <c r="RHM16" s="127"/>
      <c r="RHN16" s="127"/>
      <c r="RHO16" s="117"/>
      <c r="RHP16" s="126"/>
      <c r="RHQ16" s="127"/>
      <c r="RHR16" s="127"/>
      <c r="RHS16" s="117"/>
      <c r="RHT16" s="126"/>
      <c r="RHU16" s="127"/>
      <c r="RHV16" s="127"/>
      <c r="RHW16" s="117"/>
      <c r="RHX16" s="126"/>
      <c r="RHY16" s="127"/>
      <c r="RHZ16" s="127"/>
      <c r="RIA16" s="117"/>
      <c r="RIB16" s="126"/>
      <c r="RIC16" s="127"/>
      <c r="RID16" s="127"/>
      <c r="RIE16" s="117"/>
      <c r="RIF16" s="126"/>
      <c r="RIG16" s="127"/>
      <c r="RIH16" s="127"/>
      <c r="RII16" s="117"/>
      <c r="RIJ16" s="126"/>
      <c r="RIK16" s="127"/>
      <c r="RIL16" s="127"/>
      <c r="RIM16" s="117"/>
      <c r="RIN16" s="126"/>
      <c r="RIO16" s="127"/>
      <c r="RIP16" s="127"/>
      <c r="RIQ16" s="117"/>
      <c r="RIR16" s="126"/>
      <c r="RIS16" s="127"/>
      <c r="RIT16" s="127"/>
      <c r="RIU16" s="117"/>
      <c r="RIV16" s="126"/>
      <c r="RIW16" s="127"/>
      <c r="RIX16" s="127"/>
      <c r="RIY16" s="117"/>
      <c r="RIZ16" s="126"/>
      <c r="RJA16" s="127"/>
      <c r="RJB16" s="127"/>
      <c r="RJC16" s="117"/>
      <c r="RJD16" s="126"/>
      <c r="RJE16" s="127"/>
      <c r="RJF16" s="127"/>
      <c r="RJG16" s="117"/>
      <c r="RJH16" s="126"/>
      <c r="RJI16" s="127"/>
      <c r="RJJ16" s="127"/>
      <c r="RJK16" s="117"/>
      <c r="RJL16" s="126"/>
      <c r="RJM16" s="127"/>
      <c r="RJN16" s="127"/>
      <c r="RJO16" s="117"/>
      <c r="RJP16" s="126"/>
      <c r="RJQ16" s="127"/>
      <c r="RJR16" s="127"/>
      <c r="RJS16" s="117"/>
      <c r="RJT16" s="126"/>
      <c r="RJU16" s="127"/>
      <c r="RJV16" s="127"/>
      <c r="RJW16" s="117"/>
      <c r="RJX16" s="126"/>
      <c r="RJY16" s="127"/>
      <c r="RJZ16" s="127"/>
      <c r="RKA16" s="117"/>
      <c r="RKB16" s="126"/>
      <c r="RKC16" s="127"/>
      <c r="RKD16" s="127"/>
      <c r="RKE16" s="117"/>
      <c r="RKF16" s="126"/>
      <c r="RKG16" s="127"/>
      <c r="RKH16" s="127"/>
      <c r="RKI16" s="117"/>
      <c r="RKJ16" s="126"/>
      <c r="RKK16" s="127"/>
      <c r="RKL16" s="127"/>
      <c r="RKM16" s="117"/>
      <c r="RKN16" s="126"/>
      <c r="RKO16" s="127"/>
      <c r="RKP16" s="127"/>
      <c r="RKQ16" s="117"/>
      <c r="RKR16" s="126"/>
      <c r="RKS16" s="127"/>
      <c r="RKT16" s="127"/>
      <c r="RKU16" s="117"/>
      <c r="RKV16" s="126"/>
      <c r="RKW16" s="127"/>
      <c r="RKX16" s="127"/>
      <c r="RKY16" s="117"/>
      <c r="RKZ16" s="126"/>
      <c r="RLA16" s="127"/>
      <c r="RLB16" s="127"/>
      <c r="RLC16" s="117"/>
      <c r="RLD16" s="126"/>
      <c r="RLE16" s="127"/>
      <c r="RLF16" s="127"/>
      <c r="RLG16" s="117"/>
      <c r="RLH16" s="126"/>
      <c r="RLI16" s="127"/>
      <c r="RLJ16" s="127"/>
      <c r="RLK16" s="117"/>
      <c r="RLL16" s="126"/>
      <c r="RLM16" s="127"/>
      <c r="RLN16" s="127"/>
      <c r="RLO16" s="117"/>
      <c r="RLP16" s="126"/>
      <c r="RLQ16" s="127"/>
      <c r="RLR16" s="127"/>
      <c r="RLS16" s="117"/>
      <c r="RLT16" s="126"/>
      <c r="RLU16" s="127"/>
      <c r="RLV16" s="127"/>
      <c r="RLW16" s="117"/>
      <c r="RLX16" s="126"/>
      <c r="RLY16" s="127"/>
      <c r="RLZ16" s="127"/>
      <c r="RMA16" s="117"/>
      <c r="RMB16" s="126"/>
      <c r="RMC16" s="127"/>
      <c r="RMD16" s="127"/>
      <c r="RME16" s="117"/>
      <c r="RMF16" s="126"/>
      <c r="RMG16" s="127"/>
      <c r="RMH16" s="127"/>
      <c r="RMI16" s="117"/>
      <c r="RMJ16" s="126"/>
      <c r="RMK16" s="127"/>
      <c r="RML16" s="127"/>
      <c r="RMM16" s="117"/>
      <c r="RMN16" s="126"/>
      <c r="RMO16" s="127"/>
      <c r="RMP16" s="127"/>
      <c r="RMQ16" s="117"/>
      <c r="RMR16" s="126"/>
      <c r="RMS16" s="127"/>
      <c r="RMT16" s="127"/>
      <c r="RMU16" s="117"/>
      <c r="RMV16" s="126"/>
      <c r="RMW16" s="127"/>
      <c r="RMX16" s="127"/>
      <c r="RMY16" s="117"/>
      <c r="RMZ16" s="126"/>
      <c r="RNA16" s="127"/>
      <c r="RNB16" s="127"/>
      <c r="RNC16" s="117"/>
      <c r="RND16" s="126"/>
      <c r="RNE16" s="127"/>
      <c r="RNF16" s="127"/>
      <c r="RNG16" s="117"/>
      <c r="RNH16" s="126"/>
      <c r="RNI16" s="127"/>
      <c r="RNJ16" s="127"/>
      <c r="RNK16" s="117"/>
      <c r="RNL16" s="126"/>
      <c r="RNM16" s="127"/>
      <c r="RNN16" s="127"/>
      <c r="RNO16" s="117"/>
      <c r="RNP16" s="126"/>
      <c r="RNQ16" s="127"/>
      <c r="RNR16" s="127"/>
      <c r="RNS16" s="117"/>
      <c r="RNT16" s="126"/>
      <c r="RNU16" s="127"/>
      <c r="RNV16" s="127"/>
      <c r="RNW16" s="117"/>
      <c r="RNX16" s="126"/>
      <c r="RNY16" s="127"/>
      <c r="RNZ16" s="127"/>
      <c r="ROA16" s="117"/>
      <c r="ROB16" s="126"/>
      <c r="ROC16" s="127"/>
      <c r="ROD16" s="127"/>
      <c r="ROE16" s="117"/>
      <c r="ROF16" s="126"/>
      <c r="ROG16" s="127"/>
      <c r="ROH16" s="127"/>
      <c r="ROI16" s="117"/>
      <c r="ROJ16" s="126"/>
      <c r="ROK16" s="127"/>
      <c r="ROL16" s="127"/>
      <c r="ROM16" s="117"/>
      <c r="RON16" s="126"/>
      <c r="ROO16" s="127"/>
      <c r="ROP16" s="127"/>
      <c r="ROQ16" s="117"/>
      <c r="ROR16" s="126"/>
      <c r="ROS16" s="127"/>
      <c r="ROT16" s="127"/>
      <c r="ROU16" s="117"/>
      <c r="ROV16" s="126"/>
      <c r="ROW16" s="127"/>
      <c r="ROX16" s="127"/>
      <c r="ROY16" s="117"/>
      <c r="ROZ16" s="126"/>
      <c r="RPA16" s="127"/>
      <c r="RPB16" s="127"/>
      <c r="RPC16" s="117"/>
      <c r="RPD16" s="126"/>
      <c r="RPE16" s="127"/>
      <c r="RPF16" s="127"/>
      <c r="RPG16" s="117"/>
      <c r="RPH16" s="126"/>
      <c r="RPI16" s="127"/>
      <c r="RPJ16" s="127"/>
      <c r="RPK16" s="117"/>
      <c r="RPL16" s="126"/>
      <c r="RPM16" s="127"/>
      <c r="RPN16" s="127"/>
      <c r="RPO16" s="117"/>
      <c r="RPP16" s="126"/>
      <c r="RPQ16" s="127"/>
      <c r="RPR16" s="127"/>
      <c r="RPS16" s="117"/>
      <c r="RPT16" s="126"/>
      <c r="RPU16" s="127"/>
      <c r="RPV16" s="127"/>
      <c r="RPW16" s="117"/>
      <c r="RPX16" s="126"/>
      <c r="RPY16" s="127"/>
      <c r="RPZ16" s="127"/>
      <c r="RQA16" s="117"/>
      <c r="RQB16" s="126"/>
      <c r="RQC16" s="127"/>
      <c r="RQD16" s="127"/>
      <c r="RQE16" s="117"/>
      <c r="RQF16" s="126"/>
      <c r="RQG16" s="127"/>
      <c r="RQH16" s="127"/>
      <c r="RQI16" s="117"/>
      <c r="RQJ16" s="126"/>
      <c r="RQK16" s="127"/>
      <c r="RQL16" s="127"/>
      <c r="RQM16" s="117"/>
      <c r="RQN16" s="126"/>
      <c r="RQO16" s="127"/>
      <c r="RQP16" s="127"/>
      <c r="RQQ16" s="117"/>
      <c r="RQR16" s="126"/>
      <c r="RQS16" s="127"/>
      <c r="RQT16" s="127"/>
      <c r="RQU16" s="117"/>
      <c r="RQV16" s="126"/>
      <c r="RQW16" s="127"/>
      <c r="RQX16" s="127"/>
      <c r="RQY16" s="117"/>
      <c r="RQZ16" s="126"/>
      <c r="RRA16" s="127"/>
      <c r="RRB16" s="127"/>
      <c r="RRC16" s="117"/>
      <c r="RRD16" s="126"/>
      <c r="RRE16" s="127"/>
      <c r="RRF16" s="127"/>
      <c r="RRG16" s="117"/>
      <c r="RRH16" s="126"/>
      <c r="RRI16" s="127"/>
      <c r="RRJ16" s="127"/>
      <c r="RRK16" s="117"/>
      <c r="RRL16" s="126"/>
      <c r="RRM16" s="127"/>
      <c r="RRN16" s="127"/>
      <c r="RRO16" s="117"/>
      <c r="RRP16" s="126"/>
      <c r="RRQ16" s="127"/>
      <c r="RRR16" s="127"/>
      <c r="RRS16" s="117"/>
      <c r="RRT16" s="126"/>
      <c r="RRU16" s="127"/>
      <c r="RRV16" s="127"/>
      <c r="RRW16" s="117"/>
      <c r="RRX16" s="126"/>
      <c r="RRY16" s="127"/>
      <c r="RRZ16" s="127"/>
      <c r="RSA16" s="117"/>
      <c r="RSB16" s="126"/>
      <c r="RSC16" s="127"/>
      <c r="RSD16" s="127"/>
      <c r="RSE16" s="117"/>
      <c r="RSF16" s="126"/>
      <c r="RSG16" s="127"/>
      <c r="RSH16" s="127"/>
      <c r="RSI16" s="117"/>
      <c r="RSJ16" s="126"/>
      <c r="RSK16" s="127"/>
      <c r="RSL16" s="127"/>
      <c r="RSM16" s="117"/>
      <c r="RSN16" s="126"/>
      <c r="RSO16" s="127"/>
      <c r="RSP16" s="127"/>
      <c r="RSQ16" s="117"/>
      <c r="RSR16" s="126"/>
      <c r="RSS16" s="127"/>
      <c r="RST16" s="127"/>
      <c r="RSU16" s="117"/>
      <c r="RSV16" s="126"/>
      <c r="RSW16" s="127"/>
      <c r="RSX16" s="127"/>
      <c r="RSY16" s="117"/>
      <c r="RSZ16" s="126"/>
      <c r="RTA16" s="127"/>
      <c r="RTB16" s="127"/>
      <c r="RTC16" s="117"/>
      <c r="RTD16" s="126"/>
      <c r="RTE16" s="127"/>
      <c r="RTF16" s="127"/>
      <c r="RTG16" s="117"/>
      <c r="RTH16" s="126"/>
      <c r="RTI16" s="127"/>
      <c r="RTJ16" s="127"/>
      <c r="RTK16" s="117"/>
      <c r="RTL16" s="126"/>
      <c r="RTM16" s="127"/>
      <c r="RTN16" s="127"/>
      <c r="RTO16" s="117"/>
      <c r="RTP16" s="126"/>
      <c r="RTQ16" s="127"/>
      <c r="RTR16" s="127"/>
      <c r="RTS16" s="117"/>
      <c r="RTT16" s="126"/>
      <c r="RTU16" s="127"/>
      <c r="RTV16" s="127"/>
      <c r="RTW16" s="117"/>
      <c r="RTX16" s="126"/>
      <c r="RTY16" s="127"/>
      <c r="RTZ16" s="127"/>
      <c r="RUA16" s="117"/>
      <c r="RUB16" s="126"/>
      <c r="RUC16" s="127"/>
      <c r="RUD16" s="127"/>
      <c r="RUE16" s="117"/>
      <c r="RUF16" s="126"/>
      <c r="RUG16" s="127"/>
      <c r="RUH16" s="127"/>
      <c r="RUI16" s="117"/>
      <c r="RUJ16" s="126"/>
      <c r="RUK16" s="127"/>
      <c r="RUL16" s="127"/>
      <c r="RUM16" s="117"/>
      <c r="RUN16" s="126"/>
      <c r="RUO16" s="127"/>
      <c r="RUP16" s="127"/>
      <c r="RUQ16" s="117"/>
      <c r="RUR16" s="126"/>
      <c r="RUS16" s="127"/>
      <c r="RUT16" s="127"/>
      <c r="RUU16" s="117"/>
      <c r="RUV16" s="126"/>
      <c r="RUW16" s="127"/>
      <c r="RUX16" s="127"/>
      <c r="RUY16" s="117"/>
      <c r="RUZ16" s="126"/>
      <c r="RVA16" s="127"/>
      <c r="RVB16" s="127"/>
      <c r="RVC16" s="117"/>
      <c r="RVD16" s="126"/>
      <c r="RVE16" s="127"/>
      <c r="RVF16" s="127"/>
      <c r="RVG16" s="117"/>
      <c r="RVH16" s="126"/>
      <c r="RVI16" s="127"/>
      <c r="RVJ16" s="127"/>
      <c r="RVK16" s="117"/>
      <c r="RVL16" s="126"/>
      <c r="RVM16" s="127"/>
      <c r="RVN16" s="127"/>
      <c r="RVO16" s="117"/>
      <c r="RVP16" s="126"/>
      <c r="RVQ16" s="127"/>
      <c r="RVR16" s="127"/>
      <c r="RVS16" s="117"/>
      <c r="RVT16" s="126"/>
      <c r="RVU16" s="127"/>
      <c r="RVV16" s="127"/>
      <c r="RVW16" s="117"/>
      <c r="RVX16" s="126"/>
      <c r="RVY16" s="127"/>
      <c r="RVZ16" s="127"/>
      <c r="RWA16" s="117"/>
      <c r="RWB16" s="126"/>
      <c r="RWC16" s="127"/>
      <c r="RWD16" s="127"/>
      <c r="RWE16" s="117"/>
      <c r="RWF16" s="126"/>
      <c r="RWG16" s="127"/>
      <c r="RWH16" s="127"/>
      <c r="RWI16" s="117"/>
      <c r="RWJ16" s="126"/>
      <c r="RWK16" s="127"/>
      <c r="RWL16" s="127"/>
      <c r="RWM16" s="117"/>
      <c r="RWN16" s="126"/>
      <c r="RWO16" s="127"/>
      <c r="RWP16" s="127"/>
      <c r="RWQ16" s="117"/>
      <c r="RWR16" s="126"/>
      <c r="RWS16" s="127"/>
      <c r="RWT16" s="127"/>
      <c r="RWU16" s="117"/>
      <c r="RWV16" s="126"/>
      <c r="RWW16" s="127"/>
      <c r="RWX16" s="127"/>
      <c r="RWY16" s="117"/>
      <c r="RWZ16" s="126"/>
      <c r="RXA16" s="127"/>
      <c r="RXB16" s="127"/>
      <c r="RXC16" s="117"/>
      <c r="RXD16" s="126"/>
      <c r="RXE16" s="127"/>
      <c r="RXF16" s="127"/>
      <c r="RXG16" s="117"/>
      <c r="RXH16" s="126"/>
      <c r="RXI16" s="127"/>
      <c r="RXJ16" s="127"/>
      <c r="RXK16" s="117"/>
      <c r="RXL16" s="126"/>
      <c r="RXM16" s="127"/>
      <c r="RXN16" s="127"/>
      <c r="RXO16" s="117"/>
      <c r="RXP16" s="126"/>
      <c r="RXQ16" s="127"/>
      <c r="RXR16" s="127"/>
      <c r="RXS16" s="117"/>
      <c r="RXT16" s="126"/>
      <c r="RXU16" s="127"/>
      <c r="RXV16" s="127"/>
      <c r="RXW16" s="117"/>
      <c r="RXX16" s="126"/>
      <c r="RXY16" s="127"/>
      <c r="RXZ16" s="127"/>
      <c r="RYA16" s="117"/>
      <c r="RYB16" s="126"/>
      <c r="RYC16" s="127"/>
      <c r="RYD16" s="127"/>
      <c r="RYE16" s="117"/>
      <c r="RYF16" s="126"/>
      <c r="RYG16" s="127"/>
      <c r="RYH16" s="127"/>
      <c r="RYI16" s="117"/>
      <c r="RYJ16" s="126"/>
      <c r="RYK16" s="127"/>
      <c r="RYL16" s="127"/>
      <c r="RYM16" s="117"/>
      <c r="RYN16" s="126"/>
      <c r="RYO16" s="127"/>
      <c r="RYP16" s="127"/>
      <c r="RYQ16" s="117"/>
      <c r="RYR16" s="126"/>
      <c r="RYS16" s="127"/>
      <c r="RYT16" s="127"/>
      <c r="RYU16" s="117"/>
      <c r="RYV16" s="126"/>
      <c r="RYW16" s="127"/>
      <c r="RYX16" s="127"/>
      <c r="RYY16" s="117"/>
      <c r="RYZ16" s="126"/>
      <c r="RZA16" s="127"/>
      <c r="RZB16" s="127"/>
      <c r="RZC16" s="117"/>
      <c r="RZD16" s="126"/>
      <c r="RZE16" s="127"/>
      <c r="RZF16" s="127"/>
      <c r="RZG16" s="117"/>
      <c r="RZH16" s="126"/>
      <c r="RZI16" s="127"/>
      <c r="RZJ16" s="127"/>
      <c r="RZK16" s="117"/>
      <c r="RZL16" s="126"/>
      <c r="RZM16" s="127"/>
      <c r="RZN16" s="127"/>
      <c r="RZO16" s="117"/>
      <c r="RZP16" s="126"/>
      <c r="RZQ16" s="127"/>
      <c r="RZR16" s="127"/>
      <c r="RZS16" s="117"/>
      <c r="RZT16" s="126"/>
      <c r="RZU16" s="127"/>
      <c r="RZV16" s="127"/>
      <c r="RZW16" s="117"/>
      <c r="RZX16" s="126"/>
      <c r="RZY16" s="127"/>
      <c r="RZZ16" s="127"/>
      <c r="SAA16" s="117"/>
      <c r="SAB16" s="126"/>
      <c r="SAC16" s="127"/>
      <c r="SAD16" s="127"/>
      <c r="SAE16" s="117"/>
      <c r="SAF16" s="126"/>
      <c r="SAG16" s="127"/>
      <c r="SAH16" s="127"/>
      <c r="SAI16" s="117"/>
      <c r="SAJ16" s="126"/>
      <c r="SAK16" s="127"/>
      <c r="SAL16" s="127"/>
      <c r="SAM16" s="117"/>
      <c r="SAN16" s="126"/>
      <c r="SAO16" s="127"/>
      <c r="SAP16" s="127"/>
      <c r="SAQ16" s="117"/>
      <c r="SAR16" s="126"/>
      <c r="SAS16" s="127"/>
      <c r="SAT16" s="127"/>
      <c r="SAU16" s="117"/>
      <c r="SAV16" s="126"/>
      <c r="SAW16" s="127"/>
      <c r="SAX16" s="127"/>
      <c r="SAY16" s="117"/>
      <c r="SAZ16" s="126"/>
      <c r="SBA16" s="127"/>
      <c r="SBB16" s="127"/>
      <c r="SBC16" s="117"/>
      <c r="SBD16" s="126"/>
      <c r="SBE16" s="127"/>
      <c r="SBF16" s="127"/>
      <c r="SBG16" s="117"/>
      <c r="SBH16" s="126"/>
      <c r="SBI16" s="127"/>
      <c r="SBJ16" s="127"/>
      <c r="SBK16" s="117"/>
      <c r="SBL16" s="126"/>
      <c r="SBM16" s="127"/>
      <c r="SBN16" s="127"/>
      <c r="SBO16" s="117"/>
      <c r="SBP16" s="126"/>
      <c r="SBQ16" s="127"/>
      <c r="SBR16" s="127"/>
      <c r="SBS16" s="117"/>
      <c r="SBT16" s="126"/>
      <c r="SBU16" s="127"/>
      <c r="SBV16" s="127"/>
      <c r="SBW16" s="117"/>
      <c r="SBX16" s="126"/>
      <c r="SBY16" s="127"/>
      <c r="SBZ16" s="127"/>
      <c r="SCA16" s="117"/>
      <c r="SCB16" s="126"/>
      <c r="SCC16" s="127"/>
      <c r="SCD16" s="127"/>
      <c r="SCE16" s="117"/>
      <c r="SCF16" s="126"/>
      <c r="SCG16" s="127"/>
      <c r="SCH16" s="127"/>
      <c r="SCI16" s="117"/>
      <c r="SCJ16" s="126"/>
      <c r="SCK16" s="127"/>
      <c r="SCL16" s="127"/>
      <c r="SCM16" s="117"/>
      <c r="SCN16" s="126"/>
      <c r="SCO16" s="127"/>
      <c r="SCP16" s="127"/>
      <c r="SCQ16" s="117"/>
      <c r="SCR16" s="126"/>
      <c r="SCS16" s="127"/>
      <c r="SCT16" s="127"/>
      <c r="SCU16" s="117"/>
      <c r="SCV16" s="126"/>
      <c r="SCW16" s="127"/>
      <c r="SCX16" s="127"/>
      <c r="SCY16" s="117"/>
      <c r="SCZ16" s="126"/>
      <c r="SDA16" s="127"/>
      <c r="SDB16" s="127"/>
      <c r="SDC16" s="117"/>
      <c r="SDD16" s="126"/>
      <c r="SDE16" s="127"/>
      <c r="SDF16" s="127"/>
      <c r="SDG16" s="117"/>
      <c r="SDH16" s="126"/>
      <c r="SDI16" s="127"/>
      <c r="SDJ16" s="127"/>
      <c r="SDK16" s="117"/>
      <c r="SDL16" s="126"/>
      <c r="SDM16" s="127"/>
      <c r="SDN16" s="127"/>
      <c r="SDO16" s="117"/>
      <c r="SDP16" s="126"/>
      <c r="SDQ16" s="127"/>
      <c r="SDR16" s="127"/>
      <c r="SDS16" s="117"/>
      <c r="SDT16" s="126"/>
      <c r="SDU16" s="127"/>
      <c r="SDV16" s="127"/>
      <c r="SDW16" s="117"/>
      <c r="SDX16" s="126"/>
      <c r="SDY16" s="127"/>
      <c r="SDZ16" s="127"/>
      <c r="SEA16" s="117"/>
      <c r="SEB16" s="126"/>
      <c r="SEC16" s="127"/>
      <c r="SED16" s="127"/>
      <c r="SEE16" s="117"/>
      <c r="SEF16" s="126"/>
      <c r="SEG16" s="127"/>
      <c r="SEH16" s="127"/>
      <c r="SEI16" s="117"/>
      <c r="SEJ16" s="126"/>
      <c r="SEK16" s="127"/>
      <c r="SEL16" s="127"/>
      <c r="SEM16" s="117"/>
      <c r="SEN16" s="126"/>
      <c r="SEO16" s="127"/>
      <c r="SEP16" s="127"/>
      <c r="SEQ16" s="117"/>
      <c r="SER16" s="126"/>
      <c r="SES16" s="127"/>
      <c r="SET16" s="127"/>
      <c r="SEU16" s="117"/>
      <c r="SEV16" s="126"/>
      <c r="SEW16" s="127"/>
      <c r="SEX16" s="127"/>
      <c r="SEY16" s="117"/>
      <c r="SEZ16" s="126"/>
      <c r="SFA16" s="127"/>
      <c r="SFB16" s="127"/>
      <c r="SFC16" s="117"/>
      <c r="SFD16" s="126"/>
      <c r="SFE16" s="127"/>
      <c r="SFF16" s="127"/>
      <c r="SFG16" s="117"/>
      <c r="SFH16" s="126"/>
      <c r="SFI16" s="127"/>
      <c r="SFJ16" s="127"/>
      <c r="SFK16" s="117"/>
      <c r="SFL16" s="126"/>
      <c r="SFM16" s="127"/>
      <c r="SFN16" s="127"/>
      <c r="SFO16" s="117"/>
      <c r="SFP16" s="126"/>
      <c r="SFQ16" s="127"/>
      <c r="SFR16" s="127"/>
      <c r="SFS16" s="117"/>
      <c r="SFT16" s="126"/>
      <c r="SFU16" s="127"/>
      <c r="SFV16" s="127"/>
      <c r="SFW16" s="117"/>
      <c r="SFX16" s="126"/>
      <c r="SFY16" s="127"/>
      <c r="SFZ16" s="127"/>
      <c r="SGA16" s="117"/>
      <c r="SGB16" s="126"/>
      <c r="SGC16" s="127"/>
      <c r="SGD16" s="127"/>
      <c r="SGE16" s="117"/>
      <c r="SGF16" s="126"/>
      <c r="SGG16" s="127"/>
      <c r="SGH16" s="127"/>
      <c r="SGI16" s="117"/>
      <c r="SGJ16" s="126"/>
      <c r="SGK16" s="127"/>
      <c r="SGL16" s="127"/>
      <c r="SGM16" s="117"/>
      <c r="SGN16" s="126"/>
      <c r="SGO16" s="127"/>
      <c r="SGP16" s="127"/>
      <c r="SGQ16" s="117"/>
      <c r="SGR16" s="126"/>
      <c r="SGS16" s="127"/>
      <c r="SGT16" s="127"/>
      <c r="SGU16" s="117"/>
      <c r="SGV16" s="126"/>
      <c r="SGW16" s="127"/>
      <c r="SGX16" s="127"/>
      <c r="SGY16" s="117"/>
      <c r="SGZ16" s="126"/>
      <c r="SHA16" s="127"/>
      <c r="SHB16" s="127"/>
      <c r="SHC16" s="117"/>
      <c r="SHD16" s="126"/>
      <c r="SHE16" s="127"/>
      <c r="SHF16" s="127"/>
      <c r="SHG16" s="117"/>
      <c r="SHH16" s="126"/>
      <c r="SHI16" s="127"/>
      <c r="SHJ16" s="127"/>
      <c r="SHK16" s="117"/>
      <c r="SHL16" s="126"/>
      <c r="SHM16" s="127"/>
      <c r="SHN16" s="127"/>
      <c r="SHO16" s="117"/>
      <c r="SHP16" s="126"/>
      <c r="SHQ16" s="127"/>
      <c r="SHR16" s="127"/>
      <c r="SHS16" s="117"/>
      <c r="SHT16" s="126"/>
      <c r="SHU16" s="127"/>
      <c r="SHV16" s="127"/>
      <c r="SHW16" s="117"/>
      <c r="SHX16" s="126"/>
      <c r="SHY16" s="127"/>
      <c r="SHZ16" s="127"/>
      <c r="SIA16" s="117"/>
      <c r="SIB16" s="126"/>
      <c r="SIC16" s="127"/>
      <c r="SID16" s="127"/>
      <c r="SIE16" s="117"/>
      <c r="SIF16" s="126"/>
      <c r="SIG16" s="127"/>
      <c r="SIH16" s="127"/>
      <c r="SII16" s="117"/>
      <c r="SIJ16" s="126"/>
      <c r="SIK16" s="127"/>
      <c r="SIL16" s="127"/>
      <c r="SIM16" s="117"/>
      <c r="SIN16" s="126"/>
      <c r="SIO16" s="127"/>
      <c r="SIP16" s="127"/>
      <c r="SIQ16" s="117"/>
      <c r="SIR16" s="126"/>
      <c r="SIS16" s="127"/>
      <c r="SIT16" s="127"/>
      <c r="SIU16" s="117"/>
      <c r="SIV16" s="126"/>
      <c r="SIW16" s="127"/>
      <c r="SIX16" s="127"/>
      <c r="SIY16" s="117"/>
      <c r="SIZ16" s="126"/>
      <c r="SJA16" s="127"/>
      <c r="SJB16" s="127"/>
      <c r="SJC16" s="117"/>
      <c r="SJD16" s="126"/>
      <c r="SJE16" s="127"/>
      <c r="SJF16" s="127"/>
      <c r="SJG16" s="117"/>
      <c r="SJH16" s="126"/>
      <c r="SJI16" s="127"/>
      <c r="SJJ16" s="127"/>
      <c r="SJK16" s="117"/>
      <c r="SJL16" s="126"/>
      <c r="SJM16" s="127"/>
      <c r="SJN16" s="127"/>
      <c r="SJO16" s="117"/>
      <c r="SJP16" s="126"/>
      <c r="SJQ16" s="127"/>
      <c r="SJR16" s="127"/>
      <c r="SJS16" s="117"/>
      <c r="SJT16" s="126"/>
      <c r="SJU16" s="127"/>
      <c r="SJV16" s="127"/>
      <c r="SJW16" s="117"/>
      <c r="SJX16" s="126"/>
      <c r="SJY16" s="127"/>
      <c r="SJZ16" s="127"/>
      <c r="SKA16" s="117"/>
      <c r="SKB16" s="126"/>
      <c r="SKC16" s="127"/>
      <c r="SKD16" s="127"/>
      <c r="SKE16" s="117"/>
      <c r="SKF16" s="126"/>
      <c r="SKG16" s="127"/>
      <c r="SKH16" s="127"/>
      <c r="SKI16" s="117"/>
      <c r="SKJ16" s="126"/>
      <c r="SKK16" s="127"/>
      <c r="SKL16" s="127"/>
      <c r="SKM16" s="117"/>
      <c r="SKN16" s="126"/>
      <c r="SKO16" s="127"/>
      <c r="SKP16" s="127"/>
      <c r="SKQ16" s="117"/>
      <c r="SKR16" s="126"/>
      <c r="SKS16" s="127"/>
      <c r="SKT16" s="127"/>
      <c r="SKU16" s="117"/>
      <c r="SKV16" s="126"/>
      <c r="SKW16" s="127"/>
      <c r="SKX16" s="127"/>
      <c r="SKY16" s="117"/>
      <c r="SKZ16" s="126"/>
      <c r="SLA16" s="127"/>
      <c r="SLB16" s="127"/>
      <c r="SLC16" s="117"/>
      <c r="SLD16" s="126"/>
      <c r="SLE16" s="127"/>
      <c r="SLF16" s="127"/>
      <c r="SLG16" s="117"/>
      <c r="SLH16" s="126"/>
      <c r="SLI16" s="127"/>
      <c r="SLJ16" s="127"/>
      <c r="SLK16" s="117"/>
      <c r="SLL16" s="126"/>
      <c r="SLM16" s="127"/>
      <c r="SLN16" s="127"/>
      <c r="SLO16" s="117"/>
      <c r="SLP16" s="126"/>
      <c r="SLQ16" s="127"/>
      <c r="SLR16" s="127"/>
      <c r="SLS16" s="117"/>
      <c r="SLT16" s="126"/>
      <c r="SLU16" s="127"/>
      <c r="SLV16" s="127"/>
      <c r="SLW16" s="117"/>
      <c r="SLX16" s="126"/>
      <c r="SLY16" s="127"/>
      <c r="SLZ16" s="127"/>
      <c r="SMA16" s="117"/>
      <c r="SMB16" s="126"/>
      <c r="SMC16" s="127"/>
      <c r="SMD16" s="127"/>
      <c r="SME16" s="117"/>
      <c r="SMF16" s="126"/>
      <c r="SMG16" s="127"/>
      <c r="SMH16" s="127"/>
      <c r="SMI16" s="117"/>
      <c r="SMJ16" s="126"/>
      <c r="SMK16" s="127"/>
      <c r="SML16" s="127"/>
      <c r="SMM16" s="117"/>
      <c r="SMN16" s="126"/>
      <c r="SMO16" s="127"/>
      <c r="SMP16" s="127"/>
      <c r="SMQ16" s="117"/>
      <c r="SMR16" s="126"/>
      <c r="SMS16" s="127"/>
      <c r="SMT16" s="127"/>
      <c r="SMU16" s="117"/>
      <c r="SMV16" s="126"/>
      <c r="SMW16" s="127"/>
      <c r="SMX16" s="127"/>
      <c r="SMY16" s="117"/>
      <c r="SMZ16" s="126"/>
      <c r="SNA16" s="127"/>
      <c r="SNB16" s="127"/>
      <c r="SNC16" s="117"/>
      <c r="SND16" s="126"/>
      <c r="SNE16" s="127"/>
      <c r="SNF16" s="127"/>
      <c r="SNG16" s="117"/>
      <c r="SNH16" s="126"/>
      <c r="SNI16" s="127"/>
      <c r="SNJ16" s="127"/>
      <c r="SNK16" s="117"/>
      <c r="SNL16" s="126"/>
      <c r="SNM16" s="127"/>
      <c r="SNN16" s="127"/>
      <c r="SNO16" s="117"/>
      <c r="SNP16" s="126"/>
      <c r="SNQ16" s="127"/>
      <c r="SNR16" s="127"/>
      <c r="SNS16" s="117"/>
      <c r="SNT16" s="126"/>
      <c r="SNU16" s="127"/>
      <c r="SNV16" s="127"/>
      <c r="SNW16" s="117"/>
      <c r="SNX16" s="126"/>
      <c r="SNY16" s="127"/>
      <c r="SNZ16" s="127"/>
      <c r="SOA16" s="117"/>
      <c r="SOB16" s="126"/>
      <c r="SOC16" s="127"/>
      <c r="SOD16" s="127"/>
      <c r="SOE16" s="117"/>
      <c r="SOF16" s="126"/>
      <c r="SOG16" s="127"/>
      <c r="SOH16" s="127"/>
      <c r="SOI16" s="117"/>
      <c r="SOJ16" s="126"/>
      <c r="SOK16" s="127"/>
      <c r="SOL16" s="127"/>
      <c r="SOM16" s="117"/>
      <c r="SON16" s="126"/>
      <c r="SOO16" s="127"/>
      <c r="SOP16" s="127"/>
      <c r="SOQ16" s="117"/>
      <c r="SOR16" s="126"/>
      <c r="SOS16" s="127"/>
      <c r="SOT16" s="127"/>
      <c r="SOU16" s="117"/>
      <c r="SOV16" s="126"/>
      <c r="SOW16" s="127"/>
      <c r="SOX16" s="127"/>
      <c r="SOY16" s="117"/>
      <c r="SOZ16" s="126"/>
      <c r="SPA16" s="127"/>
      <c r="SPB16" s="127"/>
      <c r="SPC16" s="117"/>
      <c r="SPD16" s="126"/>
      <c r="SPE16" s="127"/>
      <c r="SPF16" s="127"/>
      <c r="SPG16" s="117"/>
      <c r="SPH16" s="126"/>
      <c r="SPI16" s="127"/>
      <c r="SPJ16" s="127"/>
      <c r="SPK16" s="117"/>
      <c r="SPL16" s="126"/>
      <c r="SPM16" s="127"/>
      <c r="SPN16" s="127"/>
      <c r="SPO16" s="117"/>
      <c r="SPP16" s="126"/>
      <c r="SPQ16" s="127"/>
      <c r="SPR16" s="127"/>
      <c r="SPS16" s="117"/>
      <c r="SPT16" s="126"/>
      <c r="SPU16" s="127"/>
      <c r="SPV16" s="127"/>
      <c r="SPW16" s="117"/>
      <c r="SPX16" s="126"/>
      <c r="SPY16" s="127"/>
      <c r="SPZ16" s="127"/>
      <c r="SQA16" s="117"/>
      <c r="SQB16" s="126"/>
      <c r="SQC16" s="127"/>
      <c r="SQD16" s="127"/>
      <c r="SQE16" s="117"/>
      <c r="SQF16" s="126"/>
      <c r="SQG16" s="127"/>
      <c r="SQH16" s="127"/>
      <c r="SQI16" s="117"/>
      <c r="SQJ16" s="126"/>
      <c r="SQK16" s="127"/>
      <c r="SQL16" s="127"/>
      <c r="SQM16" s="117"/>
      <c r="SQN16" s="126"/>
      <c r="SQO16" s="127"/>
      <c r="SQP16" s="127"/>
      <c r="SQQ16" s="117"/>
      <c r="SQR16" s="126"/>
      <c r="SQS16" s="127"/>
      <c r="SQT16" s="127"/>
      <c r="SQU16" s="117"/>
      <c r="SQV16" s="126"/>
      <c r="SQW16" s="127"/>
      <c r="SQX16" s="127"/>
      <c r="SQY16" s="117"/>
      <c r="SQZ16" s="126"/>
      <c r="SRA16" s="127"/>
      <c r="SRB16" s="127"/>
      <c r="SRC16" s="117"/>
      <c r="SRD16" s="126"/>
      <c r="SRE16" s="127"/>
      <c r="SRF16" s="127"/>
      <c r="SRG16" s="117"/>
      <c r="SRH16" s="126"/>
      <c r="SRI16" s="127"/>
      <c r="SRJ16" s="127"/>
      <c r="SRK16" s="117"/>
      <c r="SRL16" s="126"/>
      <c r="SRM16" s="127"/>
      <c r="SRN16" s="127"/>
      <c r="SRO16" s="117"/>
      <c r="SRP16" s="126"/>
      <c r="SRQ16" s="127"/>
      <c r="SRR16" s="127"/>
      <c r="SRS16" s="117"/>
      <c r="SRT16" s="126"/>
      <c r="SRU16" s="127"/>
      <c r="SRV16" s="127"/>
      <c r="SRW16" s="117"/>
      <c r="SRX16" s="126"/>
      <c r="SRY16" s="127"/>
      <c r="SRZ16" s="127"/>
      <c r="SSA16" s="117"/>
      <c r="SSB16" s="126"/>
      <c r="SSC16" s="127"/>
      <c r="SSD16" s="127"/>
      <c r="SSE16" s="117"/>
      <c r="SSF16" s="126"/>
      <c r="SSG16" s="127"/>
      <c r="SSH16" s="127"/>
      <c r="SSI16" s="117"/>
      <c r="SSJ16" s="126"/>
      <c r="SSK16" s="127"/>
      <c r="SSL16" s="127"/>
      <c r="SSM16" s="117"/>
      <c r="SSN16" s="126"/>
      <c r="SSO16" s="127"/>
      <c r="SSP16" s="127"/>
      <c r="SSQ16" s="117"/>
      <c r="SSR16" s="126"/>
      <c r="SSS16" s="127"/>
      <c r="SST16" s="127"/>
      <c r="SSU16" s="117"/>
      <c r="SSV16" s="126"/>
      <c r="SSW16" s="127"/>
      <c r="SSX16" s="127"/>
      <c r="SSY16" s="117"/>
      <c r="SSZ16" s="126"/>
      <c r="STA16" s="127"/>
      <c r="STB16" s="127"/>
      <c r="STC16" s="117"/>
      <c r="STD16" s="126"/>
      <c r="STE16" s="127"/>
      <c r="STF16" s="127"/>
      <c r="STG16" s="117"/>
      <c r="STH16" s="126"/>
      <c r="STI16" s="127"/>
      <c r="STJ16" s="127"/>
      <c r="STK16" s="117"/>
      <c r="STL16" s="126"/>
      <c r="STM16" s="127"/>
      <c r="STN16" s="127"/>
      <c r="STO16" s="117"/>
      <c r="STP16" s="126"/>
      <c r="STQ16" s="127"/>
      <c r="STR16" s="127"/>
      <c r="STS16" s="117"/>
      <c r="STT16" s="126"/>
      <c r="STU16" s="127"/>
      <c r="STV16" s="127"/>
      <c r="STW16" s="117"/>
      <c r="STX16" s="126"/>
      <c r="STY16" s="127"/>
      <c r="STZ16" s="127"/>
      <c r="SUA16" s="117"/>
      <c r="SUB16" s="126"/>
      <c r="SUC16" s="127"/>
      <c r="SUD16" s="127"/>
      <c r="SUE16" s="117"/>
      <c r="SUF16" s="126"/>
      <c r="SUG16" s="127"/>
      <c r="SUH16" s="127"/>
      <c r="SUI16" s="117"/>
      <c r="SUJ16" s="126"/>
      <c r="SUK16" s="127"/>
      <c r="SUL16" s="127"/>
      <c r="SUM16" s="117"/>
      <c r="SUN16" s="126"/>
      <c r="SUO16" s="127"/>
      <c r="SUP16" s="127"/>
      <c r="SUQ16" s="117"/>
      <c r="SUR16" s="126"/>
      <c r="SUS16" s="127"/>
      <c r="SUT16" s="127"/>
      <c r="SUU16" s="117"/>
      <c r="SUV16" s="126"/>
      <c r="SUW16" s="127"/>
      <c r="SUX16" s="127"/>
      <c r="SUY16" s="117"/>
      <c r="SUZ16" s="126"/>
      <c r="SVA16" s="127"/>
      <c r="SVB16" s="127"/>
      <c r="SVC16" s="117"/>
      <c r="SVD16" s="126"/>
      <c r="SVE16" s="127"/>
      <c r="SVF16" s="127"/>
      <c r="SVG16" s="117"/>
      <c r="SVH16" s="126"/>
      <c r="SVI16" s="127"/>
      <c r="SVJ16" s="127"/>
      <c r="SVK16" s="117"/>
      <c r="SVL16" s="126"/>
      <c r="SVM16" s="127"/>
      <c r="SVN16" s="127"/>
      <c r="SVO16" s="117"/>
      <c r="SVP16" s="126"/>
      <c r="SVQ16" s="127"/>
      <c r="SVR16" s="127"/>
      <c r="SVS16" s="117"/>
      <c r="SVT16" s="126"/>
      <c r="SVU16" s="127"/>
      <c r="SVV16" s="127"/>
      <c r="SVW16" s="117"/>
      <c r="SVX16" s="126"/>
      <c r="SVY16" s="127"/>
      <c r="SVZ16" s="127"/>
      <c r="SWA16" s="117"/>
      <c r="SWB16" s="126"/>
      <c r="SWC16" s="127"/>
      <c r="SWD16" s="127"/>
      <c r="SWE16" s="117"/>
      <c r="SWF16" s="126"/>
      <c r="SWG16" s="127"/>
      <c r="SWH16" s="127"/>
      <c r="SWI16" s="117"/>
      <c r="SWJ16" s="126"/>
      <c r="SWK16" s="127"/>
      <c r="SWL16" s="127"/>
      <c r="SWM16" s="117"/>
      <c r="SWN16" s="126"/>
      <c r="SWO16" s="127"/>
      <c r="SWP16" s="127"/>
      <c r="SWQ16" s="117"/>
      <c r="SWR16" s="126"/>
      <c r="SWS16" s="127"/>
      <c r="SWT16" s="127"/>
      <c r="SWU16" s="117"/>
      <c r="SWV16" s="126"/>
      <c r="SWW16" s="127"/>
      <c r="SWX16" s="127"/>
      <c r="SWY16" s="117"/>
      <c r="SWZ16" s="126"/>
      <c r="SXA16" s="127"/>
      <c r="SXB16" s="127"/>
      <c r="SXC16" s="117"/>
      <c r="SXD16" s="126"/>
      <c r="SXE16" s="127"/>
      <c r="SXF16" s="127"/>
      <c r="SXG16" s="117"/>
      <c r="SXH16" s="126"/>
      <c r="SXI16" s="127"/>
      <c r="SXJ16" s="127"/>
      <c r="SXK16" s="117"/>
      <c r="SXL16" s="126"/>
      <c r="SXM16" s="127"/>
      <c r="SXN16" s="127"/>
      <c r="SXO16" s="117"/>
      <c r="SXP16" s="126"/>
      <c r="SXQ16" s="127"/>
      <c r="SXR16" s="127"/>
      <c r="SXS16" s="117"/>
      <c r="SXT16" s="126"/>
      <c r="SXU16" s="127"/>
      <c r="SXV16" s="127"/>
      <c r="SXW16" s="117"/>
      <c r="SXX16" s="126"/>
      <c r="SXY16" s="127"/>
      <c r="SXZ16" s="127"/>
      <c r="SYA16" s="117"/>
      <c r="SYB16" s="126"/>
      <c r="SYC16" s="127"/>
      <c r="SYD16" s="127"/>
      <c r="SYE16" s="117"/>
      <c r="SYF16" s="126"/>
      <c r="SYG16" s="127"/>
      <c r="SYH16" s="127"/>
      <c r="SYI16" s="117"/>
      <c r="SYJ16" s="126"/>
      <c r="SYK16" s="127"/>
      <c r="SYL16" s="127"/>
      <c r="SYM16" s="117"/>
      <c r="SYN16" s="126"/>
      <c r="SYO16" s="127"/>
      <c r="SYP16" s="127"/>
      <c r="SYQ16" s="117"/>
      <c r="SYR16" s="126"/>
      <c r="SYS16" s="127"/>
      <c r="SYT16" s="127"/>
      <c r="SYU16" s="117"/>
      <c r="SYV16" s="126"/>
      <c r="SYW16" s="127"/>
      <c r="SYX16" s="127"/>
      <c r="SYY16" s="117"/>
      <c r="SYZ16" s="126"/>
      <c r="SZA16" s="127"/>
      <c r="SZB16" s="127"/>
      <c r="SZC16" s="117"/>
      <c r="SZD16" s="126"/>
      <c r="SZE16" s="127"/>
      <c r="SZF16" s="127"/>
      <c r="SZG16" s="117"/>
      <c r="SZH16" s="126"/>
      <c r="SZI16" s="127"/>
      <c r="SZJ16" s="127"/>
      <c r="SZK16" s="117"/>
      <c r="SZL16" s="126"/>
      <c r="SZM16" s="127"/>
      <c r="SZN16" s="127"/>
      <c r="SZO16" s="117"/>
      <c r="SZP16" s="126"/>
      <c r="SZQ16" s="127"/>
      <c r="SZR16" s="127"/>
      <c r="SZS16" s="117"/>
      <c r="SZT16" s="126"/>
      <c r="SZU16" s="127"/>
      <c r="SZV16" s="127"/>
      <c r="SZW16" s="117"/>
      <c r="SZX16" s="126"/>
      <c r="SZY16" s="127"/>
      <c r="SZZ16" s="127"/>
      <c r="TAA16" s="117"/>
      <c r="TAB16" s="126"/>
      <c r="TAC16" s="127"/>
      <c r="TAD16" s="127"/>
      <c r="TAE16" s="117"/>
      <c r="TAF16" s="126"/>
      <c r="TAG16" s="127"/>
      <c r="TAH16" s="127"/>
      <c r="TAI16" s="117"/>
      <c r="TAJ16" s="126"/>
      <c r="TAK16" s="127"/>
      <c r="TAL16" s="127"/>
      <c r="TAM16" s="117"/>
      <c r="TAN16" s="126"/>
      <c r="TAO16" s="127"/>
      <c r="TAP16" s="127"/>
      <c r="TAQ16" s="117"/>
      <c r="TAR16" s="126"/>
      <c r="TAS16" s="127"/>
      <c r="TAT16" s="127"/>
      <c r="TAU16" s="117"/>
      <c r="TAV16" s="126"/>
      <c r="TAW16" s="127"/>
      <c r="TAX16" s="127"/>
      <c r="TAY16" s="117"/>
      <c r="TAZ16" s="126"/>
      <c r="TBA16" s="127"/>
      <c r="TBB16" s="127"/>
      <c r="TBC16" s="117"/>
      <c r="TBD16" s="126"/>
      <c r="TBE16" s="127"/>
      <c r="TBF16" s="127"/>
      <c r="TBG16" s="117"/>
      <c r="TBH16" s="126"/>
      <c r="TBI16" s="127"/>
      <c r="TBJ16" s="127"/>
      <c r="TBK16" s="117"/>
      <c r="TBL16" s="126"/>
      <c r="TBM16" s="127"/>
      <c r="TBN16" s="127"/>
      <c r="TBO16" s="117"/>
      <c r="TBP16" s="126"/>
      <c r="TBQ16" s="127"/>
      <c r="TBR16" s="127"/>
      <c r="TBS16" s="117"/>
      <c r="TBT16" s="126"/>
      <c r="TBU16" s="127"/>
      <c r="TBV16" s="127"/>
      <c r="TBW16" s="117"/>
      <c r="TBX16" s="126"/>
      <c r="TBY16" s="127"/>
      <c r="TBZ16" s="127"/>
      <c r="TCA16" s="117"/>
      <c r="TCB16" s="126"/>
      <c r="TCC16" s="127"/>
      <c r="TCD16" s="127"/>
      <c r="TCE16" s="117"/>
      <c r="TCF16" s="126"/>
      <c r="TCG16" s="127"/>
      <c r="TCH16" s="127"/>
      <c r="TCI16" s="117"/>
      <c r="TCJ16" s="126"/>
      <c r="TCK16" s="127"/>
      <c r="TCL16" s="127"/>
      <c r="TCM16" s="117"/>
      <c r="TCN16" s="126"/>
      <c r="TCO16" s="127"/>
      <c r="TCP16" s="127"/>
      <c r="TCQ16" s="117"/>
      <c r="TCR16" s="126"/>
      <c r="TCS16" s="127"/>
      <c r="TCT16" s="127"/>
      <c r="TCU16" s="117"/>
      <c r="TCV16" s="126"/>
      <c r="TCW16" s="127"/>
      <c r="TCX16" s="127"/>
      <c r="TCY16" s="117"/>
      <c r="TCZ16" s="126"/>
      <c r="TDA16" s="127"/>
      <c r="TDB16" s="127"/>
      <c r="TDC16" s="117"/>
      <c r="TDD16" s="126"/>
      <c r="TDE16" s="127"/>
      <c r="TDF16" s="127"/>
      <c r="TDG16" s="117"/>
      <c r="TDH16" s="126"/>
      <c r="TDI16" s="127"/>
      <c r="TDJ16" s="127"/>
      <c r="TDK16" s="117"/>
      <c r="TDL16" s="126"/>
      <c r="TDM16" s="127"/>
      <c r="TDN16" s="127"/>
      <c r="TDO16" s="117"/>
      <c r="TDP16" s="126"/>
      <c r="TDQ16" s="127"/>
      <c r="TDR16" s="127"/>
      <c r="TDS16" s="117"/>
      <c r="TDT16" s="126"/>
      <c r="TDU16" s="127"/>
      <c r="TDV16" s="127"/>
      <c r="TDW16" s="117"/>
      <c r="TDX16" s="126"/>
      <c r="TDY16" s="127"/>
      <c r="TDZ16" s="127"/>
      <c r="TEA16" s="117"/>
      <c r="TEB16" s="126"/>
      <c r="TEC16" s="127"/>
      <c r="TED16" s="127"/>
      <c r="TEE16" s="117"/>
      <c r="TEF16" s="126"/>
      <c r="TEG16" s="127"/>
      <c r="TEH16" s="127"/>
      <c r="TEI16" s="117"/>
      <c r="TEJ16" s="126"/>
      <c r="TEK16" s="127"/>
      <c r="TEL16" s="127"/>
      <c r="TEM16" s="117"/>
      <c r="TEN16" s="126"/>
      <c r="TEO16" s="127"/>
      <c r="TEP16" s="127"/>
      <c r="TEQ16" s="117"/>
      <c r="TER16" s="126"/>
      <c r="TES16" s="127"/>
      <c r="TET16" s="127"/>
      <c r="TEU16" s="117"/>
      <c r="TEV16" s="126"/>
      <c r="TEW16" s="127"/>
      <c r="TEX16" s="127"/>
      <c r="TEY16" s="117"/>
      <c r="TEZ16" s="126"/>
      <c r="TFA16" s="127"/>
      <c r="TFB16" s="127"/>
      <c r="TFC16" s="117"/>
      <c r="TFD16" s="126"/>
      <c r="TFE16" s="127"/>
      <c r="TFF16" s="127"/>
      <c r="TFG16" s="117"/>
      <c r="TFH16" s="126"/>
      <c r="TFI16" s="127"/>
      <c r="TFJ16" s="127"/>
      <c r="TFK16" s="117"/>
      <c r="TFL16" s="126"/>
      <c r="TFM16" s="127"/>
      <c r="TFN16" s="127"/>
      <c r="TFO16" s="117"/>
      <c r="TFP16" s="126"/>
      <c r="TFQ16" s="127"/>
      <c r="TFR16" s="127"/>
      <c r="TFS16" s="117"/>
      <c r="TFT16" s="126"/>
      <c r="TFU16" s="127"/>
      <c r="TFV16" s="127"/>
      <c r="TFW16" s="117"/>
      <c r="TFX16" s="126"/>
      <c r="TFY16" s="127"/>
      <c r="TFZ16" s="127"/>
      <c r="TGA16" s="117"/>
      <c r="TGB16" s="126"/>
      <c r="TGC16" s="127"/>
      <c r="TGD16" s="127"/>
      <c r="TGE16" s="117"/>
      <c r="TGF16" s="126"/>
      <c r="TGG16" s="127"/>
      <c r="TGH16" s="127"/>
      <c r="TGI16" s="117"/>
      <c r="TGJ16" s="126"/>
      <c r="TGK16" s="127"/>
      <c r="TGL16" s="127"/>
      <c r="TGM16" s="117"/>
      <c r="TGN16" s="126"/>
      <c r="TGO16" s="127"/>
      <c r="TGP16" s="127"/>
      <c r="TGQ16" s="117"/>
      <c r="TGR16" s="126"/>
      <c r="TGS16" s="127"/>
      <c r="TGT16" s="127"/>
      <c r="TGU16" s="117"/>
      <c r="TGV16" s="126"/>
      <c r="TGW16" s="127"/>
      <c r="TGX16" s="127"/>
      <c r="TGY16" s="117"/>
      <c r="TGZ16" s="126"/>
      <c r="THA16" s="127"/>
      <c r="THB16" s="127"/>
      <c r="THC16" s="117"/>
      <c r="THD16" s="126"/>
      <c r="THE16" s="127"/>
      <c r="THF16" s="127"/>
      <c r="THG16" s="117"/>
      <c r="THH16" s="126"/>
      <c r="THI16" s="127"/>
      <c r="THJ16" s="127"/>
      <c r="THK16" s="117"/>
      <c r="THL16" s="126"/>
      <c r="THM16" s="127"/>
      <c r="THN16" s="127"/>
      <c r="THO16" s="117"/>
      <c r="THP16" s="126"/>
      <c r="THQ16" s="127"/>
      <c r="THR16" s="127"/>
      <c r="THS16" s="117"/>
      <c r="THT16" s="126"/>
      <c r="THU16" s="127"/>
      <c r="THV16" s="127"/>
      <c r="THW16" s="117"/>
      <c r="THX16" s="126"/>
      <c r="THY16" s="127"/>
      <c r="THZ16" s="127"/>
      <c r="TIA16" s="117"/>
      <c r="TIB16" s="126"/>
      <c r="TIC16" s="127"/>
      <c r="TID16" s="127"/>
      <c r="TIE16" s="117"/>
      <c r="TIF16" s="126"/>
      <c r="TIG16" s="127"/>
      <c r="TIH16" s="127"/>
      <c r="TII16" s="117"/>
      <c r="TIJ16" s="126"/>
      <c r="TIK16" s="127"/>
      <c r="TIL16" s="127"/>
      <c r="TIM16" s="117"/>
      <c r="TIN16" s="126"/>
      <c r="TIO16" s="127"/>
      <c r="TIP16" s="127"/>
      <c r="TIQ16" s="117"/>
      <c r="TIR16" s="126"/>
      <c r="TIS16" s="127"/>
      <c r="TIT16" s="127"/>
      <c r="TIU16" s="117"/>
      <c r="TIV16" s="126"/>
      <c r="TIW16" s="127"/>
      <c r="TIX16" s="127"/>
      <c r="TIY16" s="117"/>
      <c r="TIZ16" s="126"/>
      <c r="TJA16" s="127"/>
      <c r="TJB16" s="127"/>
      <c r="TJC16" s="117"/>
      <c r="TJD16" s="126"/>
      <c r="TJE16" s="127"/>
      <c r="TJF16" s="127"/>
      <c r="TJG16" s="117"/>
      <c r="TJH16" s="126"/>
      <c r="TJI16" s="127"/>
      <c r="TJJ16" s="127"/>
      <c r="TJK16" s="117"/>
      <c r="TJL16" s="126"/>
      <c r="TJM16" s="127"/>
      <c r="TJN16" s="127"/>
      <c r="TJO16" s="117"/>
      <c r="TJP16" s="126"/>
      <c r="TJQ16" s="127"/>
      <c r="TJR16" s="127"/>
      <c r="TJS16" s="117"/>
      <c r="TJT16" s="126"/>
      <c r="TJU16" s="127"/>
      <c r="TJV16" s="127"/>
      <c r="TJW16" s="117"/>
      <c r="TJX16" s="126"/>
      <c r="TJY16" s="127"/>
      <c r="TJZ16" s="127"/>
      <c r="TKA16" s="117"/>
      <c r="TKB16" s="126"/>
      <c r="TKC16" s="127"/>
      <c r="TKD16" s="127"/>
      <c r="TKE16" s="117"/>
      <c r="TKF16" s="126"/>
      <c r="TKG16" s="127"/>
      <c r="TKH16" s="127"/>
      <c r="TKI16" s="117"/>
      <c r="TKJ16" s="126"/>
      <c r="TKK16" s="127"/>
      <c r="TKL16" s="127"/>
      <c r="TKM16" s="117"/>
      <c r="TKN16" s="126"/>
      <c r="TKO16" s="127"/>
      <c r="TKP16" s="127"/>
      <c r="TKQ16" s="117"/>
      <c r="TKR16" s="126"/>
      <c r="TKS16" s="127"/>
      <c r="TKT16" s="127"/>
      <c r="TKU16" s="117"/>
      <c r="TKV16" s="126"/>
      <c r="TKW16" s="127"/>
      <c r="TKX16" s="127"/>
      <c r="TKY16" s="117"/>
      <c r="TKZ16" s="126"/>
      <c r="TLA16" s="127"/>
      <c r="TLB16" s="127"/>
      <c r="TLC16" s="117"/>
      <c r="TLD16" s="126"/>
      <c r="TLE16" s="127"/>
      <c r="TLF16" s="127"/>
      <c r="TLG16" s="117"/>
      <c r="TLH16" s="126"/>
      <c r="TLI16" s="127"/>
      <c r="TLJ16" s="127"/>
      <c r="TLK16" s="117"/>
      <c r="TLL16" s="126"/>
      <c r="TLM16" s="127"/>
      <c r="TLN16" s="127"/>
      <c r="TLO16" s="117"/>
      <c r="TLP16" s="126"/>
      <c r="TLQ16" s="127"/>
      <c r="TLR16" s="127"/>
      <c r="TLS16" s="117"/>
      <c r="TLT16" s="126"/>
      <c r="TLU16" s="127"/>
      <c r="TLV16" s="127"/>
      <c r="TLW16" s="117"/>
      <c r="TLX16" s="126"/>
      <c r="TLY16" s="127"/>
      <c r="TLZ16" s="127"/>
      <c r="TMA16" s="117"/>
      <c r="TMB16" s="126"/>
      <c r="TMC16" s="127"/>
      <c r="TMD16" s="127"/>
      <c r="TME16" s="117"/>
      <c r="TMF16" s="126"/>
      <c r="TMG16" s="127"/>
      <c r="TMH16" s="127"/>
      <c r="TMI16" s="117"/>
      <c r="TMJ16" s="126"/>
      <c r="TMK16" s="127"/>
      <c r="TML16" s="127"/>
      <c r="TMM16" s="117"/>
      <c r="TMN16" s="126"/>
      <c r="TMO16" s="127"/>
      <c r="TMP16" s="127"/>
      <c r="TMQ16" s="117"/>
      <c r="TMR16" s="126"/>
      <c r="TMS16" s="127"/>
      <c r="TMT16" s="127"/>
      <c r="TMU16" s="117"/>
      <c r="TMV16" s="126"/>
      <c r="TMW16" s="127"/>
      <c r="TMX16" s="127"/>
      <c r="TMY16" s="117"/>
      <c r="TMZ16" s="126"/>
      <c r="TNA16" s="127"/>
      <c r="TNB16" s="127"/>
      <c r="TNC16" s="117"/>
      <c r="TND16" s="126"/>
      <c r="TNE16" s="127"/>
      <c r="TNF16" s="127"/>
      <c r="TNG16" s="117"/>
      <c r="TNH16" s="126"/>
      <c r="TNI16" s="127"/>
      <c r="TNJ16" s="127"/>
      <c r="TNK16" s="117"/>
      <c r="TNL16" s="126"/>
      <c r="TNM16" s="127"/>
      <c r="TNN16" s="127"/>
      <c r="TNO16" s="117"/>
      <c r="TNP16" s="126"/>
      <c r="TNQ16" s="127"/>
      <c r="TNR16" s="127"/>
      <c r="TNS16" s="117"/>
      <c r="TNT16" s="126"/>
      <c r="TNU16" s="127"/>
      <c r="TNV16" s="127"/>
      <c r="TNW16" s="117"/>
      <c r="TNX16" s="126"/>
      <c r="TNY16" s="127"/>
      <c r="TNZ16" s="127"/>
      <c r="TOA16" s="117"/>
      <c r="TOB16" s="126"/>
      <c r="TOC16" s="127"/>
      <c r="TOD16" s="127"/>
      <c r="TOE16" s="117"/>
      <c r="TOF16" s="126"/>
      <c r="TOG16" s="127"/>
      <c r="TOH16" s="127"/>
      <c r="TOI16" s="117"/>
      <c r="TOJ16" s="126"/>
      <c r="TOK16" s="127"/>
      <c r="TOL16" s="127"/>
      <c r="TOM16" s="117"/>
      <c r="TON16" s="126"/>
      <c r="TOO16" s="127"/>
      <c r="TOP16" s="127"/>
      <c r="TOQ16" s="117"/>
      <c r="TOR16" s="126"/>
      <c r="TOS16" s="127"/>
      <c r="TOT16" s="127"/>
      <c r="TOU16" s="117"/>
      <c r="TOV16" s="126"/>
      <c r="TOW16" s="127"/>
      <c r="TOX16" s="127"/>
      <c r="TOY16" s="117"/>
      <c r="TOZ16" s="126"/>
      <c r="TPA16" s="127"/>
      <c r="TPB16" s="127"/>
      <c r="TPC16" s="117"/>
      <c r="TPD16" s="126"/>
      <c r="TPE16" s="127"/>
      <c r="TPF16" s="127"/>
      <c r="TPG16" s="117"/>
      <c r="TPH16" s="126"/>
      <c r="TPI16" s="127"/>
      <c r="TPJ16" s="127"/>
      <c r="TPK16" s="117"/>
      <c r="TPL16" s="126"/>
      <c r="TPM16" s="127"/>
      <c r="TPN16" s="127"/>
      <c r="TPO16" s="117"/>
      <c r="TPP16" s="126"/>
      <c r="TPQ16" s="127"/>
      <c r="TPR16" s="127"/>
      <c r="TPS16" s="117"/>
      <c r="TPT16" s="126"/>
      <c r="TPU16" s="127"/>
      <c r="TPV16" s="127"/>
      <c r="TPW16" s="117"/>
      <c r="TPX16" s="126"/>
      <c r="TPY16" s="127"/>
      <c r="TPZ16" s="127"/>
      <c r="TQA16" s="117"/>
      <c r="TQB16" s="126"/>
      <c r="TQC16" s="127"/>
      <c r="TQD16" s="127"/>
      <c r="TQE16" s="117"/>
      <c r="TQF16" s="126"/>
      <c r="TQG16" s="127"/>
      <c r="TQH16" s="127"/>
      <c r="TQI16" s="117"/>
      <c r="TQJ16" s="126"/>
      <c r="TQK16" s="127"/>
      <c r="TQL16" s="127"/>
      <c r="TQM16" s="117"/>
      <c r="TQN16" s="126"/>
      <c r="TQO16" s="127"/>
      <c r="TQP16" s="127"/>
      <c r="TQQ16" s="117"/>
      <c r="TQR16" s="126"/>
      <c r="TQS16" s="127"/>
      <c r="TQT16" s="127"/>
      <c r="TQU16" s="117"/>
      <c r="TQV16" s="126"/>
      <c r="TQW16" s="127"/>
      <c r="TQX16" s="127"/>
      <c r="TQY16" s="117"/>
      <c r="TQZ16" s="126"/>
      <c r="TRA16" s="127"/>
      <c r="TRB16" s="127"/>
      <c r="TRC16" s="117"/>
      <c r="TRD16" s="126"/>
      <c r="TRE16" s="127"/>
      <c r="TRF16" s="127"/>
      <c r="TRG16" s="117"/>
      <c r="TRH16" s="126"/>
      <c r="TRI16" s="127"/>
      <c r="TRJ16" s="127"/>
      <c r="TRK16" s="117"/>
      <c r="TRL16" s="126"/>
      <c r="TRM16" s="127"/>
      <c r="TRN16" s="127"/>
      <c r="TRO16" s="117"/>
      <c r="TRP16" s="126"/>
      <c r="TRQ16" s="127"/>
      <c r="TRR16" s="127"/>
      <c r="TRS16" s="117"/>
      <c r="TRT16" s="126"/>
      <c r="TRU16" s="127"/>
      <c r="TRV16" s="127"/>
      <c r="TRW16" s="117"/>
      <c r="TRX16" s="126"/>
      <c r="TRY16" s="127"/>
      <c r="TRZ16" s="127"/>
      <c r="TSA16" s="117"/>
      <c r="TSB16" s="126"/>
      <c r="TSC16" s="127"/>
      <c r="TSD16" s="127"/>
      <c r="TSE16" s="117"/>
      <c r="TSF16" s="126"/>
      <c r="TSG16" s="127"/>
      <c r="TSH16" s="127"/>
      <c r="TSI16" s="117"/>
      <c r="TSJ16" s="126"/>
      <c r="TSK16" s="127"/>
      <c r="TSL16" s="127"/>
      <c r="TSM16" s="117"/>
      <c r="TSN16" s="126"/>
      <c r="TSO16" s="127"/>
      <c r="TSP16" s="127"/>
      <c r="TSQ16" s="117"/>
      <c r="TSR16" s="126"/>
      <c r="TSS16" s="127"/>
      <c r="TST16" s="127"/>
      <c r="TSU16" s="117"/>
      <c r="TSV16" s="126"/>
      <c r="TSW16" s="127"/>
      <c r="TSX16" s="127"/>
      <c r="TSY16" s="117"/>
      <c r="TSZ16" s="126"/>
      <c r="TTA16" s="127"/>
      <c r="TTB16" s="127"/>
      <c r="TTC16" s="117"/>
      <c r="TTD16" s="126"/>
      <c r="TTE16" s="127"/>
      <c r="TTF16" s="127"/>
      <c r="TTG16" s="117"/>
      <c r="TTH16" s="126"/>
      <c r="TTI16" s="127"/>
      <c r="TTJ16" s="127"/>
      <c r="TTK16" s="117"/>
      <c r="TTL16" s="126"/>
      <c r="TTM16" s="127"/>
      <c r="TTN16" s="127"/>
      <c r="TTO16" s="117"/>
      <c r="TTP16" s="126"/>
      <c r="TTQ16" s="127"/>
      <c r="TTR16" s="127"/>
      <c r="TTS16" s="117"/>
      <c r="TTT16" s="126"/>
      <c r="TTU16" s="127"/>
      <c r="TTV16" s="127"/>
      <c r="TTW16" s="117"/>
      <c r="TTX16" s="126"/>
      <c r="TTY16" s="127"/>
      <c r="TTZ16" s="127"/>
      <c r="TUA16" s="117"/>
      <c r="TUB16" s="126"/>
      <c r="TUC16" s="127"/>
      <c r="TUD16" s="127"/>
      <c r="TUE16" s="117"/>
      <c r="TUF16" s="126"/>
      <c r="TUG16" s="127"/>
      <c r="TUH16" s="127"/>
      <c r="TUI16" s="117"/>
      <c r="TUJ16" s="126"/>
      <c r="TUK16" s="127"/>
      <c r="TUL16" s="127"/>
      <c r="TUM16" s="117"/>
      <c r="TUN16" s="126"/>
      <c r="TUO16" s="127"/>
      <c r="TUP16" s="127"/>
      <c r="TUQ16" s="117"/>
      <c r="TUR16" s="126"/>
      <c r="TUS16" s="127"/>
      <c r="TUT16" s="127"/>
      <c r="TUU16" s="117"/>
      <c r="TUV16" s="126"/>
      <c r="TUW16" s="127"/>
      <c r="TUX16" s="127"/>
      <c r="TUY16" s="117"/>
      <c r="TUZ16" s="126"/>
      <c r="TVA16" s="127"/>
      <c r="TVB16" s="127"/>
      <c r="TVC16" s="117"/>
      <c r="TVD16" s="126"/>
      <c r="TVE16" s="127"/>
      <c r="TVF16" s="127"/>
      <c r="TVG16" s="117"/>
      <c r="TVH16" s="126"/>
      <c r="TVI16" s="127"/>
      <c r="TVJ16" s="127"/>
      <c r="TVK16" s="117"/>
      <c r="TVL16" s="126"/>
      <c r="TVM16" s="127"/>
      <c r="TVN16" s="127"/>
      <c r="TVO16" s="117"/>
      <c r="TVP16" s="126"/>
      <c r="TVQ16" s="127"/>
      <c r="TVR16" s="127"/>
      <c r="TVS16" s="117"/>
      <c r="TVT16" s="126"/>
      <c r="TVU16" s="127"/>
      <c r="TVV16" s="127"/>
      <c r="TVW16" s="117"/>
      <c r="TVX16" s="126"/>
      <c r="TVY16" s="127"/>
      <c r="TVZ16" s="127"/>
      <c r="TWA16" s="117"/>
      <c r="TWB16" s="126"/>
      <c r="TWC16" s="127"/>
      <c r="TWD16" s="127"/>
      <c r="TWE16" s="117"/>
      <c r="TWF16" s="126"/>
      <c r="TWG16" s="127"/>
      <c r="TWH16" s="127"/>
      <c r="TWI16" s="117"/>
      <c r="TWJ16" s="126"/>
      <c r="TWK16" s="127"/>
      <c r="TWL16" s="127"/>
      <c r="TWM16" s="117"/>
      <c r="TWN16" s="126"/>
      <c r="TWO16" s="127"/>
      <c r="TWP16" s="127"/>
      <c r="TWQ16" s="117"/>
      <c r="TWR16" s="126"/>
      <c r="TWS16" s="127"/>
      <c r="TWT16" s="127"/>
      <c r="TWU16" s="117"/>
      <c r="TWV16" s="126"/>
      <c r="TWW16" s="127"/>
      <c r="TWX16" s="127"/>
      <c r="TWY16" s="117"/>
      <c r="TWZ16" s="126"/>
      <c r="TXA16" s="127"/>
      <c r="TXB16" s="127"/>
      <c r="TXC16" s="117"/>
      <c r="TXD16" s="126"/>
      <c r="TXE16" s="127"/>
      <c r="TXF16" s="127"/>
      <c r="TXG16" s="117"/>
      <c r="TXH16" s="126"/>
      <c r="TXI16" s="127"/>
      <c r="TXJ16" s="127"/>
      <c r="TXK16" s="117"/>
      <c r="TXL16" s="126"/>
      <c r="TXM16" s="127"/>
      <c r="TXN16" s="127"/>
      <c r="TXO16" s="117"/>
      <c r="TXP16" s="126"/>
      <c r="TXQ16" s="127"/>
      <c r="TXR16" s="127"/>
      <c r="TXS16" s="117"/>
      <c r="TXT16" s="126"/>
      <c r="TXU16" s="127"/>
      <c r="TXV16" s="127"/>
      <c r="TXW16" s="117"/>
      <c r="TXX16" s="126"/>
      <c r="TXY16" s="127"/>
      <c r="TXZ16" s="127"/>
      <c r="TYA16" s="117"/>
      <c r="TYB16" s="126"/>
      <c r="TYC16" s="127"/>
      <c r="TYD16" s="127"/>
      <c r="TYE16" s="117"/>
      <c r="TYF16" s="126"/>
      <c r="TYG16" s="127"/>
      <c r="TYH16" s="127"/>
      <c r="TYI16" s="117"/>
      <c r="TYJ16" s="126"/>
      <c r="TYK16" s="127"/>
      <c r="TYL16" s="127"/>
      <c r="TYM16" s="117"/>
      <c r="TYN16" s="126"/>
      <c r="TYO16" s="127"/>
      <c r="TYP16" s="127"/>
      <c r="TYQ16" s="117"/>
      <c r="TYR16" s="126"/>
      <c r="TYS16" s="127"/>
      <c r="TYT16" s="127"/>
      <c r="TYU16" s="117"/>
      <c r="TYV16" s="126"/>
      <c r="TYW16" s="127"/>
      <c r="TYX16" s="127"/>
      <c r="TYY16" s="117"/>
      <c r="TYZ16" s="126"/>
      <c r="TZA16" s="127"/>
      <c r="TZB16" s="127"/>
      <c r="TZC16" s="117"/>
      <c r="TZD16" s="126"/>
      <c r="TZE16" s="127"/>
      <c r="TZF16" s="127"/>
      <c r="TZG16" s="117"/>
      <c r="TZH16" s="126"/>
      <c r="TZI16" s="127"/>
      <c r="TZJ16" s="127"/>
      <c r="TZK16" s="117"/>
      <c r="TZL16" s="126"/>
      <c r="TZM16" s="127"/>
      <c r="TZN16" s="127"/>
      <c r="TZO16" s="117"/>
      <c r="TZP16" s="126"/>
      <c r="TZQ16" s="127"/>
      <c r="TZR16" s="127"/>
      <c r="TZS16" s="117"/>
      <c r="TZT16" s="126"/>
      <c r="TZU16" s="127"/>
      <c r="TZV16" s="127"/>
      <c r="TZW16" s="117"/>
      <c r="TZX16" s="126"/>
      <c r="TZY16" s="127"/>
      <c r="TZZ16" s="127"/>
      <c r="UAA16" s="117"/>
      <c r="UAB16" s="126"/>
      <c r="UAC16" s="127"/>
      <c r="UAD16" s="127"/>
      <c r="UAE16" s="117"/>
      <c r="UAF16" s="126"/>
      <c r="UAG16" s="127"/>
      <c r="UAH16" s="127"/>
      <c r="UAI16" s="117"/>
      <c r="UAJ16" s="126"/>
      <c r="UAK16" s="127"/>
      <c r="UAL16" s="127"/>
      <c r="UAM16" s="117"/>
      <c r="UAN16" s="126"/>
      <c r="UAO16" s="127"/>
      <c r="UAP16" s="127"/>
      <c r="UAQ16" s="117"/>
      <c r="UAR16" s="126"/>
      <c r="UAS16" s="127"/>
      <c r="UAT16" s="127"/>
      <c r="UAU16" s="117"/>
      <c r="UAV16" s="126"/>
      <c r="UAW16" s="127"/>
      <c r="UAX16" s="127"/>
      <c r="UAY16" s="117"/>
      <c r="UAZ16" s="126"/>
      <c r="UBA16" s="127"/>
      <c r="UBB16" s="127"/>
      <c r="UBC16" s="117"/>
      <c r="UBD16" s="126"/>
      <c r="UBE16" s="127"/>
      <c r="UBF16" s="127"/>
      <c r="UBG16" s="117"/>
      <c r="UBH16" s="126"/>
      <c r="UBI16" s="127"/>
      <c r="UBJ16" s="127"/>
      <c r="UBK16" s="117"/>
      <c r="UBL16" s="126"/>
      <c r="UBM16" s="127"/>
      <c r="UBN16" s="127"/>
      <c r="UBO16" s="117"/>
      <c r="UBP16" s="126"/>
      <c r="UBQ16" s="127"/>
      <c r="UBR16" s="127"/>
      <c r="UBS16" s="117"/>
      <c r="UBT16" s="126"/>
      <c r="UBU16" s="127"/>
      <c r="UBV16" s="127"/>
      <c r="UBW16" s="117"/>
      <c r="UBX16" s="126"/>
      <c r="UBY16" s="127"/>
      <c r="UBZ16" s="127"/>
      <c r="UCA16" s="117"/>
      <c r="UCB16" s="126"/>
      <c r="UCC16" s="127"/>
      <c r="UCD16" s="127"/>
      <c r="UCE16" s="117"/>
      <c r="UCF16" s="126"/>
      <c r="UCG16" s="127"/>
      <c r="UCH16" s="127"/>
      <c r="UCI16" s="117"/>
      <c r="UCJ16" s="126"/>
      <c r="UCK16" s="127"/>
      <c r="UCL16" s="127"/>
      <c r="UCM16" s="117"/>
      <c r="UCN16" s="126"/>
      <c r="UCO16" s="127"/>
      <c r="UCP16" s="127"/>
      <c r="UCQ16" s="117"/>
      <c r="UCR16" s="126"/>
      <c r="UCS16" s="127"/>
      <c r="UCT16" s="127"/>
      <c r="UCU16" s="117"/>
      <c r="UCV16" s="126"/>
      <c r="UCW16" s="127"/>
      <c r="UCX16" s="127"/>
      <c r="UCY16" s="117"/>
      <c r="UCZ16" s="126"/>
      <c r="UDA16" s="127"/>
      <c r="UDB16" s="127"/>
      <c r="UDC16" s="117"/>
      <c r="UDD16" s="126"/>
      <c r="UDE16" s="127"/>
      <c r="UDF16" s="127"/>
      <c r="UDG16" s="117"/>
      <c r="UDH16" s="126"/>
      <c r="UDI16" s="127"/>
      <c r="UDJ16" s="127"/>
      <c r="UDK16" s="117"/>
      <c r="UDL16" s="126"/>
      <c r="UDM16" s="127"/>
      <c r="UDN16" s="127"/>
      <c r="UDO16" s="117"/>
      <c r="UDP16" s="126"/>
      <c r="UDQ16" s="127"/>
      <c r="UDR16" s="127"/>
      <c r="UDS16" s="117"/>
      <c r="UDT16" s="126"/>
      <c r="UDU16" s="127"/>
      <c r="UDV16" s="127"/>
      <c r="UDW16" s="117"/>
      <c r="UDX16" s="126"/>
      <c r="UDY16" s="127"/>
      <c r="UDZ16" s="127"/>
      <c r="UEA16" s="117"/>
      <c r="UEB16" s="126"/>
      <c r="UEC16" s="127"/>
      <c r="UED16" s="127"/>
      <c r="UEE16" s="117"/>
      <c r="UEF16" s="126"/>
      <c r="UEG16" s="127"/>
      <c r="UEH16" s="127"/>
      <c r="UEI16" s="117"/>
      <c r="UEJ16" s="126"/>
      <c r="UEK16" s="127"/>
      <c r="UEL16" s="127"/>
      <c r="UEM16" s="117"/>
      <c r="UEN16" s="126"/>
      <c r="UEO16" s="127"/>
      <c r="UEP16" s="127"/>
      <c r="UEQ16" s="117"/>
      <c r="UER16" s="126"/>
      <c r="UES16" s="127"/>
      <c r="UET16" s="127"/>
      <c r="UEU16" s="117"/>
      <c r="UEV16" s="126"/>
      <c r="UEW16" s="127"/>
      <c r="UEX16" s="127"/>
      <c r="UEY16" s="117"/>
      <c r="UEZ16" s="126"/>
      <c r="UFA16" s="127"/>
      <c r="UFB16" s="127"/>
      <c r="UFC16" s="117"/>
      <c r="UFD16" s="126"/>
      <c r="UFE16" s="127"/>
      <c r="UFF16" s="127"/>
      <c r="UFG16" s="117"/>
      <c r="UFH16" s="126"/>
      <c r="UFI16" s="127"/>
      <c r="UFJ16" s="127"/>
      <c r="UFK16" s="117"/>
      <c r="UFL16" s="126"/>
      <c r="UFM16" s="127"/>
      <c r="UFN16" s="127"/>
      <c r="UFO16" s="117"/>
      <c r="UFP16" s="126"/>
      <c r="UFQ16" s="127"/>
      <c r="UFR16" s="127"/>
      <c r="UFS16" s="117"/>
      <c r="UFT16" s="126"/>
      <c r="UFU16" s="127"/>
      <c r="UFV16" s="127"/>
      <c r="UFW16" s="117"/>
      <c r="UFX16" s="126"/>
      <c r="UFY16" s="127"/>
      <c r="UFZ16" s="127"/>
      <c r="UGA16" s="117"/>
      <c r="UGB16" s="126"/>
      <c r="UGC16" s="127"/>
      <c r="UGD16" s="127"/>
      <c r="UGE16" s="117"/>
      <c r="UGF16" s="126"/>
      <c r="UGG16" s="127"/>
      <c r="UGH16" s="127"/>
      <c r="UGI16" s="117"/>
      <c r="UGJ16" s="126"/>
      <c r="UGK16" s="127"/>
      <c r="UGL16" s="127"/>
      <c r="UGM16" s="117"/>
      <c r="UGN16" s="126"/>
      <c r="UGO16" s="127"/>
      <c r="UGP16" s="127"/>
      <c r="UGQ16" s="117"/>
      <c r="UGR16" s="126"/>
      <c r="UGS16" s="127"/>
      <c r="UGT16" s="127"/>
      <c r="UGU16" s="117"/>
      <c r="UGV16" s="126"/>
      <c r="UGW16" s="127"/>
      <c r="UGX16" s="127"/>
      <c r="UGY16" s="117"/>
      <c r="UGZ16" s="126"/>
      <c r="UHA16" s="127"/>
      <c r="UHB16" s="127"/>
      <c r="UHC16" s="117"/>
      <c r="UHD16" s="126"/>
      <c r="UHE16" s="127"/>
      <c r="UHF16" s="127"/>
      <c r="UHG16" s="117"/>
      <c r="UHH16" s="126"/>
      <c r="UHI16" s="127"/>
      <c r="UHJ16" s="127"/>
      <c r="UHK16" s="117"/>
      <c r="UHL16" s="126"/>
      <c r="UHM16" s="127"/>
      <c r="UHN16" s="127"/>
      <c r="UHO16" s="117"/>
      <c r="UHP16" s="126"/>
      <c r="UHQ16" s="127"/>
      <c r="UHR16" s="127"/>
      <c r="UHS16" s="117"/>
      <c r="UHT16" s="126"/>
      <c r="UHU16" s="127"/>
      <c r="UHV16" s="127"/>
      <c r="UHW16" s="117"/>
      <c r="UHX16" s="126"/>
      <c r="UHY16" s="127"/>
      <c r="UHZ16" s="127"/>
      <c r="UIA16" s="117"/>
      <c r="UIB16" s="126"/>
      <c r="UIC16" s="127"/>
      <c r="UID16" s="127"/>
      <c r="UIE16" s="117"/>
      <c r="UIF16" s="126"/>
      <c r="UIG16" s="127"/>
      <c r="UIH16" s="127"/>
      <c r="UII16" s="117"/>
      <c r="UIJ16" s="126"/>
      <c r="UIK16" s="127"/>
      <c r="UIL16" s="127"/>
      <c r="UIM16" s="117"/>
      <c r="UIN16" s="126"/>
      <c r="UIO16" s="127"/>
      <c r="UIP16" s="127"/>
      <c r="UIQ16" s="117"/>
      <c r="UIR16" s="126"/>
      <c r="UIS16" s="127"/>
      <c r="UIT16" s="127"/>
      <c r="UIU16" s="117"/>
      <c r="UIV16" s="126"/>
      <c r="UIW16" s="127"/>
      <c r="UIX16" s="127"/>
      <c r="UIY16" s="117"/>
      <c r="UIZ16" s="126"/>
      <c r="UJA16" s="127"/>
      <c r="UJB16" s="127"/>
      <c r="UJC16" s="117"/>
      <c r="UJD16" s="126"/>
      <c r="UJE16" s="127"/>
      <c r="UJF16" s="127"/>
      <c r="UJG16" s="117"/>
      <c r="UJH16" s="126"/>
      <c r="UJI16" s="127"/>
      <c r="UJJ16" s="127"/>
      <c r="UJK16" s="117"/>
      <c r="UJL16" s="126"/>
      <c r="UJM16" s="127"/>
      <c r="UJN16" s="127"/>
      <c r="UJO16" s="117"/>
      <c r="UJP16" s="126"/>
      <c r="UJQ16" s="127"/>
      <c r="UJR16" s="127"/>
      <c r="UJS16" s="117"/>
      <c r="UJT16" s="126"/>
      <c r="UJU16" s="127"/>
      <c r="UJV16" s="127"/>
      <c r="UJW16" s="117"/>
      <c r="UJX16" s="126"/>
      <c r="UJY16" s="127"/>
      <c r="UJZ16" s="127"/>
      <c r="UKA16" s="117"/>
      <c r="UKB16" s="126"/>
      <c r="UKC16" s="127"/>
      <c r="UKD16" s="127"/>
      <c r="UKE16" s="117"/>
      <c r="UKF16" s="126"/>
      <c r="UKG16" s="127"/>
      <c r="UKH16" s="127"/>
      <c r="UKI16" s="117"/>
      <c r="UKJ16" s="126"/>
      <c r="UKK16" s="127"/>
      <c r="UKL16" s="127"/>
      <c r="UKM16" s="117"/>
      <c r="UKN16" s="126"/>
      <c r="UKO16" s="127"/>
      <c r="UKP16" s="127"/>
      <c r="UKQ16" s="117"/>
      <c r="UKR16" s="126"/>
      <c r="UKS16" s="127"/>
      <c r="UKT16" s="127"/>
      <c r="UKU16" s="117"/>
      <c r="UKV16" s="126"/>
      <c r="UKW16" s="127"/>
      <c r="UKX16" s="127"/>
      <c r="UKY16" s="117"/>
      <c r="UKZ16" s="126"/>
      <c r="ULA16" s="127"/>
      <c r="ULB16" s="127"/>
      <c r="ULC16" s="117"/>
      <c r="ULD16" s="126"/>
      <c r="ULE16" s="127"/>
      <c r="ULF16" s="127"/>
      <c r="ULG16" s="117"/>
      <c r="ULH16" s="126"/>
      <c r="ULI16" s="127"/>
      <c r="ULJ16" s="127"/>
      <c r="ULK16" s="117"/>
      <c r="ULL16" s="126"/>
      <c r="ULM16" s="127"/>
      <c r="ULN16" s="127"/>
      <c r="ULO16" s="117"/>
      <c r="ULP16" s="126"/>
      <c r="ULQ16" s="127"/>
      <c r="ULR16" s="127"/>
      <c r="ULS16" s="117"/>
      <c r="ULT16" s="126"/>
      <c r="ULU16" s="127"/>
      <c r="ULV16" s="127"/>
      <c r="ULW16" s="117"/>
      <c r="ULX16" s="126"/>
      <c r="ULY16" s="127"/>
      <c r="ULZ16" s="127"/>
      <c r="UMA16" s="117"/>
      <c r="UMB16" s="126"/>
      <c r="UMC16" s="127"/>
      <c r="UMD16" s="127"/>
      <c r="UME16" s="117"/>
      <c r="UMF16" s="126"/>
      <c r="UMG16" s="127"/>
      <c r="UMH16" s="127"/>
      <c r="UMI16" s="117"/>
      <c r="UMJ16" s="126"/>
      <c r="UMK16" s="127"/>
      <c r="UML16" s="127"/>
      <c r="UMM16" s="117"/>
      <c r="UMN16" s="126"/>
      <c r="UMO16" s="127"/>
      <c r="UMP16" s="127"/>
      <c r="UMQ16" s="117"/>
      <c r="UMR16" s="126"/>
      <c r="UMS16" s="127"/>
      <c r="UMT16" s="127"/>
      <c r="UMU16" s="117"/>
      <c r="UMV16" s="126"/>
      <c r="UMW16" s="127"/>
      <c r="UMX16" s="127"/>
      <c r="UMY16" s="117"/>
      <c r="UMZ16" s="126"/>
      <c r="UNA16" s="127"/>
      <c r="UNB16" s="127"/>
      <c r="UNC16" s="117"/>
      <c r="UND16" s="126"/>
      <c r="UNE16" s="127"/>
      <c r="UNF16" s="127"/>
      <c r="UNG16" s="117"/>
      <c r="UNH16" s="126"/>
      <c r="UNI16" s="127"/>
      <c r="UNJ16" s="127"/>
      <c r="UNK16" s="117"/>
      <c r="UNL16" s="126"/>
      <c r="UNM16" s="127"/>
      <c r="UNN16" s="127"/>
      <c r="UNO16" s="117"/>
      <c r="UNP16" s="126"/>
      <c r="UNQ16" s="127"/>
      <c r="UNR16" s="127"/>
      <c r="UNS16" s="117"/>
      <c r="UNT16" s="126"/>
      <c r="UNU16" s="127"/>
      <c r="UNV16" s="127"/>
      <c r="UNW16" s="117"/>
      <c r="UNX16" s="126"/>
      <c r="UNY16" s="127"/>
      <c r="UNZ16" s="127"/>
      <c r="UOA16" s="117"/>
      <c r="UOB16" s="126"/>
      <c r="UOC16" s="127"/>
      <c r="UOD16" s="127"/>
      <c r="UOE16" s="117"/>
      <c r="UOF16" s="126"/>
      <c r="UOG16" s="127"/>
      <c r="UOH16" s="127"/>
      <c r="UOI16" s="117"/>
      <c r="UOJ16" s="126"/>
      <c r="UOK16" s="127"/>
      <c r="UOL16" s="127"/>
      <c r="UOM16" s="117"/>
      <c r="UON16" s="126"/>
      <c r="UOO16" s="127"/>
      <c r="UOP16" s="127"/>
      <c r="UOQ16" s="117"/>
      <c r="UOR16" s="126"/>
      <c r="UOS16" s="127"/>
      <c r="UOT16" s="127"/>
      <c r="UOU16" s="117"/>
      <c r="UOV16" s="126"/>
      <c r="UOW16" s="127"/>
      <c r="UOX16" s="127"/>
      <c r="UOY16" s="117"/>
      <c r="UOZ16" s="126"/>
      <c r="UPA16" s="127"/>
      <c r="UPB16" s="127"/>
      <c r="UPC16" s="117"/>
      <c r="UPD16" s="126"/>
      <c r="UPE16" s="127"/>
      <c r="UPF16" s="127"/>
      <c r="UPG16" s="117"/>
      <c r="UPH16" s="126"/>
      <c r="UPI16" s="127"/>
      <c r="UPJ16" s="127"/>
      <c r="UPK16" s="117"/>
      <c r="UPL16" s="126"/>
      <c r="UPM16" s="127"/>
      <c r="UPN16" s="127"/>
      <c r="UPO16" s="117"/>
      <c r="UPP16" s="126"/>
      <c r="UPQ16" s="127"/>
      <c r="UPR16" s="127"/>
      <c r="UPS16" s="117"/>
      <c r="UPT16" s="126"/>
      <c r="UPU16" s="127"/>
      <c r="UPV16" s="127"/>
      <c r="UPW16" s="117"/>
      <c r="UPX16" s="126"/>
      <c r="UPY16" s="127"/>
      <c r="UPZ16" s="127"/>
      <c r="UQA16" s="117"/>
      <c r="UQB16" s="126"/>
      <c r="UQC16" s="127"/>
      <c r="UQD16" s="127"/>
      <c r="UQE16" s="117"/>
      <c r="UQF16" s="126"/>
      <c r="UQG16" s="127"/>
      <c r="UQH16" s="127"/>
      <c r="UQI16" s="117"/>
      <c r="UQJ16" s="126"/>
      <c r="UQK16" s="127"/>
      <c r="UQL16" s="127"/>
      <c r="UQM16" s="117"/>
      <c r="UQN16" s="126"/>
      <c r="UQO16" s="127"/>
      <c r="UQP16" s="127"/>
      <c r="UQQ16" s="117"/>
      <c r="UQR16" s="126"/>
      <c r="UQS16" s="127"/>
      <c r="UQT16" s="127"/>
      <c r="UQU16" s="117"/>
      <c r="UQV16" s="126"/>
      <c r="UQW16" s="127"/>
      <c r="UQX16" s="127"/>
      <c r="UQY16" s="117"/>
      <c r="UQZ16" s="126"/>
      <c r="URA16" s="127"/>
      <c r="URB16" s="127"/>
      <c r="URC16" s="117"/>
      <c r="URD16" s="126"/>
      <c r="URE16" s="127"/>
      <c r="URF16" s="127"/>
      <c r="URG16" s="117"/>
      <c r="URH16" s="126"/>
      <c r="URI16" s="127"/>
      <c r="URJ16" s="127"/>
      <c r="URK16" s="117"/>
      <c r="URL16" s="126"/>
      <c r="URM16" s="127"/>
      <c r="URN16" s="127"/>
      <c r="URO16" s="117"/>
      <c r="URP16" s="126"/>
      <c r="URQ16" s="127"/>
      <c r="URR16" s="127"/>
      <c r="URS16" s="117"/>
      <c r="URT16" s="126"/>
      <c r="URU16" s="127"/>
      <c r="URV16" s="127"/>
      <c r="URW16" s="117"/>
      <c r="URX16" s="126"/>
      <c r="URY16" s="127"/>
      <c r="URZ16" s="127"/>
      <c r="USA16" s="117"/>
      <c r="USB16" s="126"/>
      <c r="USC16" s="127"/>
      <c r="USD16" s="127"/>
      <c r="USE16" s="117"/>
      <c r="USF16" s="126"/>
      <c r="USG16" s="127"/>
      <c r="USH16" s="127"/>
      <c r="USI16" s="117"/>
      <c r="USJ16" s="126"/>
      <c r="USK16" s="127"/>
      <c r="USL16" s="127"/>
      <c r="USM16" s="117"/>
      <c r="USN16" s="126"/>
      <c r="USO16" s="127"/>
      <c r="USP16" s="127"/>
      <c r="USQ16" s="117"/>
      <c r="USR16" s="126"/>
      <c r="USS16" s="127"/>
      <c r="UST16" s="127"/>
      <c r="USU16" s="117"/>
      <c r="USV16" s="126"/>
      <c r="USW16" s="127"/>
      <c r="USX16" s="127"/>
      <c r="USY16" s="117"/>
      <c r="USZ16" s="126"/>
      <c r="UTA16" s="127"/>
      <c r="UTB16" s="127"/>
      <c r="UTC16" s="117"/>
      <c r="UTD16" s="126"/>
      <c r="UTE16" s="127"/>
      <c r="UTF16" s="127"/>
      <c r="UTG16" s="117"/>
      <c r="UTH16" s="126"/>
      <c r="UTI16" s="127"/>
      <c r="UTJ16" s="127"/>
      <c r="UTK16" s="117"/>
      <c r="UTL16" s="126"/>
      <c r="UTM16" s="127"/>
      <c r="UTN16" s="127"/>
      <c r="UTO16" s="117"/>
      <c r="UTP16" s="126"/>
      <c r="UTQ16" s="127"/>
      <c r="UTR16" s="127"/>
      <c r="UTS16" s="117"/>
      <c r="UTT16" s="126"/>
      <c r="UTU16" s="127"/>
      <c r="UTV16" s="127"/>
      <c r="UTW16" s="117"/>
      <c r="UTX16" s="126"/>
      <c r="UTY16" s="127"/>
      <c r="UTZ16" s="127"/>
      <c r="UUA16" s="117"/>
      <c r="UUB16" s="126"/>
      <c r="UUC16" s="127"/>
      <c r="UUD16" s="127"/>
      <c r="UUE16" s="117"/>
      <c r="UUF16" s="126"/>
      <c r="UUG16" s="127"/>
      <c r="UUH16" s="127"/>
      <c r="UUI16" s="117"/>
      <c r="UUJ16" s="126"/>
      <c r="UUK16" s="127"/>
      <c r="UUL16" s="127"/>
      <c r="UUM16" s="117"/>
      <c r="UUN16" s="126"/>
      <c r="UUO16" s="127"/>
      <c r="UUP16" s="127"/>
      <c r="UUQ16" s="117"/>
      <c r="UUR16" s="126"/>
      <c r="UUS16" s="127"/>
      <c r="UUT16" s="127"/>
      <c r="UUU16" s="117"/>
      <c r="UUV16" s="126"/>
      <c r="UUW16" s="127"/>
      <c r="UUX16" s="127"/>
      <c r="UUY16" s="117"/>
      <c r="UUZ16" s="126"/>
      <c r="UVA16" s="127"/>
      <c r="UVB16" s="127"/>
      <c r="UVC16" s="117"/>
      <c r="UVD16" s="126"/>
      <c r="UVE16" s="127"/>
      <c r="UVF16" s="127"/>
      <c r="UVG16" s="117"/>
      <c r="UVH16" s="126"/>
      <c r="UVI16" s="127"/>
      <c r="UVJ16" s="127"/>
      <c r="UVK16" s="117"/>
      <c r="UVL16" s="126"/>
      <c r="UVM16" s="127"/>
      <c r="UVN16" s="127"/>
      <c r="UVO16" s="117"/>
      <c r="UVP16" s="126"/>
      <c r="UVQ16" s="127"/>
      <c r="UVR16" s="127"/>
      <c r="UVS16" s="117"/>
      <c r="UVT16" s="126"/>
      <c r="UVU16" s="127"/>
      <c r="UVV16" s="127"/>
      <c r="UVW16" s="117"/>
      <c r="UVX16" s="126"/>
      <c r="UVY16" s="127"/>
      <c r="UVZ16" s="127"/>
      <c r="UWA16" s="117"/>
      <c r="UWB16" s="126"/>
      <c r="UWC16" s="127"/>
      <c r="UWD16" s="127"/>
      <c r="UWE16" s="117"/>
      <c r="UWF16" s="126"/>
      <c r="UWG16" s="127"/>
      <c r="UWH16" s="127"/>
      <c r="UWI16" s="117"/>
      <c r="UWJ16" s="126"/>
      <c r="UWK16" s="127"/>
      <c r="UWL16" s="127"/>
      <c r="UWM16" s="117"/>
      <c r="UWN16" s="126"/>
      <c r="UWO16" s="127"/>
      <c r="UWP16" s="127"/>
      <c r="UWQ16" s="117"/>
      <c r="UWR16" s="126"/>
      <c r="UWS16" s="127"/>
      <c r="UWT16" s="127"/>
      <c r="UWU16" s="117"/>
      <c r="UWV16" s="126"/>
      <c r="UWW16" s="127"/>
      <c r="UWX16" s="127"/>
      <c r="UWY16" s="117"/>
      <c r="UWZ16" s="126"/>
      <c r="UXA16" s="127"/>
      <c r="UXB16" s="127"/>
      <c r="UXC16" s="117"/>
      <c r="UXD16" s="126"/>
      <c r="UXE16" s="127"/>
      <c r="UXF16" s="127"/>
      <c r="UXG16" s="117"/>
      <c r="UXH16" s="126"/>
      <c r="UXI16" s="127"/>
      <c r="UXJ16" s="127"/>
      <c r="UXK16" s="117"/>
      <c r="UXL16" s="126"/>
      <c r="UXM16" s="127"/>
      <c r="UXN16" s="127"/>
      <c r="UXO16" s="117"/>
      <c r="UXP16" s="126"/>
      <c r="UXQ16" s="127"/>
      <c r="UXR16" s="127"/>
      <c r="UXS16" s="117"/>
      <c r="UXT16" s="126"/>
      <c r="UXU16" s="127"/>
      <c r="UXV16" s="127"/>
      <c r="UXW16" s="117"/>
      <c r="UXX16" s="126"/>
      <c r="UXY16" s="127"/>
      <c r="UXZ16" s="127"/>
      <c r="UYA16" s="117"/>
      <c r="UYB16" s="126"/>
      <c r="UYC16" s="127"/>
      <c r="UYD16" s="127"/>
      <c r="UYE16" s="117"/>
      <c r="UYF16" s="126"/>
      <c r="UYG16" s="127"/>
      <c r="UYH16" s="127"/>
      <c r="UYI16" s="117"/>
      <c r="UYJ16" s="126"/>
      <c r="UYK16" s="127"/>
      <c r="UYL16" s="127"/>
      <c r="UYM16" s="117"/>
      <c r="UYN16" s="126"/>
      <c r="UYO16" s="127"/>
      <c r="UYP16" s="127"/>
      <c r="UYQ16" s="117"/>
      <c r="UYR16" s="126"/>
      <c r="UYS16" s="127"/>
      <c r="UYT16" s="127"/>
      <c r="UYU16" s="117"/>
      <c r="UYV16" s="126"/>
      <c r="UYW16" s="127"/>
      <c r="UYX16" s="127"/>
      <c r="UYY16" s="117"/>
      <c r="UYZ16" s="126"/>
      <c r="UZA16" s="127"/>
      <c r="UZB16" s="127"/>
      <c r="UZC16" s="117"/>
      <c r="UZD16" s="126"/>
      <c r="UZE16" s="127"/>
      <c r="UZF16" s="127"/>
      <c r="UZG16" s="117"/>
      <c r="UZH16" s="126"/>
      <c r="UZI16" s="127"/>
      <c r="UZJ16" s="127"/>
      <c r="UZK16" s="117"/>
      <c r="UZL16" s="126"/>
      <c r="UZM16" s="127"/>
      <c r="UZN16" s="127"/>
      <c r="UZO16" s="117"/>
      <c r="UZP16" s="126"/>
      <c r="UZQ16" s="127"/>
      <c r="UZR16" s="127"/>
      <c r="UZS16" s="117"/>
      <c r="UZT16" s="126"/>
      <c r="UZU16" s="127"/>
      <c r="UZV16" s="127"/>
      <c r="UZW16" s="117"/>
      <c r="UZX16" s="126"/>
      <c r="UZY16" s="127"/>
      <c r="UZZ16" s="127"/>
      <c r="VAA16" s="117"/>
      <c r="VAB16" s="126"/>
      <c r="VAC16" s="127"/>
      <c r="VAD16" s="127"/>
      <c r="VAE16" s="117"/>
      <c r="VAF16" s="126"/>
      <c r="VAG16" s="127"/>
      <c r="VAH16" s="127"/>
      <c r="VAI16" s="117"/>
      <c r="VAJ16" s="126"/>
      <c r="VAK16" s="127"/>
      <c r="VAL16" s="127"/>
      <c r="VAM16" s="117"/>
      <c r="VAN16" s="126"/>
      <c r="VAO16" s="127"/>
      <c r="VAP16" s="127"/>
      <c r="VAQ16" s="117"/>
      <c r="VAR16" s="126"/>
      <c r="VAS16" s="127"/>
      <c r="VAT16" s="127"/>
      <c r="VAU16" s="117"/>
      <c r="VAV16" s="126"/>
      <c r="VAW16" s="127"/>
      <c r="VAX16" s="127"/>
      <c r="VAY16" s="117"/>
      <c r="VAZ16" s="126"/>
      <c r="VBA16" s="127"/>
      <c r="VBB16" s="127"/>
      <c r="VBC16" s="117"/>
      <c r="VBD16" s="126"/>
      <c r="VBE16" s="127"/>
      <c r="VBF16" s="127"/>
      <c r="VBG16" s="117"/>
      <c r="VBH16" s="126"/>
      <c r="VBI16" s="127"/>
      <c r="VBJ16" s="127"/>
      <c r="VBK16" s="117"/>
      <c r="VBL16" s="126"/>
      <c r="VBM16" s="127"/>
      <c r="VBN16" s="127"/>
      <c r="VBO16" s="117"/>
      <c r="VBP16" s="126"/>
      <c r="VBQ16" s="127"/>
      <c r="VBR16" s="127"/>
      <c r="VBS16" s="117"/>
      <c r="VBT16" s="126"/>
      <c r="VBU16" s="127"/>
      <c r="VBV16" s="127"/>
      <c r="VBW16" s="117"/>
      <c r="VBX16" s="126"/>
      <c r="VBY16" s="127"/>
      <c r="VBZ16" s="127"/>
      <c r="VCA16" s="117"/>
      <c r="VCB16" s="126"/>
      <c r="VCC16" s="127"/>
      <c r="VCD16" s="127"/>
      <c r="VCE16" s="117"/>
      <c r="VCF16" s="126"/>
      <c r="VCG16" s="127"/>
      <c r="VCH16" s="127"/>
      <c r="VCI16" s="117"/>
      <c r="VCJ16" s="126"/>
      <c r="VCK16" s="127"/>
      <c r="VCL16" s="127"/>
      <c r="VCM16" s="117"/>
      <c r="VCN16" s="126"/>
      <c r="VCO16" s="127"/>
      <c r="VCP16" s="127"/>
      <c r="VCQ16" s="117"/>
      <c r="VCR16" s="126"/>
      <c r="VCS16" s="127"/>
      <c r="VCT16" s="127"/>
      <c r="VCU16" s="117"/>
      <c r="VCV16" s="126"/>
      <c r="VCW16" s="127"/>
      <c r="VCX16" s="127"/>
      <c r="VCY16" s="117"/>
      <c r="VCZ16" s="126"/>
      <c r="VDA16" s="127"/>
      <c r="VDB16" s="127"/>
      <c r="VDC16" s="117"/>
      <c r="VDD16" s="126"/>
      <c r="VDE16" s="127"/>
      <c r="VDF16" s="127"/>
      <c r="VDG16" s="117"/>
      <c r="VDH16" s="126"/>
      <c r="VDI16" s="127"/>
      <c r="VDJ16" s="127"/>
      <c r="VDK16" s="117"/>
      <c r="VDL16" s="126"/>
      <c r="VDM16" s="127"/>
      <c r="VDN16" s="127"/>
      <c r="VDO16" s="117"/>
      <c r="VDP16" s="126"/>
      <c r="VDQ16" s="127"/>
      <c r="VDR16" s="127"/>
      <c r="VDS16" s="117"/>
      <c r="VDT16" s="126"/>
      <c r="VDU16" s="127"/>
      <c r="VDV16" s="127"/>
      <c r="VDW16" s="117"/>
      <c r="VDX16" s="126"/>
      <c r="VDY16" s="127"/>
      <c r="VDZ16" s="127"/>
      <c r="VEA16" s="117"/>
      <c r="VEB16" s="126"/>
      <c r="VEC16" s="127"/>
      <c r="VED16" s="127"/>
      <c r="VEE16" s="117"/>
      <c r="VEF16" s="126"/>
      <c r="VEG16" s="127"/>
      <c r="VEH16" s="127"/>
      <c r="VEI16" s="117"/>
      <c r="VEJ16" s="126"/>
      <c r="VEK16" s="127"/>
      <c r="VEL16" s="127"/>
      <c r="VEM16" s="117"/>
      <c r="VEN16" s="126"/>
      <c r="VEO16" s="127"/>
      <c r="VEP16" s="127"/>
      <c r="VEQ16" s="117"/>
      <c r="VER16" s="126"/>
      <c r="VES16" s="127"/>
      <c r="VET16" s="127"/>
      <c r="VEU16" s="117"/>
      <c r="VEV16" s="126"/>
      <c r="VEW16" s="127"/>
      <c r="VEX16" s="127"/>
      <c r="VEY16" s="117"/>
      <c r="VEZ16" s="126"/>
      <c r="VFA16" s="127"/>
      <c r="VFB16" s="127"/>
      <c r="VFC16" s="117"/>
      <c r="VFD16" s="126"/>
      <c r="VFE16" s="127"/>
      <c r="VFF16" s="127"/>
      <c r="VFG16" s="117"/>
      <c r="VFH16" s="126"/>
      <c r="VFI16" s="127"/>
      <c r="VFJ16" s="127"/>
      <c r="VFK16" s="117"/>
      <c r="VFL16" s="126"/>
      <c r="VFM16" s="127"/>
      <c r="VFN16" s="127"/>
      <c r="VFO16" s="117"/>
      <c r="VFP16" s="126"/>
      <c r="VFQ16" s="127"/>
      <c r="VFR16" s="127"/>
      <c r="VFS16" s="117"/>
      <c r="VFT16" s="126"/>
      <c r="VFU16" s="127"/>
      <c r="VFV16" s="127"/>
      <c r="VFW16" s="117"/>
      <c r="VFX16" s="126"/>
      <c r="VFY16" s="127"/>
      <c r="VFZ16" s="127"/>
      <c r="VGA16" s="117"/>
      <c r="VGB16" s="126"/>
      <c r="VGC16" s="127"/>
      <c r="VGD16" s="127"/>
      <c r="VGE16" s="117"/>
      <c r="VGF16" s="126"/>
      <c r="VGG16" s="127"/>
      <c r="VGH16" s="127"/>
      <c r="VGI16" s="117"/>
      <c r="VGJ16" s="126"/>
      <c r="VGK16" s="127"/>
      <c r="VGL16" s="127"/>
      <c r="VGM16" s="117"/>
      <c r="VGN16" s="126"/>
      <c r="VGO16" s="127"/>
      <c r="VGP16" s="127"/>
      <c r="VGQ16" s="117"/>
      <c r="VGR16" s="126"/>
      <c r="VGS16" s="127"/>
      <c r="VGT16" s="127"/>
      <c r="VGU16" s="117"/>
      <c r="VGV16" s="126"/>
      <c r="VGW16" s="127"/>
      <c r="VGX16" s="127"/>
      <c r="VGY16" s="117"/>
      <c r="VGZ16" s="126"/>
      <c r="VHA16" s="127"/>
      <c r="VHB16" s="127"/>
      <c r="VHC16" s="117"/>
      <c r="VHD16" s="126"/>
      <c r="VHE16" s="127"/>
      <c r="VHF16" s="127"/>
      <c r="VHG16" s="117"/>
      <c r="VHH16" s="126"/>
      <c r="VHI16" s="127"/>
      <c r="VHJ16" s="127"/>
      <c r="VHK16" s="117"/>
      <c r="VHL16" s="126"/>
      <c r="VHM16" s="127"/>
      <c r="VHN16" s="127"/>
      <c r="VHO16" s="117"/>
      <c r="VHP16" s="126"/>
      <c r="VHQ16" s="127"/>
      <c r="VHR16" s="127"/>
      <c r="VHS16" s="117"/>
      <c r="VHT16" s="126"/>
      <c r="VHU16" s="127"/>
      <c r="VHV16" s="127"/>
      <c r="VHW16" s="117"/>
      <c r="VHX16" s="126"/>
      <c r="VHY16" s="127"/>
      <c r="VHZ16" s="127"/>
      <c r="VIA16" s="117"/>
      <c r="VIB16" s="126"/>
      <c r="VIC16" s="127"/>
      <c r="VID16" s="127"/>
      <c r="VIE16" s="117"/>
      <c r="VIF16" s="126"/>
      <c r="VIG16" s="127"/>
      <c r="VIH16" s="127"/>
      <c r="VII16" s="117"/>
      <c r="VIJ16" s="126"/>
      <c r="VIK16" s="127"/>
      <c r="VIL16" s="127"/>
      <c r="VIM16" s="117"/>
      <c r="VIN16" s="126"/>
      <c r="VIO16" s="127"/>
      <c r="VIP16" s="127"/>
      <c r="VIQ16" s="117"/>
      <c r="VIR16" s="126"/>
      <c r="VIS16" s="127"/>
      <c r="VIT16" s="127"/>
      <c r="VIU16" s="117"/>
      <c r="VIV16" s="126"/>
      <c r="VIW16" s="127"/>
      <c r="VIX16" s="127"/>
      <c r="VIY16" s="117"/>
      <c r="VIZ16" s="126"/>
      <c r="VJA16" s="127"/>
      <c r="VJB16" s="127"/>
      <c r="VJC16" s="117"/>
      <c r="VJD16" s="126"/>
      <c r="VJE16" s="127"/>
      <c r="VJF16" s="127"/>
      <c r="VJG16" s="117"/>
      <c r="VJH16" s="126"/>
      <c r="VJI16" s="127"/>
      <c r="VJJ16" s="127"/>
      <c r="VJK16" s="117"/>
      <c r="VJL16" s="126"/>
      <c r="VJM16" s="127"/>
      <c r="VJN16" s="127"/>
      <c r="VJO16" s="117"/>
      <c r="VJP16" s="126"/>
      <c r="VJQ16" s="127"/>
      <c r="VJR16" s="127"/>
      <c r="VJS16" s="117"/>
      <c r="VJT16" s="126"/>
      <c r="VJU16" s="127"/>
      <c r="VJV16" s="127"/>
      <c r="VJW16" s="117"/>
      <c r="VJX16" s="126"/>
      <c r="VJY16" s="127"/>
      <c r="VJZ16" s="127"/>
      <c r="VKA16" s="117"/>
      <c r="VKB16" s="126"/>
      <c r="VKC16" s="127"/>
      <c r="VKD16" s="127"/>
      <c r="VKE16" s="117"/>
      <c r="VKF16" s="126"/>
      <c r="VKG16" s="127"/>
      <c r="VKH16" s="127"/>
      <c r="VKI16" s="117"/>
      <c r="VKJ16" s="126"/>
      <c r="VKK16" s="127"/>
      <c r="VKL16" s="127"/>
      <c r="VKM16" s="117"/>
      <c r="VKN16" s="126"/>
      <c r="VKO16" s="127"/>
      <c r="VKP16" s="127"/>
      <c r="VKQ16" s="117"/>
      <c r="VKR16" s="126"/>
      <c r="VKS16" s="127"/>
      <c r="VKT16" s="127"/>
      <c r="VKU16" s="117"/>
      <c r="VKV16" s="126"/>
      <c r="VKW16" s="127"/>
      <c r="VKX16" s="127"/>
      <c r="VKY16" s="117"/>
      <c r="VKZ16" s="126"/>
      <c r="VLA16" s="127"/>
      <c r="VLB16" s="127"/>
      <c r="VLC16" s="117"/>
      <c r="VLD16" s="126"/>
      <c r="VLE16" s="127"/>
      <c r="VLF16" s="127"/>
      <c r="VLG16" s="117"/>
      <c r="VLH16" s="126"/>
      <c r="VLI16" s="127"/>
      <c r="VLJ16" s="127"/>
      <c r="VLK16" s="117"/>
      <c r="VLL16" s="126"/>
      <c r="VLM16" s="127"/>
      <c r="VLN16" s="127"/>
      <c r="VLO16" s="117"/>
      <c r="VLP16" s="126"/>
      <c r="VLQ16" s="127"/>
      <c r="VLR16" s="127"/>
      <c r="VLS16" s="117"/>
      <c r="VLT16" s="126"/>
      <c r="VLU16" s="127"/>
      <c r="VLV16" s="127"/>
      <c r="VLW16" s="117"/>
      <c r="VLX16" s="126"/>
      <c r="VLY16" s="127"/>
      <c r="VLZ16" s="127"/>
      <c r="VMA16" s="117"/>
      <c r="VMB16" s="126"/>
      <c r="VMC16" s="127"/>
      <c r="VMD16" s="127"/>
      <c r="VME16" s="117"/>
      <c r="VMF16" s="126"/>
      <c r="VMG16" s="127"/>
      <c r="VMH16" s="127"/>
      <c r="VMI16" s="117"/>
      <c r="VMJ16" s="126"/>
      <c r="VMK16" s="127"/>
      <c r="VML16" s="127"/>
      <c r="VMM16" s="117"/>
      <c r="VMN16" s="126"/>
      <c r="VMO16" s="127"/>
      <c r="VMP16" s="127"/>
      <c r="VMQ16" s="117"/>
      <c r="VMR16" s="126"/>
      <c r="VMS16" s="127"/>
      <c r="VMT16" s="127"/>
      <c r="VMU16" s="117"/>
      <c r="VMV16" s="126"/>
      <c r="VMW16" s="127"/>
      <c r="VMX16" s="127"/>
      <c r="VMY16" s="117"/>
      <c r="VMZ16" s="126"/>
      <c r="VNA16" s="127"/>
      <c r="VNB16" s="127"/>
      <c r="VNC16" s="117"/>
      <c r="VND16" s="126"/>
      <c r="VNE16" s="127"/>
      <c r="VNF16" s="127"/>
      <c r="VNG16" s="117"/>
      <c r="VNH16" s="126"/>
      <c r="VNI16" s="127"/>
      <c r="VNJ16" s="127"/>
      <c r="VNK16" s="117"/>
      <c r="VNL16" s="126"/>
      <c r="VNM16" s="127"/>
      <c r="VNN16" s="127"/>
      <c r="VNO16" s="117"/>
      <c r="VNP16" s="126"/>
      <c r="VNQ16" s="127"/>
      <c r="VNR16" s="127"/>
      <c r="VNS16" s="117"/>
      <c r="VNT16" s="126"/>
      <c r="VNU16" s="127"/>
      <c r="VNV16" s="127"/>
      <c r="VNW16" s="117"/>
      <c r="VNX16" s="126"/>
      <c r="VNY16" s="127"/>
      <c r="VNZ16" s="127"/>
      <c r="VOA16" s="117"/>
      <c r="VOB16" s="126"/>
      <c r="VOC16" s="127"/>
      <c r="VOD16" s="127"/>
      <c r="VOE16" s="117"/>
      <c r="VOF16" s="126"/>
      <c r="VOG16" s="127"/>
      <c r="VOH16" s="127"/>
      <c r="VOI16" s="117"/>
      <c r="VOJ16" s="126"/>
      <c r="VOK16" s="127"/>
      <c r="VOL16" s="127"/>
      <c r="VOM16" s="117"/>
      <c r="VON16" s="126"/>
      <c r="VOO16" s="127"/>
      <c r="VOP16" s="127"/>
      <c r="VOQ16" s="117"/>
      <c r="VOR16" s="126"/>
      <c r="VOS16" s="127"/>
      <c r="VOT16" s="127"/>
      <c r="VOU16" s="117"/>
      <c r="VOV16" s="126"/>
      <c r="VOW16" s="127"/>
      <c r="VOX16" s="127"/>
      <c r="VOY16" s="117"/>
      <c r="VOZ16" s="126"/>
      <c r="VPA16" s="127"/>
      <c r="VPB16" s="127"/>
      <c r="VPC16" s="117"/>
      <c r="VPD16" s="126"/>
      <c r="VPE16" s="127"/>
      <c r="VPF16" s="127"/>
      <c r="VPG16" s="117"/>
      <c r="VPH16" s="126"/>
      <c r="VPI16" s="127"/>
      <c r="VPJ16" s="127"/>
      <c r="VPK16" s="117"/>
      <c r="VPL16" s="126"/>
      <c r="VPM16" s="127"/>
      <c r="VPN16" s="127"/>
      <c r="VPO16" s="117"/>
      <c r="VPP16" s="126"/>
      <c r="VPQ16" s="127"/>
      <c r="VPR16" s="127"/>
      <c r="VPS16" s="117"/>
      <c r="VPT16" s="126"/>
      <c r="VPU16" s="127"/>
      <c r="VPV16" s="127"/>
      <c r="VPW16" s="117"/>
      <c r="VPX16" s="126"/>
      <c r="VPY16" s="127"/>
      <c r="VPZ16" s="127"/>
      <c r="VQA16" s="117"/>
      <c r="VQB16" s="126"/>
      <c r="VQC16" s="127"/>
      <c r="VQD16" s="127"/>
      <c r="VQE16" s="117"/>
      <c r="VQF16" s="126"/>
      <c r="VQG16" s="127"/>
      <c r="VQH16" s="127"/>
      <c r="VQI16" s="117"/>
      <c r="VQJ16" s="126"/>
      <c r="VQK16" s="127"/>
      <c r="VQL16" s="127"/>
      <c r="VQM16" s="117"/>
      <c r="VQN16" s="126"/>
      <c r="VQO16" s="127"/>
      <c r="VQP16" s="127"/>
      <c r="VQQ16" s="117"/>
      <c r="VQR16" s="126"/>
      <c r="VQS16" s="127"/>
      <c r="VQT16" s="127"/>
      <c r="VQU16" s="117"/>
      <c r="VQV16" s="126"/>
      <c r="VQW16" s="127"/>
      <c r="VQX16" s="127"/>
      <c r="VQY16" s="117"/>
      <c r="VQZ16" s="126"/>
      <c r="VRA16" s="127"/>
      <c r="VRB16" s="127"/>
      <c r="VRC16" s="117"/>
      <c r="VRD16" s="126"/>
      <c r="VRE16" s="127"/>
      <c r="VRF16" s="127"/>
      <c r="VRG16" s="117"/>
      <c r="VRH16" s="126"/>
      <c r="VRI16" s="127"/>
      <c r="VRJ16" s="127"/>
      <c r="VRK16" s="117"/>
      <c r="VRL16" s="126"/>
      <c r="VRM16" s="127"/>
      <c r="VRN16" s="127"/>
      <c r="VRO16" s="117"/>
      <c r="VRP16" s="126"/>
      <c r="VRQ16" s="127"/>
      <c r="VRR16" s="127"/>
      <c r="VRS16" s="117"/>
      <c r="VRT16" s="126"/>
      <c r="VRU16" s="127"/>
      <c r="VRV16" s="127"/>
      <c r="VRW16" s="117"/>
      <c r="VRX16" s="126"/>
      <c r="VRY16" s="127"/>
      <c r="VRZ16" s="127"/>
      <c r="VSA16" s="117"/>
      <c r="VSB16" s="126"/>
      <c r="VSC16" s="127"/>
      <c r="VSD16" s="127"/>
      <c r="VSE16" s="117"/>
      <c r="VSF16" s="126"/>
      <c r="VSG16" s="127"/>
      <c r="VSH16" s="127"/>
      <c r="VSI16" s="117"/>
      <c r="VSJ16" s="126"/>
      <c r="VSK16" s="127"/>
      <c r="VSL16" s="127"/>
      <c r="VSM16" s="117"/>
      <c r="VSN16" s="126"/>
      <c r="VSO16" s="127"/>
      <c r="VSP16" s="127"/>
      <c r="VSQ16" s="117"/>
      <c r="VSR16" s="126"/>
      <c r="VSS16" s="127"/>
      <c r="VST16" s="127"/>
      <c r="VSU16" s="117"/>
      <c r="VSV16" s="126"/>
      <c r="VSW16" s="127"/>
      <c r="VSX16" s="127"/>
      <c r="VSY16" s="117"/>
      <c r="VSZ16" s="126"/>
      <c r="VTA16" s="127"/>
      <c r="VTB16" s="127"/>
      <c r="VTC16" s="117"/>
      <c r="VTD16" s="126"/>
      <c r="VTE16" s="127"/>
      <c r="VTF16" s="127"/>
      <c r="VTG16" s="117"/>
      <c r="VTH16" s="126"/>
      <c r="VTI16" s="127"/>
      <c r="VTJ16" s="127"/>
      <c r="VTK16" s="117"/>
      <c r="VTL16" s="126"/>
      <c r="VTM16" s="127"/>
      <c r="VTN16" s="127"/>
      <c r="VTO16" s="117"/>
      <c r="VTP16" s="126"/>
      <c r="VTQ16" s="127"/>
      <c r="VTR16" s="127"/>
      <c r="VTS16" s="117"/>
      <c r="VTT16" s="126"/>
      <c r="VTU16" s="127"/>
      <c r="VTV16" s="127"/>
      <c r="VTW16" s="117"/>
      <c r="VTX16" s="126"/>
      <c r="VTY16" s="127"/>
      <c r="VTZ16" s="127"/>
      <c r="VUA16" s="117"/>
      <c r="VUB16" s="126"/>
      <c r="VUC16" s="127"/>
      <c r="VUD16" s="127"/>
      <c r="VUE16" s="117"/>
      <c r="VUF16" s="126"/>
      <c r="VUG16" s="127"/>
      <c r="VUH16" s="127"/>
      <c r="VUI16" s="117"/>
      <c r="VUJ16" s="126"/>
      <c r="VUK16" s="127"/>
      <c r="VUL16" s="127"/>
      <c r="VUM16" s="117"/>
      <c r="VUN16" s="126"/>
      <c r="VUO16" s="127"/>
      <c r="VUP16" s="127"/>
      <c r="VUQ16" s="117"/>
      <c r="VUR16" s="126"/>
      <c r="VUS16" s="127"/>
      <c r="VUT16" s="127"/>
      <c r="VUU16" s="117"/>
      <c r="VUV16" s="126"/>
      <c r="VUW16" s="127"/>
      <c r="VUX16" s="127"/>
      <c r="VUY16" s="117"/>
      <c r="VUZ16" s="126"/>
      <c r="VVA16" s="127"/>
      <c r="VVB16" s="127"/>
      <c r="VVC16" s="117"/>
      <c r="VVD16" s="126"/>
      <c r="VVE16" s="127"/>
      <c r="VVF16" s="127"/>
      <c r="VVG16" s="117"/>
      <c r="VVH16" s="126"/>
      <c r="VVI16" s="127"/>
      <c r="VVJ16" s="127"/>
      <c r="VVK16" s="117"/>
      <c r="VVL16" s="126"/>
      <c r="VVM16" s="127"/>
      <c r="VVN16" s="127"/>
      <c r="VVO16" s="117"/>
      <c r="VVP16" s="126"/>
      <c r="VVQ16" s="127"/>
      <c r="VVR16" s="127"/>
      <c r="VVS16" s="117"/>
      <c r="VVT16" s="126"/>
      <c r="VVU16" s="127"/>
      <c r="VVV16" s="127"/>
      <c r="VVW16" s="117"/>
      <c r="VVX16" s="126"/>
      <c r="VVY16" s="127"/>
      <c r="VVZ16" s="127"/>
      <c r="VWA16" s="117"/>
      <c r="VWB16" s="126"/>
      <c r="VWC16" s="127"/>
      <c r="VWD16" s="127"/>
      <c r="VWE16" s="117"/>
      <c r="VWF16" s="126"/>
      <c r="VWG16" s="127"/>
      <c r="VWH16" s="127"/>
      <c r="VWI16" s="117"/>
      <c r="VWJ16" s="126"/>
      <c r="VWK16" s="127"/>
      <c r="VWL16" s="127"/>
      <c r="VWM16" s="117"/>
      <c r="VWN16" s="126"/>
      <c r="VWO16" s="127"/>
      <c r="VWP16" s="127"/>
      <c r="VWQ16" s="117"/>
      <c r="VWR16" s="126"/>
      <c r="VWS16" s="127"/>
      <c r="VWT16" s="127"/>
      <c r="VWU16" s="117"/>
      <c r="VWV16" s="126"/>
      <c r="VWW16" s="127"/>
      <c r="VWX16" s="127"/>
      <c r="VWY16" s="117"/>
      <c r="VWZ16" s="126"/>
      <c r="VXA16" s="127"/>
      <c r="VXB16" s="127"/>
      <c r="VXC16" s="117"/>
      <c r="VXD16" s="126"/>
      <c r="VXE16" s="127"/>
      <c r="VXF16" s="127"/>
      <c r="VXG16" s="117"/>
      <c r="VXH16" s="126"/>
      <c r="VXI16" s="127"/>
      <c r="VXJ16" s="127"/>
      <c r="VXK16" s="117"/>
      <c r="VXL16" s="126"/>
      <c r="VXM16" s="127"/>
      <c r="VXN16" s="127"/>
      <c r="VXO16" s="117"/>
      <c r="VXP16" s="126"/>
      <c r="VXQ16" s="127"/>
      <c r="VXR16" s="127"/>
      <c r="VXS16" s="117"/>
      <c r="VXT16" s="126"/>
      <c r="VXU16" s="127"/>
      <c r="VXV16" s="127"/>
      <c r="VXW16" s="117"/>
      <c r="VXX16" s="126"/>
      <c r="VXY16" s="127"/>
      <c r="VXZ16" s="127"/>
      <c r="VYA16" s="117"/>
      <c r="VYB16" s="126"/>
      <c r="VYC16" s="127"/>
      <c r="VYD16" s="127"/>
      <c r="VYE16" s="117"/>
      <c r="VYF16" s="126"/>
      <c r="VYG16" s="127"/>
      <c r="VYH16" s="127"/>
      <c r="VYI16" s="117"/>
      <c r="VYJ16" s="126"/>
      <c r="VYK16" s="127"/>
      <c r="VYL16" s="127"/>
      <c r="VYM16" s="117"/>
      <c r="VYN16" s="126"/>
      <c r="VYO16" s="127"/>
      <c r="VYP16" s="127"/>
      <c r="VYQ16" s="117"/>
      <c r="VYR16" s="126"/>
      <c r="VYS16" s="127"/>
      <c r="VYT16" s="127"/>
      <c r="VYU16" s="117"/>
      <c r="VYV16" s="126"/>
      <c r="VYW16" s="127"/>
      <c r="VYX16" s="127"/>
      <c r="VYY16" s="117"/>
      <c r="VYZ16" s="126"/>
      <c r="VZA16" s="127"/>
      <c r="VZB16" s="127"/>
      <c r="VZC16" s="117"/>
      <c r="VZD16" s="126"/>
      <c r="VZE16" s="127"/>
      <c r="VZF16" s="127"/>
      <c r="VZG16" s="117"/>
      <c r="VZH16" s="126"/>
      <c r="VZI16" s="127"/>
      <c r="VZJ16" s="127"/>
      <c r="VZK16" s="117"/>
      <c r="VZL16" s="126"/>
      <c r="VZM16" s="127"/>
      <c r="VZN16" s="127"/>
      <c r="VZO16" s="117"/>
      <c r="VZP16" s="126"/>
      <c r="VZQ16" s="127"/>
      <c r="VZR16" s="127"/>
      <c r="VZS16" s="117"/>
      <c r="VZT16" s="126"/>
      <c r="VZU16" s="127"/>
      <c r="VZV16" s="127"/>
      <c r="VZW16" s="117"/>
      <c r="VZX16" s="126"/>
      <c r="VZY16" s="127"/>
      <c r="VZZ16" s="127"/>
      <c r="WAA16" s="117"/>
      <c r="WAB16" s="126"/>
      <c r="WAC16" s="127"/>
      <c r="WAD16" s="127"/>
      <c r="WAE16" s="117"/>
      <c r="WAF16" s="126"/>
      <c r="WAG16" s="127"/>
      <c r="WAH16" s="127"/>
      <c r="WAI16" s="117"/>
      <c r="WAJ16" s="126"/>
      <c r="WAK16" s="127"/>
      <c r="WAL16" s="127"/>
      <c r="WAM16" s="117"/>
      <c r="WAN16" s="126"/>
      <c r="WAO16" s="127"/>
      <c r="WAP16" s="127"/>
      <c r="WAQ16" s="117"/>
      <c r="WAR16" s="126"/>
      <c r="WAS16" s="127"/>
      <c r="WAT16" s="127"/>
      <c r="WAU16" s="117"/>
      <c r="WAV16" s="126"/>
      <c r="WAW16" s="127"/>
      <c r="WAX16" s="127"/>
      <c r="WAY16" s="117"/>
      <c r="WAZ16" s="126"/>
      <c r="WBA16" s="127"/>
      <c r="WBB16" s="127"/>
      <c r="WBC16" s="117"/>
      <c r="WBD16" s="126"/>
      <c r="WBE16" s="127"/>
      <c r="WBF16" s="127"/>
      <c r="WBG16" s="117"/>
      <c r="WBH16" s="126"/>
      <c r="WBI16" s="127"/>
      <c r="WBJ16" s="127"/>
      <c r="WBK16" s="117"/>
      <c r="WBL16" s="126"/>
      <c r="WBM16" s="127"/>
      <c r="WBN16" s="127"/>
      <c r="WBO16" s="117"/>
      <c r="WBP16" s="126"/>
      <c r="WBQ16" s="127"/>
      <c r="WBR16" s="127"/>
      <c r="WBS16" s="117"/>
      <c r="WBT16" s="126"/>
      <c r="WBU16" s="127"/>
      <c r="WBV16" s="127"/>
      <c r="WBW16" s="117"/>
      <c r="WBX16" s="126"/>
      <c r="WBY16" s="127"/>
      <c r="WBZ16" s="127"/>
      <c r="WCA16" s="117"/>
      <c r="WCB16" s="126"/>
      <c r="WCC16" s="127"/>
      <c r="WCD16" s="127"/>
      <c r="WCE16" s="117"/>
      <c r="WCF16" s="126"/>
      <c r="WCG16" s="127"/>
      <c r="WCH16" s="127"/>
      <c r="WCI16" s="117"/>
      <c r="WCJ16" s="126"/>
      <c r="WCK16" s="127"/>
      <c r="WCL16" s="127"/>
      <c r="WCM16" s="117"/>
      <c r="WCN16" s="126"/>
      <c r="WCO16" s="127"/>
      <c r="WCP16" s="127"/>
      <c r="WCQ16" s="117"/>
      <c r="WCR16" s="126"/>
      <c r="WCS16" s="127"/>
      <c r="WCT16" s="127"/>
      <c r="WCU16" s="117"/>
      <c r="WCV16" s="126"/>
      <c r="WCW16" s="127"/>
      <c r="WCX16" s="127"/>
      <c r="WCY16" s="117"/>
      <c r="WCZ16" s="126"/>
      <c r="WDA16" s="127"/>
      <c r="WDB16" s="127"/>
      <c r="WDC16" s="117"/>
      <c r="WDD16" s="126"/>
      <c r="WDE16" s="127"/>
      <c r="WDF16" s="127"/>
      <c r="WDG16" s="117"/>
      <c r="WDH16" s="126"/>
      <c r="WDI16" s="127"/>
      <c r="WDJ16" s="127"/>
      <c r="WDK16" s="117"/>
      <c r="WDL16" s="126"/>
      <c r="WDM16" s="127"/>
      <c r="WDN16" s="127"/>
      <c r="WDO16" s="117"/>
      <c r="WDP16" s="126"/>
      <c r="WDQ16" s="127"/>
      <c r="WDR16" s="127"/>
      <c r="WDS16" s="117"/>
      <c r="WDT16" s="126"/>
      <c r="WDU16" s="127"/>
      <c r="WDV16" s="127"/>
      <c r="WDW16" s="117"/>
      <c r="WDX16" s="126"/>
      <c r="WDY16" s="127"/>
      <c r="WDZ16" s="127"/>
      <c r="WEA16" s="117"/>
      <c r="WEB16" s="126"/>
      <c r="WEC16" s="127"/>
      <c r="WED16" s="127"/>
      <c r="WEE16" s="117"/>
      <c r="WEF16" s="126"/>
      <c r="WEG16" s="127"/>
      <c r="WEH16" s="127"/>
      <c r="WEI16" s="117"/>
      <c r="WEJ16" s="126"/>
      <c r="WEK16" s="127"/>
      <c r="WEL16" s="127"/>
      <c r="WEM16" s="117"/>
      <c r="WEN16" s="126"/>
      <c r="WEO16" s="127"/>
      <c r="WEP16" s="127"/>
      <c r="WEQ16" s="117"/>
      <c r="WER16" s="126"/>
      <c r="WES16" s="127"/>
      <c r="WET16" s="127"/>
      <c r="WEU16" s="117"/>
      <c r="WEV16" s="126"/>
      <c r="WEW16" s="127"/>
      <c r="WEX16" s="127"/>
      <c r="WEY16" s="117"/>
      <c r="WEZ16" s="126"/>
      <c r="WFA16" s="127"/>
      <c r="WFB16" s="127"/>
      <c r="WFC16" s="117"/>
      <c r="WFD16" s="126"/>
      <c r="WFE16" s="127"/>
      <c r="WFF16" s="127"/>
      <c r="WFG16" s="117"/>
      <c r="WFH16" s="126"/>
      <c r="WFI16" s="127"/>
      <c r="WFJ16" s="127"/>
      <c r="WFK16" s="117"/>
      <c r="WFL16" s="126"/>
      <c r="WFM16" s="127"/>
      <c r="WFN16" s="127"/>
      <c r="WFO16" s="117"/>
      <c r="WFP16" s="126"/>
      <c r="WFQ16" s="127"/>
      <c r="WFR16" s="127"/>
      <c r="WFS16" s="117"/>
      <c r="WFT16" s="126"/>
      <c r="WFU16" s="127"/>
      <c r="WFV16" s="127"/>
      <c r="WFW16" s="117"/>
      <c r="WFX16" s="126"/>
      <c r="WFY16" s="127"/>
      <c r="WFZ16" s="127"/>
      <c r="WGA16" s="117"/>
      <c r="WGB16" s="126"/>
      <c r="WGC16" s="127"/>
      <c r="WGD16" s="127"/>
      <c r="WGE16" s="117"/>
      <c r="WGF16" s="126"/>
      <c r="WGG16" s="127"/>
      <c r="WGH16" s="127"/>
      <c r="WGI16" s="117"/>
      <c r="WGJ16" s="126"/>
      <c r="WGK16" s="127"/>
      <c r="WGL16" s="127"/>
      <c r="WGM16" s="117"/>
      <c r="WGN16" s="126"/>
      <c r="WGO16" s="127"/>
      <c r="WGP16" s="127"/>
      <c r="WGQ16" s="117"/>
      <c r="WGR16" s="126"/>
      <c r="WGS16" s="127"/>
      <c r="WGT16" s="127"/>
      <c r="WGU16" s="117"/>
      <c r="WGV16" s="126"/>
      <c r="WGW16" s="127"/>
      <c r="WGX16" s="127"/>
      <c r="WGY16" s="117"/>
      <c r="WGZ16" s="126"/>
      <c r="WHA16" s="127"/>
      <c r="WHB16" s="127"/>
      <c r="WHC16" s="117"/>
      <c r="WHD16" s="126"/>
      <c r="WHE16" s="127"/>
      <c r="WHF16" s="127"/>
      <c r="WHG16" s="117"/>
      <c r="WHH16" s="126"/>
      <c r="WHI16" s="127"/>
      <c r="WHJ16" s="127"/>
      <c r="WHK16" s="117"/>
      <c r="WHL16" s="126"/>
      <c r="WHM16" s="127"/>
      <c r="WHN16" s="127"/>
      <c r="WHO16" s="117"/>
      <c r="WHP16" s="126"/>
      <c r="WHQ16" s="127"/>
      <c r="WHR16" s="127"/>
      <c r="WHS16" s="117"/>
      <c r="WHT16" s="126"/>
      <c r="WHU16" s="127"/>
      <c r="WHV16" s="127"/>
      <c r="WHW16" s="117"/>
      <c r="WHX16" s="126"/>
      <c r="WHY16" s="127"/>
      <c r="WHZ16" s="127"/>
      <c r="WIA16" s="117"/>
      <c r="WIB16" s="126"/>
      <c r="WIC16" s="127"/>
      <c r="WID16" s="127"/>
      <c r="WIE16" s="117"/>
      <c r="WIF16" s="126"/>
      <c r="WIG16" s="127"/>
      <c r="WIH16" s="127"/>
      <c r="WII16" s="117"/>
      <c r="WIJ16" s="126"/>
      <c r="WIK16" s="127"/>
      <c r="WIL16" s="127"/>
      <c r="WIM16" s="117"/>
      <c r="WIN16" s="126"/>
      <c r="WIO16" s="127"/>
      <c r="WIP16" s="127"/>
      <c r="WIQ16" s="117"/>
      <c r="WIR16" s="126"/>
      <c r="WIS16" s="127"/>
      <c r="WIT16" s="127"/>
      <c r="WIU16" s="117"/>
      <c r="WIV16" s="126"/>
      <c r="WIW16" s="127"/>
      <c r="WIX16" s="127"/>
      <c r="WIY16" s="117"/>
      <c r="WIZ16" s="126"/>
      <c r="WJA16" s="127"/>
      <c r="WJB16" s="127"/>
      <c r="WJC16" s="117"/>
      <c r="WJD16" s="126"/>
      <c r="WJE16" s="127"/>
      <c r="WJF16" s="127"/>
      <c r="WJG16" s="117"/>
      <c r="WJH16" s="126"/>
      <c r="WJI16" s="127"/>
      <c r="WJJ16" s="127"/>
      <c r="WJK16" s="117"/>
      <c r="WJL16" s="126"/>
      <c r="WJM16" s="127"/>
      <c r="WJN16" s="127"/>
      <c r="WJO16" s="117"/>
      <c r="WJP16" s="126"/>
      <c r="WJQ16" s="127"/>
      <c r="WJR16" s="127"/>
      <c r="WJS16" s="117"/>
      <c r="WJT16" s="126"/>
      <c r="WJU16" s="127"/>
      <c r="WJV16" s="127"/>
      <c r="WJW16" s="117"/>
      <c r="WJX16" s="126"/>
      <c r="WJY16" s="127"/>
      <c r="WJZ16" s="127"/>
      <c r="WKA16" s="117"/>
      <c r="WKB16" s="126"/>
      <c r="WKC16" s="127"/>
      <c r="WKD16" s="127"/>
      <c r="WKE16" s="117"/>
      <c r="WKF16" s="126"/>
      <c r="WKG16" s="127"/>
      <c r="WKH16" s="127"/>
      <c r="WKI16" s="117"/>
      <c r="WKJ16" s="126"/>
      <c r="WKK16" s="127"/>
      <c r="WKL16" s="127"/>
      <c r="WKM16" s="117"/>
      <c r="WKN16" s="126"/>
      <c r="WKO16" s="127"/>
      <c r="WKP16" s="127"/>
      <c r="WKQ16" s="117"/>
      <c r="WKR16" s="126"/>
      <c r="WKS16" s="127"/>
      <c r="WKT16" s="127"/>
      <c r="WKU16" s="117"/>
      <c r="WKV16" s="126"/>
      <c r="WKW16" s="127"/>
      <c r="WKX16" s="127"/>
      <c r="WKY16" s="117"/>
      <c r="WKZ16" s="126"/>
      <c r="WLA16" s="127"/>
      <c r="WLB16" s="127"/>
      <c r="WLC16" s="117"/>
      <c r="WLD16" s="126"/>
      <c r="WLE16" s="127"/>
      <c r="WLF16" s="127"/>
      <c r="WLG16" s="117"/>
      <c r="WLH16" s="126"/>
      <c r="WLI16" s="127"/>
      <c r="WLJ16" s="127"/>
      <c r="WLK16" s="117"/>
      <c r="WLL16" s="126"/>
      <c r="WLM16" s="127"/>
      <c r="WLN16" s="127"/>
      <c r="WLO16" s="117"/>
      <c r="WLP16" s="126"/>
      <c r="WLQ16" s="127"/>
      <c r="WLR16" s="127"/>
      <c r="WLS16" s="117"/>
      <c r="WLT16" s="126"/>
      <c r="WLU16" s="127"/>
      <c r="WLV16" s="127"/>
      <c r="WLW16" s="117"/>
      <c r="WLX16" s="126"/>
      <c r="WLY16" s="127"/>
      <c r="WLZ16" s="127"/>
      <c r="WMA16" s="117"/>
      <c r="WMB16" s="126"/>
      <c r="WMC16" s="127"/>
      <c r="WMD16" s="127"/>
      <c r="WME16" s="117"/>
      <c r="WMF16" s="126"/>
      <c r="WMG16" s="127"/>
      <c r="WMH16" s="127"/>
      <c r="WMI16" s="117"/>
      <c r="WMJ16" s="126"/>
      <c r="WMK16" s="127"/>
      <c r="WML16" s="127"/>
      <c r="WMM16" s="117"/>
      <c r="WMN16" s="126"/>
      <c r="WMO16" s="127"/>
      <c r="WMP16" s="127"/>
      <c r="WMQ16" s="117"/>
      <c r="WMR16" s="126"/>
      <c r="WMS16" s="127"/>
      <c r="WMT16" s="127"/>
      <c r="WMU16" s="117"/>
      <c r="WMV16" s="126"/>
      <c r="WMW16" s="127"/>
      <c r="WMX16" s="127"/>
      <c r="WMY16" s="117"/>
      <c r="WMZ16" s="126"/>
      <c r="WNA16" s="127"/>
      <c r="WNB16" s="127"/>
      <c r="WNC16" s="117"/>
      <c r="WND16" s="126"/>
      <c r="WNE16" s="127"/>
      <c r="WNF16" s="127"/>
      <c r="WNG16" s="117"/>
      <c r="WNH16" s="126"/>
      <c r="WNI16" s="127"/>
      <c r="WNJ16" s="127"/>
      <c r="WNK16" s="117"/>
      <c r="WNL16" s="126"/>
      <c r="WNM16" s="127"/>
      <c r="WNN16" s="127"/>
      <c r="WNO16" s="117"/>
      <c r="WNP16" s="126"/>
      <c r="WNQ16" s="127"/>
      <c r="WNR16" s="127"/>
      <c r="WNS16" s="117"/>
      <c r="WNT16" s="126"/>
      <c r="WNU16" s="127"/>
      <c r="WNV16" s="127"/>
      <c r="WNW16" s="117"/>
      <c r="WNX16" s="126"/>
      <c r="WNY16" s="127"/>
      <c r="WNZ16" s="127"/>
      <c r="WOA16" s="117"/>
      <c r="WOB16" s="126"/>
      <c r="WOC16" s="127"/>
      <c r="WOD16" s="127"/>
      <c r="WOE16" s="117"/>
      <c r="WOF16" s="126"/>
      <c r="WOG16" s="127"/>
      <c r="WOH16" s="127"/>
      <c r="WOI16" s="117"/>
      <c r="WOJ16" s="126"/>
      <c r="WOK16" s="127"/>
      <c r="WOL16" s="127"/>
      <c r="WOM16" s="117"/>
      <c r="WON16" s="126"/>
      <c r="WOO16" s="127"/>
      <c r="WOP16" s="127"/>
      <c r="WOQ16" s="117"/>
      <c r="WOR16" s="126"/>
      <c r="WOS16" s="127"/>
      <c r="WOT16" s="127"/>
      <c r="WOU16" s="117"/>
      <c r="WOV16" s="126"/>
      <c r="WOW16" s="127"/>
      <c r="WOX16" s="127"/>
      <c r="WOY16" s="117"/>
      <c r="WOZ16" s="126"/>
      <c r="WPA16" s="127"/>
      <c r="WPB16" s="127"/>
      <c r="WPC16" s="117"/>
      <c r="WPD16" s="126"/>
      <c r="WPE16" s="127"/>
      <c r="WPF16" s="127"/>
      <c r="WPG16" s="117"/>
      <c r="WPH16" s="126"/>
      <c r="WPI16" s="127"/>
      <c r="WPJ16" s="127"/>
      <c r="WPK16" s="117"/>
      <c r="WPL16" s="126"/>
      <c r="WPM16" s="127"/>
      <c r="WPN16" s="127"/>
      <c r="WPO16" s="117"/>
      <c r="WPP16" s="126"/>
      <c r="WPQ16" s="127"/>
      <c r="WPR16" s="127"/>
      <c r="WPS16" s="117"/>
      <c r="WPT16" s="126"/>
      <c r="WPU16" s="127"/>
      <c r="WPV16" s="127"/>
      <c r="WPW16" s="117"/>
      <c r="WPX16" s="126"/>
      <c r="WPY16" s="127"/>
      <c r="WPZ16" s="127"/>
      <c r="WQA16" s="117"/>
      <c r="WQB16" s="126"/>
      <c r="WQC16" s="127"/>
      <c r="WQD16" s="127"/>
      <c r="WQE16" s="117"/>
      <c r="WQF16" s="126"/>
      <c r="WQG16" s="127"/>
      <c r="WQH16" s="127"/>
      <c r="WQI16" s="117"/>
      <c r="WQJ16" s="126"/>
      <c r="WQK16" s="127"/>
      <c r="WQL16" s="127"/>
      <c r="WQM16" s="117"/>
      <c r="WQN16" s="126"/>
      <c r="WQO16" s="127"/>
      <c r="WQP16" s="127"/>
      <c r="WQQ16" s="117"/>
      <c r="WQR16" s="126"/>
      <c r="WQS16" s="127"/>
      <c r="WQT16" s="127"/>
      <c r="WQU16" s="117"/>
      <c r="WQV16" s="126"/>
      <c r="WQW16" s="127"/>
      <c r="WQX16" s="127"/>
      <c r="WQY16" s="117"/>
      <c r="WQZ16" s="126"/>
      <c r="WRA16" s="127"/>
      <c r="WRB16" s="127"/>
      <c r="WRC16" s="117"/>
      <c r="WRD16" s="126"/>
      <c r="WRE16" s="127"/>
      <c r="WRF16" s="127"/>
      <c r="WRG16" s="117"/>
      <c r="WRH16" s="126"/>
      <c r="WRI16" s="127"/>
      <c r="WRJ16" s="127"/>
      <c r="WRK16" s="117"/>
      <c r="WRL16" s="126"/>
      <c r="WRM16" s="127"/>
      <c r="WRN16" s="127"/>
      <c r="WRO16" s="117"/>
      <c r="WRP16" s="126"/>
      <c r="WRQ16" s="127"/>
      <c r="WRR16" s="127"/>
      <c r="WRS16" s="117"/>
      <c r="WRT16" s="126"/>
      <c r="WRU16" s="127"/>
      <c r="WRV16" s="127"/>
      <c r="WRW16" s="117"/>
      <c r="WRX16" s="126"/>
      <c r="WRY16" s="127"/>
      <c r="WRZ16" s="127"/>
      <c r="WSA16" s="117"/>
      <c r="WSB16" s="126"/>
      <c r="WSC16" s="127"/>
      <c r="WSD16" s="127"/>
      <c r="WSE16" s="117"/>
      <c r="WSF16" s="126"/>
      <c r="WSG16" s="127"/>
      <c r="WSH16" s="127"/>
      <c r="WSI16" s="117"/>
      <c r="WSJ16" s="126"/>
      <c r="WSK16" s="127"/>
      <c r="WSL16" s="127"/>
      <c r="WSM16" s="117"/>
      <c r="WSN16" s="126"/>
      <c r="WSO16" s="127"/>
      <c r="WSP16" s="127"/>
      <c r="WSQ16" s="117"/>
      <c r="WSR16" s="126"/>
      <c r="WSS16" s="127"/>
      <c r="WST16" s="127"/>
      <c r="WSU16" s="117"/>
      <c r="WSV16" s="126"/>
      <c r="WSW16" s="127"/>
      <c r="WSX16" s="127"/>
      <c r="WSY16" s="117"/>
      <c r="WSZ16" s="126"/>
      <c r="WTA16" s="127"/>
      <c r="WTB16" s="127"/>
      <c r="WTC16" s="117"/>
      <c r="WTD16" s="126"/>
      <c r="WTE16" s="127"/>
      <c r="WTF16" s="127"/>
      <c r="WTG16" s="117"/>
      <c r="WTH16" s="126"/>
      <c r="WTI16" s="127"/>
      <c r="WTJ16" s="127"/>
      <c r="WTK16" s="117"/>
      <c r="WTL16" s="126"/>
      <c r="WTM16" s="127"/>
      <c r="WTN16" s="127"/>
      <c r="WTO16" s="117"/>
      <c r="WTP16" s="126"/>
      <c r="WTQ16" s="127"/>
      <c r="WTR16" s="127"/>
      <c r="WTS16" s="117"/>
      <c r="WTT16" s="126"/>
      <c r="WTU16" s="127"/>
      <c r="WTV16" s="127"/>
      <c r="WTW16" s="117"/>
      <c r="WTX16" s="126"/>
      <c r="WTY16" s="127"/>
      <c r="WTZ16" s="127"/>
      <c r="WUA16" s="117"/>
      <c r="WUB16" s="126"/>
      <c r="WUC16" s="127"/>
      <c r="WUD16" s="127"/>
      <c r="WUE16" s="117"/>
      <c r="WUF16" s="126"/>
      <c r="WUG16" s="127"/>
      <c r="WUH16" s="127"/>
      <c r="WUI16" s="117"/>
      <c r="WUJ16" s="126"/>
      <c r="WUK16" s="127"/>
      <c r="WUL16" s="127"/>
      <c r="WUM16" s="117"/>
      <c r="WUN16" s="126"/>
      <c r="WUO16" s="127"/>
      <c r="WUP16" s="127"/>
      <c r="WUQ16" s="117"/>
      <c r="WUR16" s="126"/>
      <c r="WUS16" s="127"/>
      <c r="WUT16" s="127"/>
      <c r="WUU16" s="117"/>
      <c r="WUV16" s="126"/>
      <c r="WUW16" s="127"/>
      <c r="WUX16" s="127"/>
      <c r="WUY16" s="117"/>
      <c r="WUZ16" s="126"/>
      <c r="WVA16" s="127"/>
      <c r="WVB16" s="127"/>
      <c r="WVC16" s="117"/>
      <c r="WVD16" s="126"/>
      <c r="WVE16" s="127"/>
      <c r="WVF16" s="127"/>
      <c r="WVG16" s="117"/>
      <c r="WVH16" s="126"/>
      <c r="WVI16" s="127"/>
      <c r="WVJ16" s="127"/>
      <c r="WVK16" s="117"/>
      <c r="WVL16" s="126"/>
      <c r="WVM16" s="127"/>
      <c r="WVN16" s="127"/>
      <c r="WVO16" s="117"/>
      <c r="WVP16" s="126"/>
      <c r="WVQ16" s="127"/>
      <c r="WVR16" s="127"/>
      <c r="WVS16" s="117"/>
      <c r="WVT16" s="126"/>
      <c r="WVU16" s="127"/>
      <c r="WVV16" s="127"/>
      <c r="WVW16" s="117"/>
      <c r="WVX16" s="126"/>
      <c r="WVY16" s="127"/>
      <c r="WVZ16" s="127"/>
      <c r="WWA16" s="117"/>
      <c r="WWB16" s="126"/>
      <c r="WWC16" s="127"/>
      <c r="WWD16" s="127"/>
      <c r="WWE16" s="117"/>
      <c r="WWF16" s="126"/>
      <c r="WWG16" s="127"/>
      <c r="WWH16" s="127"/>
      <c r="WWI16" s="117"/>
      <c r="WWJ16" s="126"/>
      <c r="WWK16" s="127"/>
      <c r="WWL16" s="127"/>
      <c r="WWM16" s="117"/>
      <c r="WWN16" s="126"/>
      <c r="WWO16" s="127"/>
      <c r="WWP16" s="127"/>
      <c r="WWQ16" s="117"/>
      <c r="WWR16" s="126"/>
      <c r="WWS16" s="127"/>
      <c r="WWT16" s="127"/>
      <c r="WWU16" s="117"/>
      <c r="WWV16" s="126"/>
      <c r="WWW16" s="127"/>
      <c r="WWX16" s="127"/>
      <c r="WWY16" s="117"/>
      <c r="WWZ16" s="126"/>
      <c r="WXA16" s="127"/>
      <c r="WXB16" s="127"/>
      <c r="WXC16" s="117"/>
      <c r="WXD16" s="126"/>
      <c r="WXE16" s="127"/>
      <c r="WXF16" s="127"/>
      <c r="WXG16" s="117"/>
      <c r="WXH16" s="126"/>
      <c r="WXI16" s="127"/>
      <c r="WXJ16" s="127"/>
      <c r="WXK16" s="117"/>
      <c r="WXL16" s="126"/>
      <c r="WXM16" s="127"/>
      <c r="WXN16" s="127"/>
      <c r="WXO16" s="117"/>
      <c r="WXP16" s="126"/>
      <c r="WXQ16" s="127"/>
      <c r="WXR16" s="127"/>
      <c r="WXS16" s="117"/>
      <c r="WXT16" s="126"/>
      <c r="WXU16" s="127"/>
      <c r="WXV16" s="127"/>
      <c r="WXW16" s="117"/>
      <c r="WXX16" s="126"/>
      <c r="WXY16" s="127"/>
      <c r="WXZ16" s="127"/>
      <c r="WYA16" s="117"/>
      <c r="WYB16" s="126"/>
      <c r="WYC16" s="127"/>
      <c r="WYD16" s="127"/>
      <c r="WYE16" s="117"/>
      <c r="WYF16" s="126"/>
      <c r="WYG16" s="127"/>
      <c r="WYH16" s="127"/>
      <c r="WYI16" s="117"/>
      <c r="WYJ16" s="126"/>
      <c r="WYK16" s="127"/>
      <c r="WYL16" s="127"/>
      <c r="WYM16" s="117"/>
      <c r="WYN16" s="126"/>
      <c r="WYO16" s="127"/>
      <c r="WYP16" s="127"/>
      <c r="WYQ16" s="117"/>
      <c r="WYR16" s="126"/>
      <c r="WYS16" s="127"/>
      <c r="WYT16" s="127"/>
      <c r="WYU16" s="117"/>
      <c r="WYV16" s="126"/>
      <c r="WYW16" s="127"/>
      <c r="WYX16" s="127"/>
      <c r="WYY16" s="117"/>
      <c r="WYZ16" s="126"/>
      <c r="WZA16" s="127"/>
      <c r="WZB16" s="127"/>
      <c r="WZC16" s="117"/>
      <c r="WZD16" s="126"/>
      <c r="WZE16" s="127"/>
      <c r="WZF16" s="127"/>
      <c r="WZG16" s="117"/>
      <c r="WZH16" s="126"/>
      <c r="WZI16" s="127"/>
      <c r="WZJ16" s="127"/>
      <c r="WZK16" s="117"/>
      <c r="WZL16" s="126"/>
      <c r="WZM16" s="127"/>
      <c r="WZN16" s="127"/>
      <c r="WZO16" s="117"/>
      <c r="WZP16" s="126"/>
      <c r="WZQ16" s="127"/>
      <c r="WZR16" s="127"/>
      <c r="WZS16" s="117"/>
      <c r="WZT16" s="126"/>
      <c r="WZU16" s="127"/>
      <c r="WZV16" s="127"/>
      <c r="WZW16" s="117"/>
      <c r="WZX16" s="126"/>
      <c r="WZY16" s="127"/>
      <c r="WZZ16" s="127"/>
      <c r="XAA16" s="117"/>
      <c r="XAB16" s="126"/>
      <c r="XAC16" s="127"/>
      <c r="XAD16" s="127"/>
      <c r="XAE16" s="117"/>
      <c r="XAF16" s="126"/>
      <c r="XAG16" s="127"/>
      <c r="XAH16" s="127"/>
      <c r="XAI16" s="117"/>
      <c r="XAJ16" s="126"/>
      <c r="XAK16" s="127"/>
      <c r="XAL16" s="127"/>
      <c r="XAM16" s="117"/>
      <c r="XAN16" s="126"/>
      <c r="XAO16" s="127"/>
      <c r="XAP16" s="127"/>
      <c r="XAQ16" s="117"/>
      <c r="XAR16" s="126"/>
      <c r="XAS16" s="127"/>
      <c r="XAT16" s="127"/>
      <c r="XAU16" s="117"/>
      <c r="XAV16" s="126"/>
      <c r="XAW16" s="127"/>
      <c r="XAX16" s="127"/>
      <c r="XAY16" s="117"/>
      <c r="XAZ16" s="126"/>
      <c r="XBA16" s="127"/>
      <c r="XBB16" s="127"/>
      <c r="XBC16" s="117"/>
      <c r="XBD16" s="126"/>
      <c r="XBE16" s="127"/>
      <c r="XBF16" s="127"/>
      <c r="XBG16" s="117"/>
      <c r="XBH16" s="126"/>
      <c r="XBI16" s="127"/>
      <c r="XBJ16" s="127"/>
      <c r="XBK16" s="117"/>
      <c r="XBL16" s="126"/>
      <c r="XBM16" s="127"/>
      <c r="XBN16" s="127"/>
      <c r="XBO16" s="117"/>
      <c r="XBP16" s="126"/>
      <c r="XBQ16" s="127"/>
      <c r="XBR16" s="127"/>
      <c r="XBS16" s="117"/>
      <c r="XBT16" s="126"/>
      <c r="XBU16" s="127"/>
      <c r="XBV16" s="127"/>
      <c r="XBW16" s="117"/>
      <c r="XBX16" s="126"/>
      <c r="XBY16" s="127"/>
      <c r="XBZ16" s="127"/>
      <c r="XCA16" s="117"/>
      <c r="XCB16" s="126"/>
      <c r="XCC16" s="127"/>
      <c r="XCD16" s="127"/>
      <c r="XCE16" s="117"/>
      <c r="XCF16" s="126"/>
      <c r="XCG16" s="127"/>
      <c r="XCH16" s="127"/>
      <c r="XCI16" s="117"/>
      <c r="XCJ16" s="126"/>
      <c r="XCK16" s="127"/>
      <c r="XCL16" s="127"/>
      <c r="XCM16" s="117"/>
      <c r="XCN16" s="126"/>
      <c r="XCO16" s="127"/>
      <c r="XCP16" s="127"/>
      <c r="XCQ16" s="117"/>
      <c r="XCR16" s="126"/>
      <c r="XCS16" s="127"/>
      <c r="XCT16" s="127"/>
      <c r="XCU16" s="117"/>
      <c r="XCV16" s="126"/>
      <c r="XCW16" s="127"/>
      <c r="XCX16" s="127"/>
      <c r="XCY16" s="117"/>
      <c r="XCZ16" s="126"/>
      <c r="XDA16" s="127"/>
      <c r="XDB16" s="127"/>
      <c r="XDC16" s="117"/>
      <c r="XDD16" s="126"/>
      <c r="XDE16" s="127"/>
      <c r="XDF16" s="127"/>
      <c r="XDG16" s="117"/>
      <c r="XDH16" s="126"/>
      <c r="XDI16" s="127"/>
      <c r="XDJ16" s="127"/>
      <c r="XDK16" s="117"/>
      <c r="XDL16" s="126"/>
      <c r="XDM16" s="127"/>
      <c r="XDN16" s="127"/>
      <c r="XDO16" s="117"/>
      <c r="XDP16" s="126"/>
      <c r="XDQ16" s="127"/>
      <c r="XDR16" s="127"/>
      <c r="XDS16" s="117"/>
      <c r="XDT16" s="126"/>
      <c r="XDU16" s="127"/>
      <c r="XDV16" s="127"/>
      <c r="XDW16" s="117"/>
      <c r="XDX16" s="126"/>
      <c r="XDY16" s="127"/>
      <c r="XDZ16" s="127"/>
      <c r="XEA16" s="117"/>
      <c r="XEB16" s="126"/>
      <c r="XEC16" s="127"/>
      <c r="XED16" s="127"/>
      <c r="XEE16" s="117"/>
      <c r="XEF16" s="126"/>
      <c r="XEG16" s="127"/>
      <c r="XEH16" s="127"/>
      <c r="XEI16" s="117"/>
      <c r="XEJ16" s="126"/>
      <c r="XEK16" s="127"/>
      <c r="XEL16" s="127"/>
      <c r="XEM16" s="117"/>
      <c r="XEN16" s="126"/>
      <c r="XEO16" s="127"/>
      <c r="XEP16" s="127"/>
      <c r="XEQ16" s="117"/>
      <c r="XER16" s="126"/>
      <c r="XES16" s="127"/>
      <c r="XET16" s="127"/>
      <c r="XEU16" s="117"/>
      <c r="XEV16" s="126"/>
      <c r="XEW16" s="127"/>
      <c r="XEX16" s="127"/>
      <c r="XEY16" s="117"/>
      <c r="XEZ16" s="126"/>
      <c r="XFA16" s="127"/>
      <c r="XFB16" s="127"/>
      <c r="XFC16" s="117"/>
    </row>
    <row r="17" spans="1:10" ht="48.75" thickBot="1" x14ac:dyDescent="0.25">
      <c r="A17" s="126"/>
      <c r="B17" s="127"/>
      <c r="C17" s="127"/>
      <c r="D17" s="117"/>
      <c r="F17" s="147" t="s">
        <v>5797</v>
      </c>
      <c r="G17" s="147" t="s">
        <v>4231</v>
      </c>
      <c r="H17" s="147" t="s">
        <v>4295</v>
      </c>
      <c r="I17" s="147" t="s">
        <v>1628</v>
      </c>
    </row>
    <row r="18" spans="1:10" ht="13.5" thickBot="1" x14ac:dyDescent="0.25">
      <c r="F18" s="150" t="s">
        <v>5798</v>
      </c>
      <c r="G18" s="207">
        <v>143721467</v>
      </c>
      <c r="H18" s="208">
        <v>274428</v>
      </c>
      <c r="I18" s="207">
        <v>524</v>
      </c>
      <c r="J18" t="s">
        <v>5800</v>
      </c>
    </row>
    <row r="19" spans="1:10" ht="13.5" thickBot="1" x14ac:dyDescent="0.25">
      <c r="F19" s="151" t="s">
        <v>268</v>
      </c>
      <c r="G19" s="209">
        <v>31620650</v>
      </c>
      <c r="H19" s="210">
        <v>63097</v>
      </c>
      <c r="I19" s="209">
        <v>501</v>
      </c>
      <c r="J19" t="s">
        <v>5801</v>
      </c>
    </row>
    <row r="20" spans="1:10" ht="13.5" thickBot="1" x14ac:dyDescent="0.25">
      <c r="F20" s="150" t="s">
        <v>5799</v>
      </c>
      <c r="G20" s="207">
        <v>35427033</v>
      </c>
      <c r="H20" s="208">
        <v>71976</v>
      </c>
      <c r="I20" s="207">
        <v>492</v>
      </c>
      <c r="J20" t="s">
        <v>5802</v>
      </c>
    </row>
    <row r="21" spans="1:10" x14ac:dyDescent="0.2">
      <c r="J21" t="s">
        <v>5803</v>
      </c>
    </row>
  </sheetData>
  <pageMargins left="0.78431372549019618" right="0.78431372549019618" top="0.98039215686274517" bottom="0.98039215686274517" header="0.50980392156862753" footer="0.50980392156862753"/>
  <pageSetup paperSize="9" orientation="portrait"/>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79998168889431442"/>
  </sheetPr>
  <dimension ref="A1:G795"/>
  <sheetViews>
    <sheetView topLeftCell="A50" workbookViewId="0">
      <selection activeCell="B31" sqref="B31"/>
    </sheetView>
  </sheetViews>
  <sheetFormatPr defaultRowHeight="12.75" x14ac:dyDescent="0.2"/>
  <cols>
    <col min="1" max="1" width="14.5703125" bestFit="1" customWidth="1"/>
    <col min="2" max="2" width="25.85546875" customWidth="1"/>
    <col min="3" max="3" width="16.85546875" bestFit="1" customWidth="1"/>
    <col min="4" max="4" width="47.5703125" customWidth="1"/>
    <col min="5" max="5" width="16.5703125" customWidth="1"/>
    <col min="6" max="6" width="13.7109375" bestFit="1" customWidth="1"/>
    <col min="7" max="7" width="17.85546875" bestFit="1" customWidth="1"/>
  </cols>
  <sheetData>
    <row r="1" spans="1:7" ht="36" customHeight="1" thickBot="1" x14ac:dyDescent="0.25">
      <c r="A1" s="147" t="s">
        <v>1876</v>
      </c>
      <c r="B1" s="170" t="s">
        <v>1877</v>
      </c>
      <c r="C1" s="170" t="s">
        <v>1861</v>
      </c>
      <c r="D1" s="170" t="s">
        <v>5520</v>
      </c>
      <c r="F1" s="136" t="s">
        <v>1857</v>
      </c>
      <c r="G1" s="137" t="s">
        <v>1858</v>
      </c>
    </row>
    <row r="2" spans="1:7" ht="13.5" thickBot="1" x14ac:dyDescent="0.25">
      <c r="A2" s="150" t="s">
        <v>1019</v>
      </c>
      <c r="B2" s="223" t="s">
        <v>2853</v>
      </c>
      <c r="C2" s="224">
        <v>745</v>
      </c>
      <c r="D2" s="225">
        <v>1.29657570469799E-7</v>
      </c>
      <c r="F2" s="136" t="s">
        <v>5940</v>
      </c>
      <c r="G2" s="138">
        <v>43103</v>
      </c>
    </row>
    <row r="3" spans="1:7" ht="13.5" thickBot="1" x14ac:dyDescent="0.25">
      <c r="A3" s="151">
        <v>10348</v>
      </c>
      <c r="B3" s="226" t="s">
        <v>2241</v>
      </c>
      <c r="C3" s="227">
        <v>108</v>
      </c>
      <c r="D3" s="228">
        <v>5.0233410862962997E-3</v>
      </c>
    </row>
    <row r="4" spans="1:7" ht="13.5" thickBot="1" x14ac:dyDescent="0.25">
      <c r="A4" s="150" t="s">
        <v>1456</v>
      </c>
      <c r="B4" s="223" t="s">
        <v>4130</v>
      </c>
      <c r="C4" s="224">
        <v>4</v>
      </c>
      <c r="D4" s="225">
        <v>1.0026500050000001E-3</v>
      </c>
      <c r="F4" s="37" t="s">
        <v>4251</v>
      </c>
      <c r="G4" s="37" t="s">
        <v>4310</v>
      </c>
    </row>
    <row r="5" spans="1:7" ht="13.5" thickBot="1" x14ac:dyDescent="0.25">
      <c r="A5" s="151">
        <v>9148</v>
      </c>
      <c r="B5" s="226" t="s">
        <v>2182</v>
      </c>
      <c r="C5" s="227">
        <v>2036</v>
      </c>
      <c r="D5" s="228">
        <v>2.3461773821218101E-6</v>
      </c>
    </row>
    <row r="6" spans="1:7" ht="13.5" thickBot="1" x14ac:dyDescent="0.25">
      <c r="A6" s="150">
        <v>11823</v>
      </c>
      <c r="B6" s="223" t="s">
        <v>2390</v>
      </c>
      <c r="C6" s="224">
        <v>7847</v>
      </c>
      <c r="D6" s="225">
        <v>1.1201905173951899E-5</v>
      </c>
      <c r="F6" s="37" t="s">
        <v>1863</v>
      </c>
      <c r="G6" s="37" t="s">
        <v>4308</v>
      </c>
    </row>
    <row r="7" spans="1:7" ht="13.5" thickBot="1" x14ac:dyDescent="0.25">
      <c r="A7" s="151" t="s">
        <v>700</v>
      </c>
      <c r="B7" s="226" t="s">
        <v>4334</v>
      </c>
      <c r="C7" s="227">
        <v>13</v>
      </c>
      <c r="D7" s="228">
        <v>6.6635091287692197E-2</v>
      </c>
      <c r="G7" s="37" t="s">
        <v>4309</v>
      </c>
    </row>
    <row r="8" spans="1:7" ht="13.5" thickBot="1" x14ac:dyDescent="0.25">
      <c r="A8" s="150" t="s">
        <v>1060</v>
      </c>
      <c r="B8" s="223" t="s">
        <v>3240</v>
      </c>
      <c r="C8" s="224">
        <v>3387</v>
      </c>
      <c r="D8" s="225">
        <v>1.2996121051077699E-7</v>
      </c>
      <c r="G8" s="37" t="s">
        <v>4312</v>
      </c>
    </row>
    <row r="9" spans="1:7" ht="13.5" thickBot="1" x14ac:dyDescent="0.25">
      <c r="A9" s="151" t="s">
        <v>532</v>
      </c>
      <c r="B9" s="226" t="s">
        <v>3673</v>
      </c>
      <c r="C9" s="227">
        <v>36194</v>
      </c>
      <c r="D9" s="228">
        <v>6.67202367795767E-8</v>
      </c>
    </row>
    <row r="10" spans="1:7" ht="13.5" thickBot="1" x14ac:dyDescent="0.25">
      <c r="A10" s="150">
        <v>8</v>
      </c>
      <c r="B10" s="223" t="s">
        <v>2897</v>
      </c>
      <c r="C10" s="224">
        <v>105</v>
      </c>
      <c r="D10" s="225">
        <v>1.53361521466667E-3</v>
      </c>
    </row>
    <row r="11" spans="1:7" ht="13.5" thickBot="1" x14ac:dyDescent="0.25">
      <c r="A11" s="151" t="s">
        <v>907</v>
      </c>
      <c r="B11" s="226" t="s">
        <v>3483</v>
      </c>
      <c r="C11" s="227">
        <v>306</v>
      </c>
      <c r="D11" s="228">
        <v>1.9825059561405199E-2</v>
      </c>
    </row>
    <row r="12" spans="1:7" ht="13.5" thickBot="1" x14ac:dyDescent="0.25">
      <c r="A12" s="150" t="s">
        <v>320</v>
      </c>
      <c r="B12" s="223" t="s">
        <v>2392</v>
      </c>
      <c r="C12" s="224">
        <v>18252</v>
      </c>
      <c r="D12" s="225">
        <v>2.53500724906859E-6</v>
      </c>
    </row>
    <row r="13" spans="1:7" ht="13.5" thickBot="1" x14ac:dyDescent="0.25">
      <c r="A13" s="151" t="s">
        <v>1134</v>
      </c>
      <c r="B13" s="226" t="s">
        <v>3715</v>
      </c>
      <c r="C13" s="227">
        <v>1508</v>
      </c>
      <c r="D13" s="228">
        <v>6.38050394873342E-3</v>
      </c>
    </row>
    <row r="14" spans="1:7" ht="13.5" thickBot="1" x14ac:dyDescent="0.25">
      <c r="A14" s="150" t="s">
        <v>1095</v>
      </c>
      <c r="B14" s="223" t="s">
        <v>4046</v>
      </c>
      <c r="C14" s="224">
        <v>654</v>
      </c>
      <c r="D14" s="225">
        <v>2.6440886863914401E-4</v>
      </c>
    </row>
    <row r="15" spans="1:7" ht="13.5" thickBot="1" x14ac:dyDescent="0.25">
      <c r="A15" s="151" t="s">
        <v>1384</v>
      </c>
      <c r="B15" s="226" t="s">
        <v>3921</v>
      </c>
      <c r="C15" s="227">
        <v>347</v>
      </c>
      <c r="D15" s="228">
        <v>3.4673775389049E-5</v>
      </c>
    </row>
    <row r="16" spans="1:7" ht="13.5" thickBot="1" x14ac:dyDescent="0.25">
      <c r="A16" s="150" t="s">
        <v>1264</v>
      </c>
      <c r="B16" s="223" t="s">
        <v>5235</v>
      </c>
      <c r="C16" s="224">
        <v>7</v>
      </c>
      <c r="D16" s="225">
        <v>1.379927E-5</v>
      </c>
    </row>
    <row r="17" spans="1:5" ht="13.5" thickBot="1" x14ac:dyDescent="0.25">
      <c r="A17" s="151">
        <v>11434</v>
      </c>
      <c r="B17" s="226" t="s">
        <v>3954</v>
      </c>
      <c r="C17" s="227">
        <v>3577</v>
      </c>
      <c r="D17" s="228">
        <v>2.22537937377691E-6</v>
      </c>
    </row>
    <row r="18" spans="1:5" ht="13.5" thickBot="1" x14ac:dyDescent="0.25">
      <c r="A18" s="150">
        <v>1255</v>
      </c>
      <c r="B18" s="223" t="s">
        <v>3830</v>
      </c>
      <c r="C18" s="224">
        <v>2112</v>
      </c>
      <c r="D18" s="225">
        <v>1.35575453125E-6</v>
      </c>
    </row>
    <row r="19" spans="1:5" ht="13.5" thickBot="1" x14ac:dyDescent="0.25">
      <c r="A19" s="151">
        <v>22100</v>
      </c>
      <c r="B19" s="226" t="s">
        <v>2676</v>
      </c>
      <c r="C19" s="227">
        <v>1824</v>
      </c>
      <c r="D19" s="228">
        <v>1.5887317434210499E-6</v>
      </c>
    </row>
    <row r="20" spans="1:5" ht="13.5" thickBot="1" x14ac:dyDescent="0.25">
      <c r="A20" s="150" t="s">
        <v>1292</v>
      </c>
      <c r="B20" s="223" t="s">
        <v>2933</v>
      </c>
      <c r="C20" s="224">
        <v>11063</v>
      </c>
      <c r="D20" s="225">
        <v>4.8238233691755596E-3</v>
      </c>
    </row>
    <row r="21" spans="1:5" ht="13.5" thickBot="1" x14ac:dyDescent="0.25">
      <c r="A21" s="151">
        <v>18212</v>
      </c>
      <c r="B21" s="226" t="s">
        <v>3643</v>
      </c>
      <c r="C21" s="227">
        <v>147</v>
      </c>
      <c r="D21" s="228">
        <v>1.78444460571429E-3</v>
      </c>
    </row>
    <row r="22" spans="1:5" ht="13.5" thickBot="1" x14ac:dyDescent="0.25">
      <c r="A22" s="150">
        <v>18211</v>
      </c>
      <c r="B22" s="223" t="s">
        <v>2677</v>
      </c>
      <c r="C22" s="224">
        <v>694</v>
      </c>
      <c r="D22" s="225">
        <v>6.1241717002881801E-6</v>
      </c>
    </row>
    <row r="23" spans="1:5" ht="13.5" thickBot="1" x14ac:dyDescent="0.25">
      <c r="A23" s="151" t="s">
        <v>990</v>
      </c>
      <c r="B23" s="226" t="s">
        <v>2801</v>
      </c>
      <c r="C23" s="227">
        <v>4560</v>
      </c>
      <c r="D23" s="228">
        <v>1.22237454123337</v>
      </c>
      <c r="E23" s="61"/>
    </row>
    <row r="24" spans="1:5" ht="13.5" thickBot="1" x14ac:dyDescent="0.25">
      <c r="A24" s="150">
        <v>19804</v>
      </c>
      <c r="B24" s="223" t="s">
        <v>5658</v>
      </c>
      <c r="C24" s="224">
        <v>31</v>
      </c>
      <c r="D24" s="225">
        <v>9.6594889999999903E-5</v>
      </c>
      <c r="E24" s="61"/>
    </row>
    <row r="25" spans="1:5" ht="13.5" thickBot="1" x14ac:dyDescent="0.25">
      <c r="A25" s="151" t="s">
        <v>555</v>
      </c>
      <c r="B25" s="226" t="s">
        <v>1964</v>
      </c>
      <c r="C25" s="227">
        <v>923</v>
      </c>
      <c r="D25" s="228">
        <v>3.5704257638136498E-6</v>
      </c>
      <c r="E25" s="61"/>
    </row>
    <row r="26" spans="1:5" ht="13.5" thickBot="1" x14ac:dyDescent="0.25">
      <c r="A26" s="150">
        <v>735</v>
      </c>
      <c r="B26" s="223" t="s">
        <v>1965</v>
      </c>
      <c r="C26" s="224">
        <v>214</v>
      </c>
      <c r="D26" s="225">
        <v>2.2498156682243E-5</v>
      </c>
      <c r="E26" s="61"/>
    </row>
    <row r="27" spans="1:5" ht="13.5" thickBot="1" x14ac:dyDescent="0.25">
      <c r="A27" s="151" t="s">
        <v>1036</v>
      </c>
      <c r="B27" s="226" t="s">
        <v>2756</v>
      </c>
      <c r="C27" s="227">
        <v>198</v>
      </c>
      <c r="D27" s="228">
        <v>5.2994076969697002E-5</v>
      </c>
      <c r="E27" s="61"/>
    </row>
    <row r="28" spans="1:5" ht="13.5" thickBot="1" x14ac:dyDescent="0.25">
      <c r="A28" s="150" t="s">
        <v>1035</v>
      </c>
      <c r="B28" s="223" t="s">
        <v>4054</v>
      </c>
      <c r="C28" s="224">
        <v>24348</v>
      </c>
      <c r="D28" s="225">
        <v>1.8011368514867701E-6</v>
      </c>
      <c r="E28" s="61"/>
    </row>
    <row r="29" spans="1:5" ht="13.5" thickBot="1" x14ac:dyDescent="0.25">
      <c r="A29" s="151">
        <v>22115</v>
      </c>
      <c r="B29" s="226" t="s">
        <v>5239</v>
      </c>
      <c r="C29" s="227">
        <v>1</v>
      </c>
      <c r="D29" s="228">
        <v>1.1248977740000001E-2</v>
      </c>
      <c r="E29" s="61"/>
    </row>
    <row r="30" spans="1:5" ht="13.5" thickBot="1" x14ac:dyDescent="0.25">
      <c r="A30" s="150">
        <v>19806</v>
      </c>
      <c r="B30" s="223" t="s">
        <v>4151</v>
      </c>
      <c r="C30" s="224">
        <v>26</v>
      </c>
      <c r="D30" s="225">
        <v>4.8297444999999999E-4</v>
      </c>
      <c r="E30" s="61"/>
    </row>
    <row r="31" spans="1:5" ht="13.5" thickBot="1" x14ac:dyDescent="0.25">
      <c r="A31" s="151">
        <v>19805</v>
      </c>
      <c r="B31" s="226" t="s">
        <v>1892</v>
      </c>
      <c r="C31" s="227">
        <v>6147</v>
      </c>
      <c r="D31" s="228">
        <v>8.5785905319668103</v>
      </c>
      <c r="E31" s="61"/>
    </row>
    <row r="32" spans="1:5" ht="13.5" thickBot="1" x14ac:dyDescent="0.25">
      <c r="A32" s="150" t="s">
        <v>474</v>
      </c>
      <c r="B32" s="223" t="s">
        <v>5241</v>
      </c>
      <c r="C32" s="224">
        <v>82</v>
      </c>
      <c r="D32" s="225">
        <v>1.00250366829268E-4</v>
      </c>
      <c r="E32" s="61"/>
    </row>
    <row r="33" spans="1:5" ht="13.5" thickBot="1" x14ac:dyDescent="0.25">
      <c r="A33" s="151" t="s">
        <v>816</v>
      </c>
      <c r="B33" s="226" t="s">
        <v>2496</v>
      </c>
      <c r="C33" s="227">
        <v>60112</v>
      </c>
      <c r="D33" s="228">
        <v>0.176618819628381</v>
      </c>
      <c r="E33" s="61"/>
    </row>
    <row r="34" spans="1:5" ht="13.5" thickBot="1" x14ac:dyDescent="0.25">
      <c r="A34" s="150">
        <v>431</v>
      </c>
      <c r="B34" s="223" t="s">
        <v>3241</v>
      </c>
      <c r="C34" s="224">
        <v>1055</v>
      </c>
      <c r="D34" s="225">
        <v>0.31597951352036902</v>
      </c>
      <c r="E34" s="61"/>
    </row>
    <row r="35" spans="1:5" ht="13.5" thickBot="1" x14ac:dyDescent="0.25">
      <c r="A35" s="151">
        <v>434</v>
      </c>
      <c r="B35" s="226" t="s">
        <v>4001</v>
      </c>
      <c r="C35" s="227">
        <v>7295</v>
      </c>
      <c r="D35" s="228">
        <v>1.95575930942561</v>
      </c>
      <c r="E35" s="61"/>
    </row>
    <row r="36" spans="1:5" ht="13.5" thickBot="1" x14ac:dyDescent="0.25">
      <c r="A36" s="150" t="s">
        <v>443</v>
      </c>
      <c r="B36" s="223" t="s">
        <v>2467</v>
      </c>
      <c r="C36" s="224">
        <v>63295</v>
      </c>
      <c r="D36" s="225">
        <v>7.2527112192514301E-2</v>
      </c>
      <c r="E36" s="61"/>
    </row>
    <row r="37" spans="1:5" ht="13.5" thickBot="1" x14ac:dyDescent="0.25">
      <c r="A37" s="151" t="s">
        <v>991</v>
      </c>
      <c r="B37" s="226" t="s">
        <v>2464</v>
      </c>
      <c r="C37" s="227">
        <v>158</v>
      </c>
      <c r="D37" s="228">
        <v>5.8342168455696199E-4</v>
      </c>
      <c r="E37" s="61"/>
    </row>
    <row r="38" spans="1:5" ht="13.5" thickBot="1" x14ac:dyDescent="0.25">
      <c r="A38" s="150">
        <v>9176</v>
      </c>
      <c r="B38" s="223" t="s">
        <v>2574</v>
      </c>
      <c r="C38" s="224">
        <v>233</v>
      </c>
      <c r="D38" s="225">
        <v>1.07788289270386E-5</v>
      </c>
    </row>
    <row r="39" spans="1:5" ht="13.5" thickBot="1" x14ac:dyDescent="0.25">
      <c r="A39" s="151">
        <v>17811</v>
      </c>
      <c r="B39" s="226" t="s">
        <v>2573</v>
      </c>
      <c r="C39" s="227">
        <v>1113</v>
      </c>
      <c r="D39" s="228">
        <v>4.34975471698113E-8</v>
      </c>
    </row>
    <row r="40" spans="1:5" ht="13.5" thickBot="1" x14ac:dyDescent="0.25">
      <c r="A40" s="150">
        <v>18203</v>
      </c>
      <c r="B40" s="223" t="s">
        <v>1915</v>
      </c>
      <c r="C40" s="224">
        <v>3419</v>
      </c>
      <c r="D40" s="225">
        <v>11.654922599384401</v>
      </c>
    </row>
    <row r="41" spans="1:5" ht="13.5" thickBot="1" x14ac:dyDescent="0.25">
      <c r="A41" s="151" t="s">
        <v>1390</v>
      </c>
      <c r="B41" s="226" t="s">
        <v>5532</v>
      </c>
      <c r="C41" s="227">
        <v>6528</v>
      </c>
      <c r="D41" s="228">
        <v>4.6610585707720396E-6</v>
      </c>
    </row>
    <row r="42" spans="1:5" ht="13.5" thickBot="1" x14ac:dyDescent="0.25">
      <c r="A42" s="150" t="s">
        <v>1475</v>
      </c>
      <c r="B42" s="223" t="s">
        <v>3172</v>
      </c>
      <c r="C42" s="224">
        <v>24855</v>
      </c>
      <c r="D42" s="225">
        <v>42.732878368094397</v>
      </c>
    </row>
    <row r="43" spans="1:5" ht="13.5" thickBot="1" x14ac:dyDescent="0.25">
      <c r="A43" s="151" t="s">
        <v>1230</v>
      </c>
      <c r="B43" s="226" t="s">
        <v>2528</v>
      </c>
      <c r="C43" s="227">
        <v>127039</v>
      </c>
      <c r="D43" s="228">
        <v>4.7210515826635897E-6</v>
      </c>
    </row>
    <row r="44" spans="1:5" ht="13.5" thickBot="1" x14ac:dyDescent="0.25">
      <c r="A44" s="150" t="s">
        <v>1229</v>
      </c>
      <c r="B44" s="223" t="s">
        <v>5251</v>
      </c>
      <c r="C44" s="224">
        <v>229</v>
      </c>
      <c r="D44" s="225">
        <v>2.2706991266375501E-7</v>
      </c>
    </row>
    <row r="45" spans="1:5" ht="13.5" thickBot="1" x14ac:dyDescent="0.25">
      <c r="A45" s="151">
        <v>129</v>
      </c>
      <c r="B45" s="226" t="s">
        <v>3655</v>
      </c>
      <c r="C45" s="227">
        <v>10732</v>
      </c>
      <c r="D45" s="228">
        <v>7.4768095307754398E-2</v>
      </c>
    </row>
    <row r="46" spans="1:5" ht="13.5" thickBot="1" x14ac:dyDescent="0.25">
      <c r="A46" s="150" t="s">
        <v>352</v>
      </c>
      <c r="B46" s="223" t="s">
        <v>3656</v>
      </c>
      <c r="C46" s="224">
        <v>1052</v>
      </c>
      <c r="D46" s="225">
        <v>8.4866972177768805</v>
      </c>
    </row>
    <row r="47" spans="1:5" ht="13.5" thickBot="1" x14ac:dyDescent="0.25">
      <c r="A47" s="151" t="s">
        <v>699</v>
      </c>
      <c r="B47" s="226" t="s">
        <v>3657</v>
      </c>
      <c r="C47" s="227">
        <v>8221</v>
      </c>
      <c r="D47" s="228">
        <v>60.5974586188375</v>
      </c>
    </row>
    <row r="48" spans="1:5" ht="13.5" thickBot="1" x14ac:dyDescent="0.25">
      <c r="A48" s="150" t="s">
        <v>1335</v>
      </c>
      <c r="B48" s="223" t="s">
        <v>3658</v>
      </c>
      <c r="C48" s="224">
        <v>96331</v>
      </c>
      <c r="D48" s="225">
        <v>4.2084972984812703E-6</v>
      </c>
    </row>
    <row r="49" spans="1:4" ht="13.5" thickBot="1" x14ac:dyDescent="0.25">
      <c r="A49" s="151" t="s">
        <v>336</v>
      </c>
      <c r="B49" s="226" t="s">
        <v>5253</v>
      </c>
      <c r="C49" s="227">
        <v>2</v>
      </c>
      <c r="D49" s="228">
        <v>1.6137625000000001E-5</v>
      </c>
    </row>
    <row r="50" spans="1:4" ht="13.5" thickBot="1" x14ac:dyDescent="0.25">
      <c r="A50" s="150" t="s">
        <v>339</v>
      </c>
      <c r="B50" s="223" t="s">
        <v>3990</v>
      </c>
      <c r="C50" s="224">
        <v>5</v>
      </c>
      <c r="D50" s="225">
        <v>1.9318977999999999E-5</v>
      </c>
    </row>
    <row r="51" spans="1:4" ht="13.5" thickBot="1" x14ac:dyDescent="0.25">
      <c r="A51" s="151" t="s">
        <v>2463</v>
      </c>
      <c r="B51" s="226" t="s">
        <v>3161</v>
      </c>
      <c r="C51" s="227">
        <v>8</v>
      </c>
      <c r="D51" s="228">
        <v>2.41487225E-5</v>
      </c>
    </row>
    <row r="52" spans="1:4" ht="13.5" thickBot="1" x14ac:dyDescent="0.25">
      <c r="A52" s="150">
        <v>17402</v>
      </c>
      <c r="B52" s="223" t="s">
        <v>2433</v>
      </c>
      <c r="C52" s="224">
        <v>5004</v>
      </c>
      <c r="D52" s="225">
        <v>7.6363061550759399E-7</v>
      </c>
    </row>
    <row r="53" spans="1:4" ht="13.5" thickBot="1" x14ac:dyDescent="0.25">
      <c r="A53" s="151">
        <v>17401</v>
      </c>
      <c r="B53" s="226" t="s">
        <v>3916</v>
      </c>
      <c r="C53" s="227">
        <v>108</v>
      </c>
      <c r="D53" s="228">
        <v>3.3612574074074099E-7</v>
      </c>
    </row>
    <row r="54" spans="1:4" ht="13.5" thickBot="1" x14ac:dyDescent="0.25">
      <c r="A54" s="150">
        <v>236</v>
      </c>
      <c r="B54" s="223" t="s">
        <v>2487</v>
      </c>
      <c r="C54" s="224">
        <v>29808</v>
      </c>
      <c r="D54" s="225">
        <v>1.3027088627214099E-6</v>
      </c>
    </row>
    <row r="55" spans="1:4" ht="13.5" thickBot="1" x14ac:dyDescent="0.25">
      <c r="A55" s="151">
        <v>202</v>
      </c>
      <c r="B55" s="226" t="s">
        <v>1924</v>
      </c>
      <c r="C55" s="227">
        <v>40480</v>
      </c>
      <c r="D55" s="228">
        <v>1.90896979304348E-3</v>
      </c>
    </row>
    <row r="56" spans="1:4" ht="13.5" thickBot="1" x14ac:dyDescent="0.25">
      <c r="A56" s="150">
        <v>90013</v>
      </c>
      <c r="B56" s="223" t="s">
        <v>2904</v>
      </c>
      <c r="C56" s="224">
        <v>2874</v>
      </c>
      <c r="D56" s="225">
        <v>1.34439652052887E-5</v>
      </c>
    </row>
    <row r="57" spans="1:4" ht="13.5" thickBot="1" x14ac:dyDescent="0.25">
      <c r="A57" s="151" t="s">
        <v>368</v>
      </c>
      <c r="B57" s="226" t="s">
        <v>2089</v>
      </c>
      <c r="C57" s="227">
        <v>475</v>
      </c>
      <c r="D57" s="228">
        <v>3.9194547368421003E-8</v>
      </c>
    </row>
    <row r="58" spans="1:4" ht="13.5" thickBot="1" x14ac:dyDescent="0.25">
      <c r="A58" s="150">
        <v>562</v>
      </c>
      <c r="B58" s="223" t="s">
        <v>2685</v>
      </c>
      <c r="C58" s="224">
        <v>8652</v>
      </c>
      <c r="D58" s="225">
        <v>6.2632608980582598E-6</v>
      </c>
    </row>
    <row r="59" spans="1:4" ht="13.5" thickBot="1" x14ac:dyDescent="0.25">
      <c r="A59" s="151" t="s">
        <v>1046</v>
      </c>
      <c r="B59" s="226" t="s">
        <v>3324</v>
      </c>
      <c r="C59" s="227">
        <v>335</v>
      </c>
      <c r="D59" s="228">
        <v>8.5929768358208906E-6</v>
      </c>
    </row>
    <row r="60" spans="1:4" ht="13.5" thickBot="1" x14ac:dyDescent="0.25">
      <c r="A60" s="150">
        <v>70913</v>
      </c>
      <c r="B60" s="223" t="s">
        <v>3365</v>
      </c>
      <c r="C60" s="224">
        <v>36</v>
      </c>
      <c r="D60" s="225">
        <v>7.1112098108333296E-3</v>
      </c>
    </row>
    <row r="61" spans="1:4" ht="13.5" thickBot="1" x14ac:dyDescent="0.25">
      <c r="A61" s="151" t="s">
        <v>1048</v>
      </c>
      <c r="B61" s="226" t="s">
        <v>2141</v>
      </c>
      <c r="C61" s="227">
        <v>1061</v>
      </c>
      <c r="D61" s="228">
        <v>0.159635386673534</v>
      </c>
    </row>
    <row r="62" spans="1:4" ht="13.5" thickBot="1" x14ac:dyDescent="0.25">
      <c r="A62" s="150" t="s">
        <v>1047</v>
      </c>
      <c r="B62" s="223" t="s">
        <v>3106</v>
      </c>
      <c r="C62" s="224">
        <v>38</v>
      </c>
      <c r="D62" s="225">
        <v>8.6554988578947396E-4</v>
      </c>
    </row>
    <row r="63" spans="1:4" ht="13.5" thickBot="1" x14ac:dyDescent="0.25">
      <c r="A63" s="151" t="s">
        <v>1386</v>
      </c>
      <c r="B63" s="226" t="s">
        <v>3251</v>
      </c>
      <c r="C63" s="227">
        <v>14</v>
      </c>
      <c r="D63" s="228">
        <v>7.8688455350000002E-3</v>
      </c>
    </row>
    <row r="64" spans="1:4" ht="13.5" thickBot="1" x14ac:dyDescent="0.25">
      <c r="A64" s="150" t="s">
        <v>548</v>
      </c>
      <c r="B64" s="223" t="s">
        <v>3252</v>
      </c>
      <c r="C64" s="224">
        <v>1214</v>
      </c>
      <c r="D64" s="225">
        <v>1.3028889117792399E-4</v>
      </c>
    </row>
    <row r="65" spans="1:4" ht="13.5" thickBot="1" x14ac:dyDescent="0.25">
      <c r="A65" s="151" t="s">
        <v>1585</v>
      </c>
      <c r="B65" s="226" t="s">
        <v>3075</v>
      </c>
      <c r="C65" s="227">
        <v>19765</v>
      </c>
      <c r="D65" s="228">
        <v>2.7568725599895198E-2</v>
      </c>
    </row>
    <row r="66" spans="1:4" ht="13.5" thickBot="1" x14ac:dyDescent="0.25">
      <c r="A66" s="150" t="s">
        <v>1430</v>
      </c>
      <c r="B66" s="223" t="s">
        <v>3716</v>
      </c>
      <c r="C66" s="224">
        <v>4841</v>
      </c>
      <c r="D66" s="225">
        <v>2.6400194824393701E-2</v>
      </c>
    </row>
    <row r="67" spans="1:4" ht="13.5" thickBot="1" x14ac:dyDescent="0.25">
      <c r="A67" s="151" t="s">
        <v>1358</v>
      </c>
      <c r="B67" s="226" t="s">
        <v>3742</v>
      </c>
      <c r="C67" s="227">
        <v>23</v>
      </c>
      <c r="D67" s="228">
        <v>3.44469984782609E-4</v>
      </c>
    </row>
    <row r="68" spans="1:4" ht="13.5" thickBot="1" x14ac:dyDescent="0.25">
      <c r="A68" s="150" t="s">
        <v>650</v>
      </c>
      <c r="B68" s="223" t="s">
        <v>5257</v>
      </c>
      <c r="C68" s="224">
        <v>581</v>
      </c>
      <c r="D68" s="225">
        <v>31.111838084335002</v>
      </c>
    </row>
    <row r="69" spans="1:4" ht="13.5" thickBot="1" x14ac:dyDescent="0.25">
      <c r="A69" s="151" t="s">
        <v>1045</v>
      </c>
      <c r="B69" s="226" t="s">
        <v>4127</v>
      </c>
      <c r="C69" s="227">
        <v>3</v>
      </c>
      <c r="D69" s="228">
        <v>1.34458107E-3</v>
      </c>
    </row>
    <row r="70" spans="1:4" ht="13.5" thickBot="1" x14ac:dyDescent="0.25">
      <c r="A70" s="150" t="s">
        <v>1277</v>
      </c>
      <c r="B70" s="223" t="s">
        <v>2597</v>
      </c>
      <c r="C70" s="224">
        <v>7246</v>
      </c>
      <c r="D70" s="225">
        <v>9.3848747667679098E-6</v>
      </c>
    </row>
    <row r="71" spans="1:4" ht="13.5" thickBot="1" x14ac:dyDescent="0.25">
      <c r="A71" s="151" t="s">
        <v>1260</v>
      </c>
      <c r="B71" s="226" t="s">
        <v>2666</v>
      </c>
      <c r="C71" s="227">
        <v>20446</v>
      </c>
      <c r="D71" s="228">
        <v>5.2440735547295697E-6</v>
      </c>
    </row>
    <row r="72" spans="1:4" ht="13.5" thickBot="1" x14ac:dyDescent="0.25">
      <c r="A72" s="150" t="s">
        <v>1350</v>
      </c>
      <c r="B72" s="223" t="s">
        <v>2582</v>
      </c>
      <c r="C72" s="224">
        <v>2</v>
      </c>
      <c r="D72" s="225">
        <v>4.8297444999999999E-5</v>
      </c>
    </row>
    <row r="73" spans="1:4" ht="13.5" thickBot="1" x14ac:dyDescent="0.25">
      <c r="A73" s="151">
        <v>10432</v>
      </c>
      <c r="B73" s="226" t="s">
        <v>3121</v>
      </c>
      <c r="C73" s="227">
        <v>18415</v>
      </c>
      <c r="D73" s="228">
        <v>11.7297534230373</v>
      </c>
    </row>
    <row r="74" spans="1:4" ht="13.5" thickBot="1" x14ac:dyDescent="0.25">
      <c r="A74" s="150">
        <v>14102</v>
      </c>
      <c r="B74" s="223" t="s">
        <v>2164</v>
      </c>
      <c r="C74" s="224">
        <v>17169</v>
      </c>
      <c r="D74" s="225">
        <v>3.1451920653503399E-6</v>
      </c>
    </row>
    <row r="75" spans="1:4" ht="13.5" thickBot="1" x14ac:dyDescent="0.25">
      <c r="A75" s="151">
        <v>248</v>
      </c>
      <c r="B75" s="226" t="s">
        <v>2579</v>
      </c>
      <c r="C75" s="227">
        <v>1714</v>
      </c>
      <c r="D75" s="228">
        <v>1.3807320915986E-5</v>
      </c>
    </row>
    <row r="76" spans="1:4" ht="13.5" thickBot="1" x14ac:dyDescent="0.25">
      <c r="A76" s="150" t="s">
        <v>1520</v>
      </c>
      <c r="B76" s="223" t="s">
        <v>3311</v>
      </c>
      <c r="C76" s="224">
        <v>10</v>
      </c>
      <c r="D76" s="225">
        <v>7.3671321079999998E-3</v>
      </c>
    </row>
    <row r="77" spans="1:4" ht="13.5" thickBot="1" x14ac:dyDescent="0.25">
      <c r="A77" s="151">
        <v>389</v>
      </c>
      <c r="B77" s="226" t="s">
        <v>5266</v>
      </c>
      <c r="C77" s="227">
        <v>10</v>
      </c>
      <c r="D77" s="228">
        <v>0.102718405139</v>
      </c>
    </row>
    <row r="78" spans="1:4" ht="13.5" thickBot="1" x14ac:dyDescent="0.25">
      <c r="A78" s="150">
        <v>19926</v>
      </c>
      <c r="B78" s="223" t="s">
        <v>4202</v>
      </c>
      <c r="C78" s="224">
        <v>26255</v>
      </c>
      <c r="D78" s="225">
        <v>1.09232614134451E-5</v>
      </c>
    </row>
    <row r="79" spans="1:4" ht="13.5" thickBot="1" x14ac:dyDescent="0.25">
      <c r="A79" s="151" t="s">
        <v>764</v>
      </c>
      <c r="B79" s="226" t="s">
        <v>3720</v>
      </c>
      <c r="C79" s="227">
        <v>8136</v>
      </c>
      <c r="D79" s="228">
        <v>251.37442533615501</v>
      </c>
    </row>
    <row r="80" spans="1:4" ht="13.5" thickBot="1" x14ac:dyDescent="0.25">
      <c r="A80" s="150" t="s">
        <v>802</v>
      </c>
      <c r="B80" s="223" t="s">
        <v>2242</v>
      </c>
      <c r="C80" s="224">
        <v>4076</v>
      </c>
      <c r="D80" s="225">
        <v>1.8484792492639799E-6</v>
      </c>
    </row>
    <row r="81" spans="1:4" ht="13.5" thickBot="1" x14ac:dyDescent="0.25">
      <c r="A81" s="151">
        <v>10244</v>
      </c>
      <c r="B81" s="226" t="s">
        <v>3058</v>
      </c>
      <c r="C81" s="227">
        <v>21715</v>
      </c>
      <c r="D81" s="228">
        <v>1.13387671866911E-4</v>
      </c>
    </row>
    <row r="82" spans="1:4" ht="13.5" thickBot="1" x14ac:dyDescent="0.25">
      <c r="A82" s="150">
        <v>863</v>
      </c>
      <c r="B82" s="223" t="s">
        <v>2101</v>
      </c>
      <c r="C82" s="224">
        <v>121</v>
      </c>
      <c r="D82" s="225">
        <v>4.6158867768595E-7</v>
      </c>
    </row>
    <row r="83" spans="1:4" ht="13.5" thickBot="1" x14ac:dyDescent="0.25">
      <c r="A83" s="151" t="s">
        <v>627</v>
      </c>
      <c r="B83" s="226" t="s">
        <v>3266</v>
      </c>
      <c r="C83" s="227">
        <v>1679</v>
      </c>
      <c r="D83" s="228">
        <v>2.1666855270994601E-8</v>
      </c>
    </row>
    <row r="84" spans="1:4" ht="13.5" thickBot="1" x14ac:dyDescent="0.25">
      <c r="A84" s="150" t="s">
        <v>1618</v>
      </c>
      <c r="B84" s="223" t="s">
        <v>2493</v>
      </c>
      <c r="C84" s="224">
        <v>107</v>
      </c>
      <c r="D84" s="225">
        <v>1.11856505233645E-3</v>
      </c>
    </row>
    <row r="85" spans="1:4" ht="13.5" thickBot="1" x14ac:dyDescent="0.25">
      <c r="A85" s="151" t="s">
        <v>1185</v>
      </c>
      <c r="B85" s="226" t="s">
        <v>3543</v>
      </c>
      <c r="C85" s="227">
        <v>66</v>
      </c>
      <c r="D85" s="228">
        <v>2.0499747609090901E-3</v>
      </c>
    </row>
    <row r="86" spans="1:4" ht="13.5" thickBot="1" x14ac:dyDescent="0.25">
      <c r="A86" s="150" t="s">
        <v>708</v>
      </c>
      <c r="B86" s="223" t="s">
        <v>2107</v>
      </c>
      <c r="C86" s="224">
        <v>104</v>
      </c>
      <c r="D86" s="225">
        <v>1.4835423076923101E-7</v>
      </c>
    </row>
    <row r="87" spans="1:4" ht="13.5" thickBot="1" x14ac:dyDescent="0.25">
      <c r="A87" s="151">
        <v>72681</v>
      </c>
      <c r="B87" s="226" t="s">
        <v>2606</v>
      </c>
      <c r="C87" s="227">
        <v>283</v>
      </c>
      <c r="D87" s="228">
        <v>5.64984481738516E-2</v>
      </c>
    </row>
    <row r="88" spans="1:4" ht="13.5" thickBot="1" x14ac:dyDescent="0.25">
      <c r="A88" s="150" t="s">
        <v>1096</v>
      </c>
      <c r="B88" s="223" t="s">
        <v>3166</v>
      </c>
      <c r="C88" s="224">
        <v>306</v>
      </c>
      <c r="D88" s="225">
        <v>3.6302000686274597E-5</v>
      </c>
    </row>
    <row r="89" spans="1:4" ht="13.5" thickBot="1" x14ac:dyDescent="0.25">
      <c r="A89" s="151" t="s">
        <v>1121</v>
      </c>
      <c r="B89" s="226" t="s">
        <v>3550</v>
      </c>
      <c r="C89" s="227">
        <v>48634</v>
      </c>
      <c r="D89" s="228">
        <v>6.6173106073207297E-3</v>
      </c>
    </row>
    <row r="90" spans="1:4" ht="13.5" thickBot="1" x14ac:dyDescent="0.25">
      <c r="A90" s="150" t="s">
        <v>1453</v>
      </c>
      <c r="B90" s="223" t="s">
        <v>2762</v>
      </c>
      <c r="C90" s="224">
        <v>5659</v>
      </c>
      <c r="D90" s="225">
        <v>1.72284498497968E-6</v>
      </c>
    </row>
    <row r="91" spans="1:4" ht="13.5" thickBot="1" x14ac:dyDescent="0.25">
      <c r="A91" s="151">
        <v>10383</v>
      </c>
      <c r="B91" s="226" t="s">
        <v>4094</v>
      </c>
      <c r="C91" s="227">
        <v>430</v>
      </c>
      <c r="D91" s="228">
        <v>2.3137845744186099E-5</v>
      </c>
    </row>
    <row r="92" spans="1:4" ht="13.5" thickBot="1" x14ac:dyDescent="0.25">
      <c r="A92" s="150">
        <v>17724</v>
      </c>
      <c r="B92" s="223" t="s">
        <v>2729</v>
      </c>
      <c r="C92" s="224">
        <v>3826</v>
      </c>
      <c r="D92" s="225">
        <v>2.0962364311369599E-3</v>
      </c>
    </row>
    <row r="93" spans="1:4" ht="13.5" thickBot="1" x14ac:dyDescent="0.25">
      <c r="A93" s="151">
        <v>19403</v>
      </c>
      <c r="B93" s="226" t="s">
        <v>2116</v>
      </c>
      <c r="C93" s="227">
        <v>48</v>
      </c>
      <c r="D93" s="228">
        <v>6.2669893125000002E-5</v>
      </c>
    </row>
    <row r="94" spans="1:4" ht="13.5" thickBot="1" x14ac:dyDescent="0.25">
      <c r="A94" s="150" t="s">
        <v>604</v>
      </c>
      <c r="B94" s="223" t="s">
        <v>3208</v>
      </c>
      <c r="C94" s="224">
        <v>5408</v>
      </c>
      <c r="D94" s="225">
        <v>1.1967192363165701E-5</v>
      </c>
    </row>
    <row r="95" spans="1:4" ht="13.5" thickBot="1" x14ac:dyDescent="0.25">
      <c r="A95" s="151">
        <v>17604</v>
      </c>
      <c r="B95" s="226" t="s">
        <v>2763</v>
      </c>
      <c r="C95" s="227">
        <v>109</v>
      </c>
      <c r="D95" s="228">
        <v>4.5793524770642197E-5</v>
      </c>
    </row>
    <row r="96" spans="1:4" ht="13.5" thickBot="1" x14ac:dyDescent="0.25">
      <c r="A96" s="150" t="s">
        <v>1443</v>
      </c>
      <c r="B96" s="223" t="s">
        <v>2934</v>
      </c>
      <c r="C96" s="224">
        <v>8607</v>
      </c>
      <c r="D96" s="225">
        <v>2.14299226443592E-6</v>
      </c>
    </row>
    <row r="97" spans="1:4" ht="13.5" thickBot="1" x14ac:dyDescent="0.25">
      <c r="A97" s="151" t="s">
        <v>1444</v>
      </c>
      <c r="B97" s="226" t="s">
        <v>3382</v>
      </c>
      <c r="C97" s="227">
        <v>58</v>
      </c>
      <c r="D97" s="228">
        <v>2.2258782241379299E-5</v>
      </c>
    </row>
    <row r="98" spans="1:4" ht="13.5" thickBot="1" x14ac:dyDescent="0.25">
      <c r="A98" s="150" t="s">
        <v>429</v>
      </c>
      <c r="B98" s="223" t="s">
        <v>2072</v>
      </c>
      <c r="C98" s="224">
        <v>97</v>
      </c>
      <c r="D98" s="225">
        <v>7.0829384536082502E-6</v>
      </c>
    </row>
    <row r="99" spans="1:4" ht="13.5" thickBot="1" x14ac:dyDescent="0.25">
      <c r="A99" s="151">
        <v>791</v>
      </c>
      <c r="B99" s="226" t="s">
        <v>3426</v>
      </c>
      <c r="C99" s="227">
        <v>23</v>
      </c>
      <c r="D99" s="228">
        <v>2.2151927304347801E-4</v>
      </c>
    </row>
    <row r="100" spans="1:4" ht="13.5" thickBot="1" x14ac:dyDescent="0.25">
      <c r="A100" s="150">
        <v>9708</v>
      </c>
      <c r="B100" s="223" t="s">
        <v>2321</v>
      </c>
      <c r="C100" s="224">
        <v>4946</v>
      </c>
      <c r="D100" s="225">
        <v>11.5747010045751</v>
      </c>
    </row>
    <row r="101" spans="1:4" ht="13.5" thickBot="1" x14ac:dyDescent="0.25">
      <c r="A101" s="151">
        <v>17479</v>
      </c>
      <c r="B101" s="226" t="s">
        <v>2333</v>
      </c>
      <c r="C101" s="227">
        <v>425</v>
      </c>
      <c r="D101" s="228">
        <v>1.9091959929411801E-5</v>
      </c>
    </row>
    <row r="102" spans="1:4" ht="13.5" thickBot="1" x14ac:dyDescent="0.25">
      <c r="A102" s="150" t="s">
        <v>755</v>
      </c>
      <c r="B102" s="223" t="s">
        <v>2802</v>
      </c>
      <c r="C102" s="224">
        <v>9511</v>
      </c>
      <c r="D102" s="225">
        <v>1.75566658748883</v>
      </c>
    </row>
    <row r="103" spans="1:4" ht="13.5" thickBot="1" x14ac:dyDescent="0.25">
      <c r="A103" s="151">
        <v>17480</v>
      </c>
      <c r="B103" s="226" t="s">
        <v>1878</v>
      </c>
      <c r="C103" s="227">
        <v>23021</v>
      </c>
      <c r="D103" s="228">
        <v>63.139772980076202</v>
      </c>
    </row>
    <row r="104" spans="1:4" ht="13.5" thickBot="1" x14ac:dyDescent="0.25">
      <c r="A104" s="150" t="s">
        <v>1525</v>
      </c>
      <c r="B104" s="223" t="s">
        <v>1879</v>
      </c>
      <c r="C104" s="224">
        <v>25277</v>
      </c>
      <c r="D104" s="225">
        <v>5.1671533580235497E-2</v>
      </c>
    </row>
    <row r="105" spans="1:4" ht="13.5" thickBot="1" x14ac:dyDescent="0.25">
      <c r="A105" s="151" t="s">
        <v>1100</v>
      </c>
      <c r="B105" s="226" t="s">
        <v>2094</v>
      </c>
      <c r="C105" s="227">
        <v>17</v>
      </c>
      <c r="D105" s="228">
        <v>1.1450225042941201E-2</v>
      </c>
    </row>
    <row r="106" spans="1:4" ht="13.5" thickBot="1" x14ac:dyDescent="0.25">
      <c r="A106" s="150" t="s">
        <v>1105</v>
      </c>
      <c r="B106" s="223" t="s">
        <v>4137</v>
      </c>
      <c r="C106" s="224">
        <v>5</v>
      </c>
      <c r="D106" s="225">
        <v>4.8412770000000003E-5</v>
      </c>
    </row>
    <row r="107" spans="1:4" ht="13.5" thickBot="1" x14ac:dyDescent="0.25">
      <c r="A107" s="151">
        <v>10354</v>
      </c>
      <c r="B107" s="226" t="s">
        <v>3401</v>
      </c>
      <c r="C107" s="227">
        <v>746</v>
      </c>
      <c r="D107" s="228">
        <v>4.2422421512064402E-4</v>
      </c>
    </row>
    <row r="108" spans="1:4" ht="13.5" thickBot="1" x14ac:dyDescent="0.25">
      <c r="A108" s="150" t="s">
        <v>1578</v>
      </c>
      <c r="B108" s="223" t="s">
        <v>5274</v>
      </c>
      <c r="C108" s="224">
        <v>31</v>
      </c>
      <c r="D108" s="225">
        <v>4.3692669322580599E-4</v>
      </c>
    </row>
    <row r="109" spans="1:4" ht="13.5" thickBot="1" x14ac:dyDescent="0.25">
      <c r="A109" s="151">
        <v>70578</v>
      </c>
      <c r="B109" s="226" t="s">
        <v>3084</v>
      </c>
      <c r="C109" s="227">
        <v>1795</v>
      </c>
      <c r="D109" s="228">
        <v>1.08702884568245E-5</v>
      </c>
    </row>
    <row r="110" spans="1:4" ht="13.5" thickBot="1" x14ac:dyDescent="0.25">
      <c r="A110" s="150">
        <v>10364</v>
      </c>
      <c r="B110" s="223" t="s">
        <v>1976</v>
      </c>
      <c r="C110" s="224">
        <v>19371</v>
      </c>
      <c r="D110" s="225">
        <v>2.1947979344617702E-3</v>
      </c>
    </row>
    <row r="111" spans="1:4" ht="13.5" thickBot="1" x14ac:dyDescent="0.25">
      <c r="A111" s="151">
        <v>9189</v>
      </c>
      <c r="B111" s="226" t="s">
        <v>1974</v>
      </c>
      <c r="C111" s="227">
        <v>94</v>
      </c>
      <c r="D111" s="228">
        <v>2.51245232521276E-3</v>
      </c>
    </row>
    <row r="112" spans="1:4" ht="13.5" thickBot="1" x14ac:dyDescent="0.25">
      <c r="A112" s="150" t="s">
        <v>1826</v>
      </c>
      <c r="B112" s="223" t="s">
        <v>3403</v>
      </c>
      <c r="C112" s="224">
        <v>37570</v>
      </c>
      <c r="D112" s="225">
        <v>9.2112469568804506E-6</v>
      </c>
    </row>
    <row r="113" spans="1:4" ht="13.5" thickBot="1" x14ac:dyDescent="0.25">
      <c r="A113" s="151" t="s">
        <v>957</v>
      </c>
      <c r="B113" s="226" t="s">
        <v>3215</v>
      </c>
      <c r="C113" s="227">
        <v>544</v>
      </c>
      <c r="D113" s="228">
        <v>1.5946562895220601E-4</v>
      </c>
    </row>
    <row r="114" spans="1:4" ht="13.5" thickBot="1" x14ac:dyDescent="0.25">
      <c r="A114" s="150">
        <v>9272</v>
      </c>
      <c r="B114" s="223" t="s">
        <v>3083</v>
      </c>
      <c r="C114" s="224">
        <v>668</v>
      </c>
      <c r="D114" s="225">
        <v>9.7091676646706594E-8</v>
      </c>
    </row>
    <row r="115" spans="1:4" ht="13.5" thickBot="1" x14ac:dyDescent="0.25">
      <c r="A115" s="151">
        <v>18076</v>
      </c>
      <c r="B115" s="226" t="s">
        <v>3007</v>
      </c>
      <c r="C115" s="227">
        <v>89</v>
      </c>
      <c r="D115" s="228">
        <v>1.5371938730337101E-4</v>
      </c>
    </row>
    <row r="116" spans="1:4" ht="13.5" thickBot="1" x14ac:dyDescent="0.25">
      <c r="A116" s="150" t="s">
        <v>391</v>
      </c>
      <c r="B116" s="223" t="s">
        <v>1977</v>
      </c>
      <c r="C116" s="224">
        <v>32585</v>
      </c>
      <c r="D116" s="225">
        <v>1.6903629914302901E-2</v>
      </c>
    </row>
    <row r="117" spans="1:4" ht="13.5" thickBot="1" x14ac:dyDescent="0.25">
      <c r="A117" s="151" t="s">
        <v>1617</v>
      </c>
      <c r="B117" s="226" t="s">
        <v>2039</v>
      </c>
      <c r="C117" s="227">
        <v>1903</v>
      </c>
      <c r="D117" s="228">
        <v>1.27430530740935E-8</v>
      </c>
    </row>
    <row r="118" spans="1:4" ht="13.5" thickBot="1" x14ac:dyDescent="0.25">
      <c r="A118" s="150" t="s">
        <v>1467</v>
      </c>
      <c r="B118" s="223" t="s">
        <v>2040</v>
      </c>
      <c r="C118" s="224">
        <v>14</v>
      </c>
      <c r="D118" s="225">
        <v>3.2926570900000001E-3</v>
      </c>
    </row>
    <row r="119" spans="1:4" ht="13.5" thickBot="1" x14ac:dyDescent="0.25">
      <c r="A119" s="151" t="s">
        <v>962</v>
      </c>
      <c r="B119" s="226" t="s">
        <v>3137</v>
      </c>
      <c r="C119" s="227">
        <v>6163</v>
      </c>
      <c r="D119" s="228">
        <v>47.934641574593101</v>
      </c>
    </row>
    <row r="120" spans="1:4" ht="13.5" thickBot="1" x14ac:dyDescent="0.25">
      <c r="A120" s="150" t="s">
        <v>450</v>
      </c>
      <c r="B120" s="223" t="s">
        <v>3683</v>
      </c>
      <c r="C120" s="224">
        <v>1313</v>
      </c>
      <c r="D120" s="225">
        <v>8.0318143023381493E-3</v>
      </c>
    </row>
    <row r="121" spans="1:4" ht="13.5" thickBot="1" x14ac:dyDescent="0.25">
      <c r="A121" s="151">
        <v>19213</v>
      </c>
      <c r="B121" s="226" t="s">
        <v>1900</v>
      </c>
      <c r="C121" s="227">
        <v>16833</v>
      </c>
      <c r="D121" s="228">
        <v>4.5218780561991602E-6</v>
      </c>
    </row>
    <row r="122" spans="1:4" ht="13.5" thickBot="1" x14ac:dyDescent="0.25">
      <c r="A122" s="150">
        <v>11795</v>
      </c>
      <c r="B122" s="223" t="s">
        <v>4201</v>
      </c>
      <c r="C122" s="224">
        <v>398</v>
      </c>
      <c r="D122" s="225">
        <v>7.3538320603014798E-5</v>
      </c>
    </row>
    <row r="123" spans="1:4" ht="13.5" thickBot="1" x14ac:dyDescent="0.25">
      <c r="A123" s="151" t="s">
        <v>1423</v>
      </c>
      <c r="B123" s="226" t="s">
        <v>3923</v>
      </c>
      <c r="C123" s="227">
        <v>13376</v>
      </c>
      <c r="D123" s="228">
        <v>3.7775554524745799E-4</v>
      </c>
    </row>
    <row r="124" spans="1:4" ht="13.5" thickBot="1" x14ac:dyDescent="0.25">
      <c r="A124" s="150" t="s">
        <v>434</v>
      </c>
      <c r="B124" s="223" t="s">
        <v>3618</v>
      </c>
      <c r="C124" s="224">
        <v>310</v>
      </c>
      <c r="D124" s="225">
        <v>5.7313099448387105E-4</v>
      </c>
    </row>
    <row r="125" spans="1:4" ht="13.5" thickBot="1" x14ac:dyDescent="0.25">
      <c r="A125" s="151">
        <v>10939</v>
      </c>
      <c r="B125" s="226" t="s">
        <v>2256</v>
      </c>
      <c r="C125" s="227">
        <v>1367</v>
      </c>
      <c r="D125" s="228">
        <v>7.9141387564008894E-6</v>
      </c>
    </row>
    <row r="126" spans="1:4" ht="13.5" thickBot="1" x14ac:dyDescent="0.25">
      <c r="A126" s="150" t="s">
        <v>599</v>
      </c>
      <c r="B126" s="223" t="s">
        <v>2630</v>
      </c>
      <c r="C126" s="224">
        <v>1216</v>
      </c>
      <c r="D126" s="225">
        <v>5.0839415789473703E-6</v>
      </c>
    </row>
    <row r="127" spans="1:4" ht="13.5" thickBot="1" x14ac:dyDescent="0.25">
      <c r="A127" s="151">
        <v>16108</v>
      </c>
      <c r="B127" s="226" t="s">
        <v>2662</v>
      </c>
      <c r="C127" s="227">
        <v>16093</v>
      </c>
      <c r="D127" s="228">
        <v>6.5905169421487996E-6</v>
      </c>
    </row>
    <row r="128" spans="1:4" ht="13.5" thickBot="1" x14ac:dyDescent="0.25">
      <c r="A128" s="150">
        <v>9312</v>
      </c>
      <c r="B128" s="223" t="s">
        <v>3170</v>
      </c>
      <c r="C128" s="224">
        <v>234</v>
      </c>
      <c r="D128" s="225">
        <v>0.123674297389701</v>
      </c>
    </row>
    <row r="129" spans="1:4" ht="13.5" thickBot="1" x14ac:dyDescent="0.25">
      <c r="A129" s="151">
        <v>811</v>
      </c>
      <c r="B129" s="226" t="s">
        <v>2835</v>
      </c>
      <c r="C129" s="227">
        <v>3889</v>
      </c>
      <c r="D129" s="228">
        <v>9.7116487503213799E-6</v>
      </c>
    </row>
    <row r="130" spans="1:4" ht="13.5" thickBot="1" x14ac:dyDescent="0.25">
      <c r="A130" s="150" t="s">
        <v>670</v>
      </c>
      <c r="B130" s="223" t="s">
        <v>3835</v>
      </c>
      <c r="C130" s="224">
        <v>70967</v>
      </c>
      <c r="D130" s="225">
        <v>7.12003987191229E-6</v>
      </c>
    </row>
    <row r="131" spans="1:4" ht="13.5" thickBot="1" x14ac:dyDescent="0.25">
      <c r="A131" s="151">
        <v>72667</v>
      </c>
      <c r="B131" s="226" t="s">
        <v>2112</v>
      </c>
      <c r="C131" s="227">
        <v>163</v>
      </c>
      <c r="D131" s="228">
        <v>4.3677723926380398E-7</v>
      </c>
    </row>
    <row r="132" spans="1:4" ht="13.5" thickBot="1" x14ac:dyDescent="0.25">
      <c r="A132" s="150" t="s">
        <v>449</v>
      </c>
      <c r="B132" s="223" t="s">
        <v>3670</v>
      </c>
      <c r="C132" s="224">
        <v>870</v>
      </c>
      <c r="D132" s="225">
        <v>1.3434461712643699E-5</v>
      </c>
    </row>
    <row r="133" spans="1:4" ht="13.5" thickBot="1" x14ac:dyDescent="0.25">
      <c r="A133" s="151" t="s">
        <v>554</v>
      </c>
      <c r="B133" s="226" t="s">
        <v>4070</v>
      </c>
      <c r="C133" s="227">
        <v>27897</v>
      </c>
      <c r="D133" s="228">
        <v>8.3170565214897795E-6</v>
      </c>
    </row>
    <row r="134" spans="1:4" ht="13.5" thickBot="1" x14ac:dyDescent="0.25">
      <c r="A134" s="150" t="s">
        <v>817</v>
      </c>
      <c r="B134" s="223" t="s">
        <v>2548</v>
      </c>
      <c r="C134" s="224">
        <v>13</v>
      </c>
      <c r="D134" s="225">
        <v>1.39621461538462E-5</v>
      </c>
    </row>
    <row r="135" spans="1:4" ht="13.5" thickBot="1" x14ac:dyDescent="0.25">
      <c r="A135" s="151">
        <v>9081</v>
      </c>
      <c r="B135" s="226" t="s">
        <v>1916</v>
      </c>
      <c r="C135" s="227">
        <v>2606</v>
      </c>
      <c r="D135" s="228">
        <v>7.6727330122793406E-6</v>
      </c>
    </row>
    <row r="136" spans="1:4" ht="13.5" thickBot="1" x14ac:dyDescent="0.25">
      <c r="A136" s="150" t="s">
        <v>855</v>
      </c>
      <c r="B136" s="223" t="s">
        <v>2152</v>
      </c>
      <c r="C136" s="224">
        <v>982</v>
      </c>
      <c r="D136" s="225">
        <v>1.7667607230142599E-6</v>
      </c>
    </row>
    <row r="137" spans="1:4" ht="13.5" thickBot="1" x14ac:dyDescent="0.25">
      <c r="A137" s="151" t="s">
        <v>570</v>
      </c>
      <c r="B137" s="226" t="s">
        <v>2671</v>
      </c>
      <c r="C137" s="227">
        <v>8312</v>
      </c>
      <c r="D137" s="228">
        <v>1.51539625312802E-5</v>
      </c>
    </row>
    <row r="138" spans="1:4" ht="13.5" thickBot="1" x14ac:dyDescent="0.25">
      <c r="A138" s="150" t="s">
        <v>1318</v>
      </c>
      <c r="B138" s="223" t="s">
        <v>2091</v>
      </c>
      <c r="C138" s="224">
        <v>1</v>
      </c>
      <c r="D138" s="225">
        <v>1.9857227460000001E-2</v>
      </c>
    </row>
    <row r="139" spans="1:4" ht="13.5" thickBot="1" x14ac:dyDescent="0.25">
      <c r="A139" s="151">
        <v>10723</v>
      </c>
      <c r="B139" s="226" t="s">
        <v>3523</v>
      </c>
      <c r="C139" s="227">
        <v>6070</v>
      </c>
      <c r="D139" s="228">
        <v>6.2333411895146497E-2</v>
      </c>
    </row>
    <row r="140" spans="1:4" ht="13.5" thickBot="1" x14ac:dyDescent="0.25">
      <c r="A140" s="150" t="s">
        <v>472</v>
      </c>
      <c r="B140" s="223" t="s">
        <v>4095</v>
      </c>
      <c r="C140" s="224">
        <v>54542</v>
      </c>
      <c r="D140" s="225">
        <v>9.9428239596454394E-3</v>
      </c>
    </row>
    <row r="141" spans="1:4" ht="13.5" thickBot="1" x14ac:dyDescent="0.25">
      <c r="A141" s="151" t="s">
        <v>1460</v>
      </c>
      <c r="B141" s="226" t="s">
        <v>2886</v>
      </c>
      <c r="C141" s="227">
        <v>41721</v>
      </c>
      <c r="D141" s="228">
        <v>0.39643267878824101</v>
      </c>
    </row>
    <row r="142" spans="1:4" ht="13.5" thickBot="1" x14ac:dyDescent="0.25">
      <c r="A142" s="150">
        <v>3</v>
      </c>
      <c r="B142" s="223" t="s">
        <v>2887</v>
      </c>
      <c r="C142" s="224">
        <v>13238</v>
      </c>
      <c r="D142" s="225">
        <v>5.10775215289319E-8</v>
      </c>
    </row>
    <row r="143" spans="1:4" ht="13.5" thickBot="1" x14ac:dyDescent="0.25">
      <c r="A143" s="151">
        <v>9152</v>
      </c>
      <c r="B143" s="226" t="s">
        <v>2352</v>
      </c>
      <c r="C143" s="227">
        <v>767</v>
      </c>
      <c r="D143" s="228">
        <v>1.38532436766623E-6</v>
      </c>
    </row>
    <row r="144" spans="1:4" ht="13.5" thickBot="1" x14ac:dyDescent="0.25">
      <c r="A144" s="150" t="s">
        <v>4136</v>
      </c>
      <c r="B144" s="223" t="s">
        <v>3933</v>
      </c>
      <c r="C144" s="224">
        <v>1864</v>
      </c>
      <c r="D144" s="225">
        <v>2.43041829238197E-5</v>
      </c>
    </row>
    <row r="145" spans="1:4" ht="13.5" thickBot="1" x14ac:dyDescent="0.25">
      <c r="A145" s="151" t="s">
        <v>628</v>
      </c>
      <c r="B145" s="226" t="s">
        <v>2765</v>
      </c>
      <c r="C145" s="227">
        <v>10347</v>
      </c>
      <c r="D145" s="228">
        <v>3.5700207943365103E-5</v>
      </c>
    </row>
    <row r="146" spans="1:4" ht="13.5" thickBot="1" x14ac:dyDescent="0.25">
      <c r="A146" s="150">
        <v>10480</v>
      </c>
      <c r="B146" s="223" t="s">
        <v>2280</v>
      </c>
      <c r="C146" s="224">
        <v>164</v>
      </c>
      <c r="D146" s="225">
        <v>8.7999407615853699E-4</v>
      </c>
    </row>
    <row r="147" spans="1:4" ht="13.5" thickBot="1" x14ac:dyDescent="0.25">
      <c r="A147" s="151" t="s">
        <v>834</v>
      </c>
      <c r="B147" s="226" t="s">
        <v>2990</v>
      </c>
      <c r="C147" s="227">
        <v>1</v>
      </c>
      <c r="D147" s="228">
        <v>7.6647157299999996E-3</v>
      </c>
    </row>
    <row r="148" spans="1:4" ht="13.5" thickBot="1" x14ac:dyDescent="0.25">
      <c r="A148" s="150" t="s">
        <v>623</v>
      </c>
      <c r="B148" s="223" t="s">
        <v>2192</v>
      </c>
      <c r="C148" s="224">
        <v>1747</v>
      </c>
      <c r="D148" s="225">
        <v>4.9168432500470303</v>
      </c>
    </row>
    <row r="149" spans="1:4" ht="13.5" thickBot="1" x14ac:dyDescent="0.25">
      <c r="A149" s="151">
        <v>17606</v>
      </c>
      <c r="B149" s="226" t="s">
        <v>2393</v>
      </c>
      <c r="C149" s="227">
        <v>2082</v>
      </c>
      <c r="D149" s="228">
        <v>1.88188700168108E-4</v>
      </c>
    </row>
    <row r="150" spans="1:4" ht="13.5" thickBot="1" x14ac:dyDescent="0.25">
      <c r="A150" s="150">
        <v>10133</v>
      </c>
      <c r="B150" s="223" t="s">
        <v>2525</v>
      </c>
      <c r="C150" s="224">
        <v>91</v>
      </c>
      <c r="D150" s="225">
        <v>2.30929484615385E-5</v>
      </c>
    </row>
    <row r="151" spans="1:4" ht="13.5" thickBot="1" x14ac:dyDescent="0.25">
      <c r="A151" s="151" t="s">
        <v>626</v>
      </c>
      <c r="B151" s="226" t="s">
        <v>5280</v>
      </c>
      <c r="C151" s="227">
        <v>519</v>
      </c>
      <c r="D151" s="228">
        <v>2.4182529592100201E-3</v>
      </c>
    </row>
    <row r="152" spans="1:4" ht="13.5" thickBot="1" x14ac:dyDescent="0.25">
      <c r="A152" s="150" t="s">
        <v>389</v>
      </c>
      <c r="B152" s="223" t="s">
        <v>5286</v>
      </c>
      <c r="C152" s="224">
        <v>150</v>
      </c>
      <c r="D152" s="225">
        <v>5.2244286070666597E-3</v>
      </c>
    </row>
    <row r="153" spans="1:4" ht="13.5" thickBot="1" x14ac:dyDescent="0.25">
      <c r="A153" s="151">
        <v>506</v>
      </c>
      <c r="B153" s="226" t="s">
        <v>5288</v>
      </c>
      <c r="C153" s="227">
        <v>14297</v>
      </c>
      <c r="D153" s="228">
        <v>1.3002117696451701E-2</v>
      </c>
    </row>
    <row r="154" spans="1:4" ht="13.5" thickBot="1" x14ac:dyDescent="0.25">
      <c r="A154" s="150">
        <v>502</v>
      </c>
      <c r="B154" s="223" t="s">
        <v>1978</v>
      </c>
      <c r="C154" s="224">
        <v>91523</v>
      </c>
      <c r="D154" s="225">
        <v>0.38458845854136797</v>
      </c>
    </row>
    <row r="155" spans="1:4" ht="13.5" thickBot="1" x14ac:dyDescent="0.25">
      <c r="A155" s="151" t="s">
        <v>837</v>
      </c>
      <c r="B155" s="226" t="s">
        <v>1979</v>
      </c>
      <c r="C155" s="227">
        <v>117951</v>
      </c>
      <c r="D155" s="228">
        <v>2.1598933582693099E-2</v>
      </c>
    </row>
    <row r="156" spans="1:4" ht="13.5" thickBot="1" x14ac:dyDescent="0.25">
      <c r="A156" s="150" t="s">
        <v>676</v>
      </c>
      <c r="B156" s="223" t="s">
        <v>1980</v>
      </c>
      <c r="C156" s="224">
        <v>58393</v>
      </c>
      <c r="D156" s="225">
        <v>8.7882916821339405E-2</v>
      </c>
    </row>
    <row r="157" spans="1:4" ht="13.5" thickBot="1" x14ac:dyDescent="0.25">
      <c r="A157" s="151" t="s">
        <v>836</v>
      </c>
      <c r="B157" s="226" t="s">
        <v>1982</v>
      </c>
      <c r="C157" s="227">
        <v>98444</v>
      </c>
      <c r="D157" s="228">
        <v>0.13625983805137301</v>
      </c>
    </row>
    <row r="158" spans="1:4" ht="13.5" thickBot="1" x14ac:dyDescent="0.25">
      <c r="A158" s="150">
        <v>9348</v>
      </c>
      <c r="B158" s="223" t="s">
        <v>3061</v>
      </c>
      <c r="C158" s="224">
        <v>53869</v>
      </c>
      <c r="D158" s="225">
        <v>9.1091730160203397E-7</v>
      </c>
    </row>
    <row r="159" spans="1:4" ht="13.5" thickBot="1" x14ac:dyDescent="0.25">
      <c r="A159" s="151">
        <v>744</v>
      </c>
      <c r="B159" s="226" t="s">
        <v>3199</v>
      </c>
      <c r="C159" s="227">
        <v>33169</v>
      </c>
      <c r="D159" s="228">
        <v>0.368312530594397</v>
      </c>
    </row>
    <row r="160" spans="1:4" ht="13.5" thickBot="1" x14ac:dyDescent="0.25">
      <c r="A160" s="150" t="s">
        <v>335</v>
      </c>
      <c r="B160" s="223" t="s">
        <v>5290</v>
      </c>
      <c r="C160" s="224">
        <v>21</v>
      </c>
      <c r="D160" s="225">
        <v>1.27689036E-3</v>
      </c>
    </row>
    <row r="161" spans="1:4" ht="13.5" thickBot="1" x14ac:dyDescent="0.25">
      <c r="A161" s="151" t="s">
        <v>407</v>
      </c>
      <c r="B161" s="226" t="s">
        <v>3129</v>
      </c>
      <c r="C161" s="227">
        <v>2357</v>
      </c>
      <c r="D161" s="228">
        <v>9.5078551039456703E-6</v>
      </c>
    </row>
    <row r="162" spans="1:4" ht="13.5" thickBot="1" x14ac:dyDescent="0.25">
      <c r="A162" s="150" t="s">
        <v>419</v>
      </c>
      <c r="B162" s="223" t="s">
        <v>3810</v>
      </c>
      <c r="C162" s="224">
        <v>25768</v>
      </c>
      <c r="D162" s="225">
        <v>4.5545945106333902E-6</v>
      </c>
    </row>
    <row r="163" spans="1:4" ht="13.5" thickBot="1" x14ac:dyDescent="0.25">
      <c r="A163" s="151">
        <v>518</v>
      </c>
      <c r="B163" s="226" t="s">
        <v>2119</v>
      </c>
      <c r="C163" s="227">
        <v>8</v>
      </c>
      <c r="D163" s="228">
        <v>6.9386072349999998E-3</v>
      </c>
    </row>
    <row r="164" spans="1:4" ht="13.5" thickBot="1" x14ac:dyDescent="0.25">
      <c r="A164" s="150">
        <v>19910</v>
      </c>
      <c r="B164" s="223" t="s">
        <v>3200</v>
      </c>
      <c r="C164" s="224">
        <v>1989</v>
      </c>
      <c r="D164" s="225">
        <v>16.2759997798893</v>
      </c>
    </row>
    <row r="165" spans="1:4" ht="13.5" thickBot="1" x14ac:dyDescent="0.25">
      <c r="A165" s="151">
        <v>75251</v>
      </c>
      <c r="B165" s="226" t="s">
        <v>2153</v>
      </c>
      <c r="C165" s="227">
        <v>1</v>
      </c>
      <c r="D165" s="228">
        <v>2.1411195260000002E-2</v>
      </c>
    </row>
    <row r="166" spans="1:4" ht="13.5" thickBot="1" x14ac:dyDescent="0.25">
      <c r="A166" s="150">
        <v>5244</v>
      </c>
      <c r="B166" s="223" t="s">
        <v>3465</v>
      </c>
      <c r="C166" s="224">
        <v>14818</v>
      </c>
      <c r="D166" s="225">
        <v>4.5397011985085699E-4</v>
      </c>
    </row>
    <row r="167" spans="1:4" ht="13.5" thickBot="1" x14ac:dyDescent="0.25">
      <c r="A167" s="151">
        <v>5245</v>
      </c>
      <c r="B167" s="226" t="s">
        <v>3056</v>
      </c>
      <c r="C167" s="227">
        <v>91535</v>
      </c>
      <c r="D167" s="228">
        <v>6.5058690615511202E-3</v>
      </c>
    </row>
    <row r="168" spans="1:4" ht="13.5" thickBot="1" x14ac:dyDescent="0.25">
      <c r="A168" s="150">
        <v>12</v>
      </c>
      <c r="B168" s="223" t="s">
        <v>3641</v>
      </c>
      <c r="C168" s="224">
        <v>1</v>
      </c>
      <c r="D168" s="225">
        <v>3.17213316E-3</v>
      </c>
    </row>
    <row r="169" spans="1:4" ht="13.5" thickBot="1" x14ac:dyDescent="0.25">
      <c r="A169" s="151" t="s">
        <v>1070</v>
      </c>
      <c r="B169" s="226" t="s">
        <v>3364</v>
      </c>
      <c r="C169" s="227">
        <v>23</v>
      </c>
      <c r="D169" s="228">
        <v>2.7717031086956498E-4</v>
      </c>
    </row>
    <row r="170" spans="1:4" ht="13.5" thickBot="1" x14ac:dyDescent="0.25">
      <c r="A170" s="150" t="s">
        <v>786</v>
      </c>
      <c r="B170" s="223" t="s">
        <v>1905</v>
      </c>
      <c r="C170" s="224">
        <v>6385</v>
      </c>
      <c r="D170" s="225">
        <v>1.06773808539671E-2</v>
      </c>
    </row>
    <row r="171" spans="1:4" ht="13.5" thickBot="1" x14ac:dyDescent="0.25">
      <c r="A171" s="151" t="s">
        <v>1589</v>
      </c>
      <c r="B171" s="226" t="s">
        <v>1903</v>
      </c>
      <c r="C171" s="227">
        <v>5558</v>
      </c>
      <c r="D171" s="228">
        <v>6.7407069977330899E-4</v>
      </c>
    </row>
    <row r="172" spans="1:4" ht="13.5" thickBot="1" x14ac:dyDescent="0.25">
      <c r="A172" s="150">
        <v>19862</v>
      </c>
      <c r="B172" s="223" t="s">
        <v>2155</v>
      </c>
      <c r="C172" s="224">
        <v>76</v>
      </c>
      <c r="D172" s="225">
        <v>1.5808198230263201E-3</v>
      </c>
    </row>
    <row r="173" spans="1:4" ht="13.5" thickBot="1" x14ac:dyDescent="0.25">
      <c r="A173" s="151" t="s">
        <v>1522</v>
      </c>
      <c r="B173" s="226" t="s">
        <v>2654</v>
      </c>
      <c r="C173" s="227">
        <v>167</v>
      </c>
      <c r="D173" s="228">
        <v>9.8330127544910199E-6</v>
      </c>
    </row>
    <row r="174" spans="1:4" ht="13.5" thickBot="1" x14ac:dyDescent="0.25">
      <c r="A174" s="150" t="s">
        <v>1466</v>
      </c>
      <c r="B174" s="223" t="s">
        <v>3517</v>
      </c>
      <c r="C174" s="224">
        <v>12194</v>
      </c>
      <c r="D174" s="225">
        <v>8.7532682835821504E-6</v>
      </c>
    </row>
    <row r="175" spans="1:4" ht="13.5" thickBot="1" x14ac:dyDescent="0.25">
      <c r="A175" s="151" t="s">
        <v>1266</v>
      </c>
      <c r="B175" s="226" t="s">
        <v>2058</v>
      </c>
      <c r="C175" s="227">
        <v>40</v>
      </c>
      <c r="D175" s="228">
        <v>2.0521585192499999E-3</v>
      </c>
    </row>
    <row r="176" spans="1:4" ht="13.5" thickBot="1" x14ac:dyDescent="0.25">
      <c r="A176" s="150" t="s">
        <v>1013</v>
      </c>
      <c r="B176" s="223" t="s">
        <v>2634</v>
      </c>
      <c r="C176" s="224">
        <v>311</v>
      </c>
      <c r="D176" s="225">
        <v>2.9817072154340899E-5</v>
      </c>
    </row>
    <row r="177" spans="1:4" ht="13.5" thickBot="1" x14ac:dyDescent="0.25">
      <c r="A177" s="151">
        <v>10389</v>
      </c>
      <c r="B177" s="226" t="s">
        <v>2024</v>
      </c>
      <c r="C177" s="227">
        <v>27122</v>
      </c>
      <c r="D177" s="228">
        <v>6.7810880672517096E-6</v>
      </c>
    </row>
    <row r="178" spans="1:4" ht="13.5" thickBot="1" x14ac:dyDescent="0.25">
      <c r="A178" s="150">
        <v>18068</v>
      </c>
      <c r="B178" s="223" t="s">
        <v>1929</v>
      </c>
      <c r="C178" s="224">
        <v>1</v>
      </c>
      <c r="D178" s="225">
        <v>4.0391206100000004E-3</v>
      </c>
    </row>
    <row r="179" spans="1:4" ht="13.5" thickBot="1" x14ac:dyDescent="0.25">
      <c r="A179" s="151">
        <v>19296</v>
      </c>
      <c r="B179" s="226" t="s">
        <v>3410</v>
      </c>
      <c r="C179" s="227">
        <v>10694</v>
      </c>
      <c r="D179" s="228">
        <v>7.38441648120445E-6</v>
      </c>
    </row>
    <row r="180" spans="1:4" ht="13.5" thickBot="1" x14ac:dyDescent="0.25">
      <c r="A180" s="150" t="s">
        <v>655</v>
      </c>
      <c r="B180" s="223" t="s">
        <v>2350</v>
      </c>
      <c r="C180" s="224">
        <v>1129</v>
      </c>
      <c r="D180" s="225">
        <v>6.1601701328609603E-5</v>
      </c>
    </row>
    <row r="181" spans="1:4" ht="13.5" thickBot="1" x14ac:dyDescent="0.25">
      <c r="A181" s="151" t="s">
        <v>494</v>
      </c>
      <c r="B181" s="226" t="s">
        <v>4065</v>
      </c>
      <c r="C181" s="227">
        <v>16517</v>
      </c>
      <c r="D181" s="228">
        <v>9.3433984379730094E-8</v>
      </c>
    </row>
    <row r="182" spans="1:4" ht="13.5" thickBot="1" x14ac:dyDescent="0.25">
      <c r="A182" s="150" t="s">
        <v>1195</v>
      </c>
      <c r="B182" s="223" t="s">
        <v>2322</v>
      </c>
      <c r="C182" s="224">
        <v>33195</v>
      </c>
      <c r="D182" s="225">
        <v>5.08475115638919E-3</v>
      </c>
    </row>
    <row r="183" spans="1:4" ht="13.5" thickBot="1" x14ac:dyDescent="0.25">
      <c r="A183" s="151">
        <v>9298</v>
      </c>
      <c r="B183" s="226" t="s">
        <v>3868</v>
      </c>
      <c r="C183" s="227">
        <v>11235</v>
      </c>
      <c r="D183" s="228">
        <v>49.989791245917502</v>
      </c>
    </row>
    <row r="184" spans="1:4" ht="13.5" thickBot="1" x14ac:dyDescent="0.25">
      <c r="A184" s="150" t="s">
        <v>1059</v>
      </c>
      <c r="B184" s="223" t="s">
        <v>1889</v>
      </c>
      <c r="C184" s="224">
        <v>597</v>
      </c>
      <c r="D184" s="225">
        <v>6.7929571189279698E-7</v>
      </c>
    </row>
    <row r="185" spans="1:4" ht="13.5" thickBot="1" x14ac:dyDescent="0.25">
      <c r="A185" s="151" t="s">
        <v>792</v>
      </c>
      <c r="B185" s="226" t="s">
        <v>2500</v>
      </c>
      <c r="C185" s="227">
        <v>560</v>
      </c>
      <c r="D185" s="228">
        <v>9.9563953487499996E-4</v>
      </c>
    </row>
    <row r="186" spans="1:4" ht="13.5" thickBot="1" x14ac:dyDescent="0.25">
      <c r="A186" s="150" t="s">
        <v>793</v>
      </c>
      <c r="B186" s="223" t="s">
        <v>2547</v>
      </c>
      <c r="C186" s="224">
        <v>24</v>
      </c>
      <c r="D186" s="225">
        <v>1.06507181666667E-4</v>
      </c>
    </row>
    <row r="187" spans="1:4" ht="13.5" thickBot="1" x14ac:dyDescent="0.25">
      <c r="A187" s="151" t="s">
        <v>1231</v>
      </c>
      <c r="B187" s="226" t="s">
        <v>3911</v>
      </c>
      <c r="C187" s="227">
        <v>4074</v>
      </c>
      <c r="D187" s="228">
        <v>2.6458140293814401E-4</v>
      </c>
    </row>
    <row r="188" spans="1:4" ht="13.5" thickBot="1" x14ac:dyDescent="0.25">
      <c r="A188" s="150" t="s">
        <v>1527</v>
      </c>
      <c r="B188" s="223" t="s">
        <v>3900</v>
      </c>
      <c r="C188" s="224">
        <v>154</v>
      </c>
      <c r="D188" s="225">
        <v>6.9476793636363601E-5</v>
      </c>
    </row>
    <row r="189" spans="1:4" ht="13.5" thickBot="1" x14ac:dyDescent="0.25">
      <c r="A189" s="151" t="s">
        <v>1123</v>
      </c>
      <c r="B189" s="226" t="s">
        <v>3115</v>
      </c>
      <c r="C189" s="227">
        <v>5</v>
      </c>
      <c r="D189" s="228">
        <v>6.5536939999999999E-6</v>
      </c>
    </row>
    <row r="190" spans="1:4" ht="13.5" thickBot="1" x14ac:dyDescent="0.25">
      <c r="A190" s="150" t="s">
        <v>1405</v>
      </c>
      <c r="B190" s="223" t="s">
        <v>2954</v>
      </c>
      <c r="C190" s="224">
        <v>9950</v>
      </c>
      <c r="D190" s="225">
        <v>6.6152867529246202E-4</v>
      </c>
    </row>
    <row r="191" spans="1:4" ht="13.5" thickBot="1" x14ac:dyDescent="0.25">
      <c r="A191" s="151">
        <v>16105</v>
      </c>
      <c r="B191" s="226" t="s">
        <v>4128</v>
      </c>
      <c r="C191" s="227">
        <v>2891</v>
      </c>
      <c r="D191" s="228">
        <v>1.86261958837772E-6</v>
      </c>
    </row>
    <row r="192" spans="1:4" ht="13.5" thickBot="1" x14ac:dyDescent="0.25">
      <c r="A192" s="150">
        <v>16104</v>
      </c>
      <c r="B192" s="223" t="s">
        <v>3375</v>
      </c>
      <c r="C192" s="224">
        <v>83</v>
      </c>
      <c r="D192" s="225">
        <v>7.0023803963855399E-4</v>
      </c>
    </row>
    <row r="193" spans="1:4" ht="13.5" thickBot="1" x14ac:dyDescent="0.25">
      <c r="A193" s="151">
        <v>18034</v>
      </c>
      <c r="B193" s="226" t="s">
        <v>2963</v>
      </c>
      <c r="C193" s="227">
        <v>11449</v>
      </c>
      <c r="D193" s="228">
        <v>4.2184858939645397E-8</v>
      </c>
    </row>
    <row r="194" spans="1:4" ht="13.5" thickBot="1" x14ac:dyDescent="0.25">
      <c r="A194" s="150">
        <v>18035</v>
      </c>
      <c r="B194" s="223" t="s">
        <v>3959</v>
      </c>
      <c r="C194" s="224">
        <v>9817</v>
      </c>
      <c r="D194" s="225">
        <v>9.5443662320464601E-7</v>
      </c>
    </row>
    <row r="195" spans="1:4" ht="13.5" thickBot="1" x14ac:dyDescent="0.25">
      <c r="A195" s="151" t="s">
        <v>796</v>
      </c>
      <c r="B195" s="226" t="s">
        <v>2212</v>
      </c>
      <c r="C195" s="227">
        <v>6027</v>
      </c>
      <c r="D195" s="228">
        <v>2.4865789651567899E-5</v>
      </c>
    </row>
    <row r="196" spans="1:4" ht="13.5" thickBot="1" x14ac:dyDescent="0.25">
      <c r="A196" s="150">
        <v>205</v>
      </c>
      <c r="B196" s="223" t="s">
        <v>2644</v>
      </c>
      <c r="C196" s="224">
        <v>731</v>
      </c>
      <c r="D196" s="225">
        <v>1.20248084678523E-5</v>
      </c>
    </row>
    <row r="197" spans="1:4" ht="13.5" thickBot="1" x14ac:dyDescent="0.25">
      <c r="A197" s="151">
        <v>11315</v>
      </c>
      <c r="B197" s="226" t="s">
        <v>2888</v>
      </c>
      <c r="C197" s="227">
        <v>962</v>
      </c>
      <c r="D197" s="228">
        <v>6.1171611785758801E-3</v>
      </c>
    </row>
    <row r="198" spans="1:4" ht="13.5" thickBot="1" x14ac:dyDescent="0.25">
      <c r="A198" s="150" t="s">
        <v>1302</v>
      </c>
      <c r="B198" s="223" t="s">
        <v>3863</v>
      </c>
      <c r="C198" s="224">
        <v>42201</v>
      </c>
      <c r="D198" s="225">
        <v>7.5044257602865899E-2</v>
      </c>
    </row>
    <row r="199" spans="1:4" ht="13.5" thickBot="1" x14ac:dyDescent="0.25">
      <c r="A199" s="151" t="s">
        <v>610</v>
      </c>
      <c r="B199" s="226" t="s">
        <v>2856</v>
      </c>
      <c r="C199" s="227">
        <v>2</v>
      </c>
      <c r="D199" s="228">
        <v>4.8297444999999999E-5</v>
      </c>
    </row>
    <row r="200" spans="1:4" ht="13.5" thickBot="1" x14ac:dyDescent="0.25">
      <c r="A200" s="150">
        <v>9665</v>
      </c>
      <c r="B200" s="223" t="s">
        <v>2764</v>
      </c>
      <c r="C200" s="224">
        <v>3113</v>
      </c>
      <c r="D200" s="225">
        <v>10.4433927201286</v>
      </c>
    </row>
    <row r="201" spans="1:4" ht="13.5" thickBot="1" x14ac:dyDescent="0.25">
      <c r="A201" s="151" t="s">
        <v>3879</v>
      </c>
      <c r="B201" s="226" t="s">
        <v>3268</v>
      </c>
      <c r="C201" s="227">
        <v>59</v>
      </c>
      <c r="D201" s="228">
        <v>5.2004125694915298E-4</v>
      </c>
    </row>
    <row r="202" spans="1:4" ht="13.5" thickBot="1" x14ac:dyDescent="0.25">
      <c r="A202" s="150">
        <v>19601</v>
      </c>
      <c r="B202" s="223" t="s">
        <v>4133</v>
      </c>
      <c r="C202" s="224">
        <v>111</v>
      </c>
      <c r="D202" s="225">
        <v>2.6983103063063E-5</v>
      </c>
    </row>
    <row r="203" spans="1:4" ht="13.5" thickBot="1" x14ac:dyDescent="0.25">
      <c r="A203" s="151">
        <v>9136</v>
      </c>
      <c r="B203" s="226" t="s">
        <v>2919</v>
      </c>
      <c r="C203" s="227">
        <v>3361</v>
      </c>
      <c r="D203" s="228">
        <v>20.196497146827799</v>
      </c>
    </row>
    <row r="204" spans="1:4" ht="13.5" thickBot="1" x14ac:dyDescent="0.25">
      <c r="A204" s="150" t="s">
        <v>752</v>
      </c>
      <c r="B204" s="223" t="s">
        <v>2081</v>
      </c>
      <c r="C204" s="224">
        <v>6005</v>
      </c>
      <c r="D204" s="225">
        <v>2.4803436419650302E-6</v>
      </c>
    </row>
    <row r="205" spans="1:4" ht="13.5" thickBot="1" x14ac:dyDescent="0.25">
      <c r="A205" s="151" t="s">
        <v>942</v>
      </c>
      <c r="B205" s="226" t="s">
        <v>3211</v>
      </c>
      <c r="C205" s="227">
        <v>1828</v>
      </c>
      <c r="D205" s="228">
        <v>1.31287632467177E-4</v>
      </c>
    </row>
    <row r="206" spans="1:4" ht="13.5" thickBot="1" x14ac:dyDescent="0.25">
      <c r="A206" s="150" t="s">
        <v>1424</v>
      </c>
      <c r="B206" s="223" t="s">
        <v>3783</v>
      </c>
      <c r="C206" s="224">
        <v>15120</v>
      </c>
      <c r="D206" s="225">
        <v>4.8616872546296497E-6</v>
      </c>
    </row>
    <row r="207" spans="1:4" ht="13.5" thickBot="1" x14ac:dyDescent="0.25">
      <c r="A207" s="151" t="s">
        <v>421</v>
      </c>
      <c r="B207" s="226" t="s">
        <v>3076</v>
      </c>
      <c r="C207" s="227">
        <v>28</v>
      </c>
      <c r="D207" s="228">
        <v>2.5496446499999998E-4</v>
      </c>
    </row>
    <row r="208" spans="1:4" ht="13.5" thickBot="1" x14ac:dyDescent="0.25">
      <c r="A208" s="150" t="s">
        <v>1519</v>
      </c>
      <c r="B208" s="223" t="s">
        <v>2876</v>
      </c>
      <c r="C208" s="224">
        <v>36447</v>
      </c>
      <c r="D208" s="225">
        <v>2.35658830630779E-7</v>
      </c>
    </row>
    <row r="209" spans="1:4" ht="13.5" thickBot="1" x14ac:dyDescent="0.25">
      <c r="A209" s="151">
        <v>385</v>
      </c>
      <c r="B209" s="226" t="s">
        <v>2092</v>
      </c>
      <c r="C209" s="227">
        <v>81596</v>
      </c>
      <c r="D209" s="228">
        <v>6.6510956997585405E-4</v>
      </c>
    </row>
    <row r="210" spans="1:4" ht="13.5" thickBot="1" x14ac:dyDescent="0.25">
      <c r="A210" s="150">
        <v>378</v>
      </c>
      <c r="B210" s="223" t="s">
        <v>3091</v>
      </c>
      <c r="C210" s="224">
        <v>477</v>
      </c>
      <c r="D210" s="225">
        <v>4.1297539428092203E-3</v>
      </c>
    </row>
    <row r="211" spans="1:4" ht="13.5" thickBot="1" x14ac:dyDescent="0.25">
      <c r="A211" s="151" t="s">
        <v>1275</v>
      </c>
      <c r="B211" s="226" t="s">
        <v>2668</v>
      </c>
      <c r="C211" s="227">
        <v>8193</v>
      </c>
      <c r="D211" s="228">
        <v>2.3344059831563498E-6</v>
      </c>
    </row>
    <row r="212" spans="1:4" ht="13.5" thickBot="1" x14ac:dyDescent="0.25">
      <c r="A212" s="150" t="s">
        <v>446</v>
      </c>
      <c r="B212" s="223" t="s">
        <v>2070</v>
      </c>
      <c r="C212" s="224">
        <v>16</v>
      </c>
      <c r="D212" s="225">
        <v>1.9575055062500001E-4</v>
      </c>
    </row>
    <row r="213" spans="1:4" ht="13.5" thickBot="1" x14ac:dyDescent="0.25">
      <c r="A213" s="151">
        <v>10455</v>
      </c>
      <c r="B213" s="226" t="s">
        <v>2174</v>
      </c>
      <c r="C213" s="227">
        <v>6978</v>
      </c>
      <c r="D213" s="228">
        <v>1.3939675298079799E-5</v>
      </c>
    </row>
    <row r="214" spans="1:4" ht="13.5" thickBot="1" x14ac:dyDescent="0.25">
      <c r="A214" s="150">
        <v>525</v>
      </c>
      <c r="B214" s="223" t="s">
        <v>3482</v>
      </c>
      <c r="C214" s="224">
        <v>30</v>
      </c>
      <c r="D214" s="225">
        <v>3.0532766716666699E-3</v>
      </c>
    </row>
    <row r="215" spans="1:4" ht="13.5" thickBot="1" x14ac:dyDescent="0.25">
      <c r="A215" s="151" t="s">
        <v>920</v>
      </c>
      <c r="B215" s="226" t="s">
        <v>4135</v>
      </c>
      <c r="C215" s="227">
        <v>118</v>
      </c>
      <c r="D215" s="228">
        <v>1.6936539864406799E-4</v>
      </c>
    </row>
    <row r="216" spans="1:4" ht="13.5" thickBot="1" x14ac:dyDescent="0.25">
      <c r="A216" s="150">
        <v>10002</v>
      </c>
      <c r="B216" s="223" t="s">
        <v>3297</v>
      </c>
      <c r="C216" s="224">
        <v>9</v>
      </c>
      <c r="D216" s="225">
        <v>1.64775149E-3</v>
      </c>
    </row>
    <row r="217" spans="1:4" ht="13.5" thickBot="1" x14ac:dyDescent="0.25">
      <c r="A217" s="151" t="s">
        <v>365</v>
      </c>
      <c r="B217" s="226" t="s">
        <v>2172</v>
      </c>
      <c r="C217" s="227">
        <v>22977</v>
      </c>
      <c r="D217" s="228">
        <v>9.7063696658397503E-5</v>
      </c>
    </row>
    <row r="218" spans="1:4" ht="13.5" thickBot="1" x14ac:dyDescent="0.25">
      <c r="A218" s="150" t="s">
        <v>844</v>
      </c>
      <c r="B218" s="223" t="s">
        <v>2829</v>
      </c>
      <c r="C218" s="224">
        <v>3</v>
      </c>
      <c r="D218" s="225">
        <v>8.5705357029833298</v>
      </c>
    </row>
    <row r="219" spans="1:4" ht="13.5" thickBot="1" x14ac:dyDescent="0.25">
      <c r="A219" s="151" t="s">
        <v>3341</v>
      </c>
      <c r="B219" s="226" t="s">
        <v>2429</v>
      </c>
      <c r="C219" s="227">
        <v>347</v>
      </c>
      <c r="D219" s="228">
        <v>3.8227327918732E-3</v>
      </c>
    </row>
    <row r="220" spans="1:4" ht="13.5" thickBot="1" x14ac:dyDescent="0.25">
      <c r="A220" s="150" t="s">
        <v>1473</v>
      </c>
      <c r="B220" s="223" t="s">
        <v>3192</v>
      </c>
      <c r="C220" s="224">
        <v>3188</v>
      </c>
      <c r="D220" s="225">
        <v>1.1214157736041399E-3</v>
      </c>
    </row>
    <row r="221" spans="1:4" ht="13.5" thickBot="1" x14ac:dyDescent="0.25">
      <c r="A221" s="151" t="s">
        <v>845</v>
      </c>
      <c r="B221" s="226" t="s">
        <v>2728</v>
      </c>
      <c r="C221" s="227">
        <v>309</v>
      </c>
      <c r="D221" s="228">
        <v>1253.9336132988699</v>
      </c>
    </row>
    <row r="222" spans="1:4" ht="13.5" thickBot="1" x14ac:dyDescent="0.25">
      <c r="A222" s="150">
        <v>510</v>
      </c>
      <c r="B222" s="223" t="s">
        <v>2271</v>
      </c>
      <c r="C222" s="224">
        <v>1351</v>
      </c>
      <c r="D222" s="225">
        <v>5.1479141968911902E-6</v>
      </c>
    </row>
    <row r="223" spans="1:4" ht="13.5" thickBot="1" x14ac:dyDescent="0.25">
      <c r="A223" s="151" t="s">
        <v>1472</v>
      </c>
      <c r="B223" s="226" t="s">
        <v>2323</v>
      </c>
      <c r="C223" s="227">
        <v>3787</v>
      </c>
      <c r="D223" s="228">
        <v>2.6639127243992598E-3</v>
      </c>
    </row>
    <row r="224" spans="1:4" ht="13.5" thickBot="1" x14ac:dyDescent="0.25">
      <c r="A224" s="150" t="s">
        <v>1220</v>
      </c>
      <c r="B224" s="223" t="s">
        <v>2594</v>
      </c>
      <c r="C224" s="224">
        <v>13436</v>
      </c>
      <c r="D224" s="225">
        <v>9.6479861848765093E-6</v>
      </c>
    </row>
    <row r="225" spans="1:4" ht="13.5" thickBot="1" x14ac:dyDescent="0.25">
      <c r="A225" s="151">
        <v>70593</v>
      </c>
      <c r="B225" s="226" t="s">
        <v>2476</v>
      </c>
      <c r="C225" s="227">
        <v>16611</v>
      </c>
      <c r="D225" s="228">
        <v>1.98920804674668E-3</v>
      </c>
    </row>
    <row r="226" spans="1:4" ht="13.5" thickBot="1" x14ac:dyDescent="0.25">
      <c r="A226" s="150" t="s">
        <v>667</v>
      </c>
      <c r="B226" s="223" t="s">
        <v>3033</v>
      </c>
      <c r="C226" s="224">
        <v>13329</v>
      </c>
      <c r="D226" s="225">
        <v>1.8402999201824598E-2</v>
      </c>
    </row>
    <row r="227" spans="1:4" ht="13.5" thickBot="1" x14ac:dyDescent="0.25">
      <c r="A227" s="151" t="s">
        <v>1828</v>
      </c>
      <c r="B227" s="226" t="s">
        <v>2827</v>
      </c>
      <c r="C227" s="227">
        <v>24785</v>
      </c>
      <c r="D227" s="228">
        <v>2.81421010255271E-3</v>
      </c>
    </row>
    <row r="228" spans="1:4" ht="13.5" thickBot="1" x14ac:dyDescent="0.25">
      <c r="A228" s="150" t="s">
        <v>1175</v>
      </c>
      <c r="B228" s="223" t="s">
        <v>2643</v>
      </c>
      <c r="C228" s="224">
        <v>41</v>
      </c>
      <c r="D228" s="225">
        <v>2.35597292682927E-6</v>
      </c>
    </row>
    <row r="229" spans="1:4" ht="13.5" thickBot="1" x14ac:dyDescent="0.25">
      <c r="A229" s="151">
        <v>9324</v>
      </c>
      <c r="B229" s="226" t="s">
        <v>3287</v>
      </c>
      <c r="C229" s="227">
        <v>12050</v>
      </c>
      <c r="D229" s="228">
        <v>4.3663396348547698E-7</v>
      </c>
    </row>
    <row r="230" spans="1:4" ht="13.5" thickBot="1" x14ac:dyDescent="0.25">
      <c r="A230" s="150">
        <v>10898</v>
      </c>
      <c r="B230" s="223" t="s">
        <v>3326</v>
      </c>
      <c r="C230" s="224">
        <v>3272</v>
      </c>
      <c r="D230" s="225">
        <v>7.4394597432762597E-6</v>
      </c>
    </row>
    <row r="231" spans="1:4" ht="13.5" thickBot="1" x14ac:dyDescent="0.25">
      <c r="A231" s="151">
        <v>9668</v>
      </c>
      <c r="B231" s="226" t="s">
        <v>2566</v>
      </c>
      <c r="C231" s="227">
        <v>9742</v>
      </c>
      <c r="D231" s="228">
        <v>6.8812207421474197E-6</v>
      </c>
    </row>
    <row r="232" spans="1:4" ht="13.5" thickBot="1" x14ac:dyDescent="0.25">
      <c r="A232" s="150">
        <v>11360</v>
      </c>
      <c r="B232" s="223" t="s">
        <v>3155</v>
      </c>
      <c r="C232" s="224">
        <v>9344</v>
      </c>
      <c r="D232" s="225">
        <v>1.0697362934610399E-3</v>
      </c>
    </row>
    <row r="233" spans="1:4" ht="13.5" thickBot="1" x14ac:dyDescent="0.25">
      <c r="A233" s="151" t="s">
        <v>4306</v>
      </c>
      <c r="B233" s="226" t="s">
        <v>1954</v>
      </c>
      <c r="C233" s="227">
        <v>31</v>
      </c>
      <c r="D233" s="228">
        <v>6.7580032258064496E-7</v>
      </c>
    </row>
    <row r="234" spans="1:4" ht="13.5" thickBot="1" x14ac:dyDescent="0.25">
      <c r="A234" s="150">
        <v>70529</v>
      </c>
      <c r="B234" s="223" t="s">
        <v>3806</v>
      </c>
      <c r="C234" s="224">
        <v>210</v>
      </c>
      <c r="D234" s="225">
        <v>5.8876885333333402E-5</v>
      </c>
    </row>
    <row r="235" spans="1:4" ht="13.5" thickBot="1" x14ac:dyDescent="0.25">
      <c r="A235" s="151" t="s">
        <v>3640</v>
      </c>
      <c r="B235" s="226" t="s">
        <v>3594</v>
      </c>
      <c r="C235" s="227">
        <v>1357</v>
      </c>
      <c r="D235" s="228">
        <v>7.1182669859985304E-7</v>
      </c>
    </row>
    <row r="236" spans="1:4" ht="13.5" thickBot="1" x14ac:dyDescent="0.25">
      <c r="A236" s="150" t="s">
        <v>798</v>
      </c>
      <c r="B236" s="223" t="s">
        <v>5305</v>
      </c>
      <c r="C236" s="224">
        <v>1224</v>
      </c>
      <c r="D236" s="225">
        <v>1.08649619624183E-4</v>
      </c>
    </row>
    <row r="237" spans="1:4" ht="13.5" thickBot="1" x14ac:dyDescent="0.25">
      <c r="A237" s="151">
        <v>184</v>
      </c>
      <c r="B237" s="226" t="s">
        <v>2093</v>
      </c>
      <c r="C237" s="227">
        <v>15497</v>
      </c>
      <c r="D237" s="228">
        <v>3.0500906988449401E-6</v>
      </c>
    </row>
    <row r="238" spans="1:4" ht="13.5" thickBot="1" x14ac:dyDescent="0.25">
      <c r="A238" s="150" t="s">
        <v>799</v>
      </c>
      <c r="B238" s="223" t="s">
        <v>3501</v>
      </c>
      <c r="C238" s="224">
        <v>276</v>
      </c>
      <c r="D238" s="225">
        <v>1.5528338497101501E-3</v>
      </c>
    </row>
    <row r="239" spans="1:4" ht="13.5" thickBot="1" x14ac:dyDescent="0.25">
      <c r="A239" s="151" t="s">
        <v>427</v>
      </c>
      <c r="B239" s="226" t="s">
        <v>2018</v>
      </c>
      <c r="C239" s="227">
        <v>2137</v>
      </c>
      <c r="D239" s="228">
        <v>1.7816126583996201E-5</v>
      </c>
    </row>
    <row r="240" spans="1:4" ht="13.5" thickBot="1" x14ac:dyDescent="0.25">
      <c r="A240" s="150">
        <v>18066</v>
      </c>
      <c r="B240" s="223" t="s">
        <v>2501</v>
      </c>
      <c r="C240" s="224">
        <v>9644</v>
      </c>
      <c r="D240" s="225">
        <v>1.54080263679645</v>
      </c>
    </row>
    <row r="241" spans="1:4" ht="13.5" thickBot="1" x14ac:dyDescent="0.25">
      <c r="A241" s="151" t="s">
        <v>574</v>
      </c>
      <c r="B241" s="226" t="s">
        <v>2620</v>
      </c>
      <c r="C241" s="227">
        <v>74</v>
      </c>
      <c r="D241" s="228">
        <v>3.9160090540540503E-6</v>
      </c>
    </row>
    <row r="242" spans="1:4" ht="13.5" thickBot="1" x14ac:dyDescent="0.25">
      <c r="A242" s="150">
        <v>9676</v>
      </c>
      <c r="B242" s="223" t="s">
        <v>2614</v>
      </c>
      <c r="C242" s="224">
        <v>99</v>
      </c>
      <c r="D242" s="225">
        <v>1.9514119191919201E-6</v>
      </c>
    </row>
    <row r="243" spans="1:4" ht="13.5" thickBot="1" x14ac:dyDescent="0.25">
      <c r="A243" s="151" t="s">
        <v>964</v>
      </c>
      <c r="B243" s="226" t="s">
        <v>2115</v>
      </c>
      <c r="C243" s="227">
        <v>735</v>
      </c>
      <c r="D243" s="228">
        <v>4.5202563809523901E-5</v>
      </c>
    </row>
    <row r="244" spans="1:4" ht="13.5" thickBot="1" x14ac:dyDescent="0.25">
      <c r="A244" s="150" t="s">
        <v>937</v>
      </c>
      <c r="B244" s="223" t="s">
        <v>2470</v>
      </c>
      <c r="C244" s="224">
        <v>7737</v>
      </c>
      <c r="D244" s="225">
        <v>2.5403404420318E-8</v>
      </c>
    </row>
    <row r="245" spans="1:4" ht="13.5" thickBot="1" x14ac:dyDescent="0.25">
      <c r="A245" s="151">
        <v>12069</v>
      </c>
      <c r="B245" s="226" t="s">
        <v>2249</v>
      </c>
      <c r="C245" s="227">
        <v>4443</v>
      </c>
      <c r="D245" s="228">
        <v>2.0871279405806898E-6</v>
      </c>
    </row>
    <row r="246" spans="1:4" ht="13.5" thickBot="1" x14ac:dyDescent="0.25">
      <c r="A246" s="150">
        <v>7049</v>
      </c>
      <c r="B246" s="223" t="s">
        <v>3135</v>
      </c>
      <c r="C246" s="224">
        <v>18890</v>
      </c>
      <c r="D246" s="225">
        <v>2.1466376446146601E-2</v>
      </c>
    </row>
    <row r="247" spans="1:4" ht="13.5" thickBot="1" x14ac:dyDescent="0.25">
      <c r="A247" s="151" t="s">
        <v>1308</v>
      </c>
      <c r="B247" s="226" t="s">
        <v>2428</v>
      </c>
      <c r="C247" s="227">
        <v>2432</v>
      </c>
      <c r="D247" s="228">
        <v>170.216895102525</v>
      </c>
    </row>
    <row r="248" spans="1:4" ht="13.5" thickBot="1" x14ac:dyDescent="0.25">
      <c r="A248" s="150">
        <v>18089</v>
      </c>
      <c r="B248" s="223" t="s">
        <v>3394</v>
      </c>
      <c r="C248" s="224">
        <v>47246</v>
      </c>
      <c r="D248" s="225">
        <v>7.7290125828816203</v>
      </c>
    </row>
    <row r="249" spans="1:4" ht="13.5" thickBot="1" x14ac:dyDescent="0.25">
      <c r="A249" s="151">
        <v>2395</v>
      </c>
      <c r="B249" s="226" t="s">
        <v>4623</v>
      </c>
      <c r="C249" s="227">
        <v>1</v>
      </c>
      <c r="D249" s="228">
        <v>9.6594889999999998E-5</v>
      </c>
    </row>
    <row r="250" spans="1:4" ht="13.5" thickBot="1" x14ac:dyDescent="0.25">
      <c r="A250" s="150">
        <v>255</v>
      </c>
      <c r="B250" s="223" t="s">
        <v>2247</v>
      </c>
      <c r="C250" s="224">
        <v>1582</v>
      </c>
      <c r="D250" s="225">
        <v>7.0828111504424902E-6</v>
      </c>
    </row>
    <row r="251" spans="1:4" ht="13.5" thickBot="1" x14ac:dyDescent="0.25">
      <c r="A251" s="151" t="s">
        <v>843</v>
      </c>
      <c r="B251" s="226" t="s">
        <v>2366</v>
      </c>
      <c r="C251" s="227">
        <v>29277</v>
      </c>
      <c r="D251" s="228">
        <v>4.5827886125628002E-6</v>
      </c>
    </row>
    <row r="252" spans="1:4" ht="13.5" thickBot="1" x14ac:dyDescent="0.25">
      <c r="A252" s="150">
        <v>19631</v>
      </c>
      <c r="B252" s="223" t="s">
        <v>3444</v>
      </c>
      <c r="C252" s="224">
        <v>1293</v>
      </c>
      <c r="D252" s="225">
        <v>4.0866284390564698E-4</v>
      </c>
    </row>
    <row r="253" spans="1:4" ht="13.5" thickBot="1" x14ac:dyDescent="0.25">
      <c r="A253" s="151" t="s">
        <v>316</v>
      </c>
      <c r="B253" s="226" t="s">
        <v>5311</v>
      </c>
      <c r="C253" s="227">
        <v>3</v>
      </c>
      <c r="D253" s="228">
        <v>0.25296485253666701</v>
      </c>
    </row>
    <row r="254" spans="1:4" ht="13.5" thickBot="1" x14ac:dyDescent="0.25">
      <c r="A254" s="150" t="s">
        <v>924</v>
      </c>
      <c r="B254" s="223" t="s">
        <v>4213</v>
      </c>
      <c r="C254" s="224">
        <v>1456</v>
      </c>
      <c r="D254" s="225">
        <v>0.440511397865674</v>
      </c>
    </row>
    <row r="255" spans="1:4" ht="13.5" thickBot="1" x14ac:dyDescent="0.25">
      <c r="A255" s="151" t="s">
        <v>1321</v>
      </c>
      <c r="B255" s="226" t="s">
        <v>3228</v>
      </c>
      <c r="C255" s="227">
        <v>7778</v>
      </c>
      <c r="D255" s="228">
        <v>5.9911834533299E-7</v>
      </c>
    </row>
    <row r="256" spans="1:4" ht="13.5" thickBot="1" x14ac:dyDescent="0.25">
      <c r="A256" s="150">
        <v>10660</v>
      </c>
      <c r="B256" s="223" t="s">
        <v>3227</v>
      </c>
      <c r="C256" s="224">
        <v>1875</v>
      </c>
      <c r="D256" s="225">
        <v>1.8570495999999999E-8</v>
      </c>
    </row>
    <row r="257" spans="1:4" ht="13.5" thickBot="1" x14ac:dyDescent="0.25">
      <c r="A257" s="151" t="s">
        <v>1218</v>
      </c>
      <c r="B257" s="226" t="s">
        <v>3941</v>
      </c>
      <c r="C257" s="227">
        <v>22</v>
      </c>
      <c r="D257" s="228">
        <v>4.4749261836363602E-3</v>
      </c>
    </row>
    <row r="258" spans="1:4" ht="13.5" thickBot="1" x14ac:dyDescent="0.25">
      <c r="A258" s="150" t="s">
        <v>1297</v>
      </c>
      <c r="B258" s="223" t="s">
        <v>3508</v>
      </c>
      <c r="C258" s="224">
        <v>1349</v>
      </c>
      <c r="D258" s="225">
        <v>2.8604647432172001E-4</v>
      </c>
    </row>
    <row r="259" spans="1:4" ht="13.5" thickBot="1" x14ac:dyDescent="0.25">
      <c r="A259" s="151">
        <v>72323</v>
      </c>
      <c r="B259" s="226" t="s">
        <v>3123</v>
      </c>
      <c r="C259" s="227">
        <v>16814</v>
      </c>
      <c r="D259" s="228">
        <v>2.8150047377185701E-6</v>
      </c>
    </row>
    <row r="260" spans="1:4" ht="13.5" thickBot="1" x14ac:dyDescent="0.25">
      <c r="A260" s="150">
        <v>116</v>
      </c>
      <c r="B260" s="223" t="s">
        <v>3053</v>
      </c>
      <c r="C260" s="224">
        <v>14440</v>
      </c>
      <c r="D260" s="225">
        <v>5.4124845689792901E-2</v>
      </c>
    </row>
    <row r="261" spans="1:4" ht="13.5" thickBot="1" x14ac:dyDescent="0.25">
      <c r="A261" s="151" t="s">
        <v>371</v>
      </c>
      <c r="B261" s="226" t="s">
        <v>3171</v>
      </c>
      <c r="C261" s="227">
        <v>138</v>
      </c>
      <c r="D261" s="228">
        <v>3.7612291243191298</v>
      </c>
    </row>
    <row r="262" spans="1:4" ht="13.5" thickBot="1" x14ac:dyDescent="0.25">
      <c r="A262" s="150" t="s">
        <v>1254</v>
      </c>
      <c r="B262" s="223" t="s">
        <v>1886</v>
      </c>
      <c r="C262" s="224">
        <v>2756</v>
      </c>
      <c r="D262" s="225">
        <v>5.4617433630043503E-3</v>
      </c>
    </row>
    <row r="263" spans="1:4" ht="13.5" thickBot="1" x14ac:dyDescent="0.25">
      <c r="A263" s="151" t="s">
        <v>1245</v>
      </c>
      <c r="B263" s="226" t="s">
        <v>3284</v>
      </c>
      <c r="C263" s="227">
        <v>125</v>
      </c>
      <c r="D263" s="228">
        <v>6.9883072000000004E-7</v>
      </c>
    </row>
    <row r="264" spans="1:4" ht="13.5" thickBot="1" x14ac:dyDescent="0.25">
      <c r="A264" s="150">
        <v>772</v>
      </c>
      <c r="B264" s="223" t="s">
        <v>1906</v>
      </c>
      <c r="C264" s="224">
        <v>1244</v>
      </c>
      <c r="D264" s="225">
        <v>20.5291832198291</v>
      </c>
    </row>
    <row r="265" spans="1:4" ht="13.5" thickBot="1" x14ac:dyDescent="0.25">
      <c r="A265" s="151">
        <v>758</v>
      </c>
      <c r="B265" s="226" t="s">
        <v>3438</v>
      </c>
      <c r="C265" s="227">
        <v>74</v>
      </c>
      <c r="D265" s="228">
        <v>3.7738040540540499E-6</v>
      </c>
    </row>
    <row r="266" spans="1:4" ht="13.5" thickBot="1" x14ac:dyDescent="0.25">
      <c r="A266" s="150" t="s">
        <v>564</v>
      </c>
      <c r="B266" s="223" t="s">
        <v>3367</v>
      </c>
      <c r="C266" s="224">
        <v>745</v>
      </c>
      <c r="D266" s="225">
        <v>9.6657881449664499E-5</v>
      </c>
    </row>
    <row r="267" spans="1:4" ht="13.5" thickBot="1" x14ac:dyDescent="0.25">
      <c r="A267" s="151">
        <v>17649</v>
      </c>
      <c r="B267" s="226" t="s">
        <v>3837</v>
      </c>
      <c r="C267" s="227">
        <v>10341</v>
      </c>
      <c r="D267" s="228">
        <v>5.7913965573928999E-7</v>
      </c>
    </row>
    <row r="268" spans="1:4" ht="13.5" thickBot="1" x14ac:dyDescent="0.25">
      <c r="A268" s="150" t="s">
        <v>1454</v>
      </c>
      <c r="B268" s="223" t="s">
        <v>1882</v>
      </c>
      <c r="C268" s="224">
        <v>10</v>
      </c>
      <c r="D268" s="225">
        <v>7.7811731199999999E-4</v>
      </c>
    </row>
    <row r="269" spans="1:4" ht="13.5" thickBot="1" x14ac:dyDescent="0.25">
      <c r="A269" s="151">
        <v>17741</v>
      </c>
      <c r="B269" s="226" t="s">
        <v>3209</v>
      </c>
      <c r="C269" s="227">
        <v>138</v>
      </c>
      <c r="D269" s="228">
        <v>3.0090029057971E-5</v>
      </c>
    </row>
    <row r="270" spans="1:4" ht="13.5" thickBot="1" x14ac:dyDescent="0.25">
      <c r="A270" s="150" t="s">
        <v>390</v>
      </c>
      <c r="B270" s="223" t="s">
        <v>5317</v>
      </c>
      <c r="C270" s="224">
        <v>811</v>
      </c>
      <c r="D270" s="225">
        <v>6.1929995501849699E-3</v>
      </c>
    </row>
    <row r="271" spans="1:4" ht="13.5" thickBot="1" x14ac:dyDescent="0.25">
      <c r="A271" s="151" t="s">
        <v>1811</v>
      </c>
      <c r="B271" s="226" t="s">
        <v>4209</v>
      </c>
      <c r="C271" s="227">
        <v>3610</v>
      </c>
      <c r="D271" s="228">
        <v>7.8934882409972098E-6</v>
      </c>
    </row>
    <row r="272" spans="1:4" ht="13.5" thickBot="1" x14ac:dyDescent="0.25">
      <c r="A272" s="150">
        <v>10297</v>
      </c>
      <c r="B272" s="223" t="s">
        <v>2732</v>
      </c>
      <c r="C272" s="224">
        <v>985</v>
      </c>
      <c r="D272" s="225">
        <v>4.7966521279187799E-5</v>
      </c>
    </row>
    <row r="273" spans="1:4" ht="13.5" thickBot="1" x14ac:dyDescent="0.25">
      <c r="A273" s="151" t="s">
        <v>3374</v>
      </c>
      <c r="B273" s="226" t="s">
        <v>2134</v>
      </c>
      <c r="C273" s="227">
        <v>9</v>
      </c>
      <c r="D273" s="228">
        <v>5.3362483766666597E-3</v>
      </c>
    </row>
    <row r="274" spans="1:4" ht="13.5" thickBot="1" x14ac:dyDescent="0.25">
      <c r="A274" s="150" t="s">
        <v>571</v>
      </c>
      <c r="B274" s="223" t="s">
        <v>2815</v>
      </c>
      <c r="C274" s="224">
        <v>23</v>
      </c>
      <c r="D274" s="225">
        <v>1.3804864296087E-2</v>
      </c>
    </row>
    <row r="275" spans="1:4" ht="13.5" thickBot="1" x14ac:dyDescent="0.25">
      <c r="A275" s="151" t="s">
        <v>302</v>
      </c>
      <c r="B275" s="226" t="s">
        <v>2848</v>
      </c>
      <c r="C275" s="227">
        <v>84</v>
      </c>
      <c r="D275" s="228">
        <v>3.03270433333333E-5</v>
      </c>
    </row>
    <row r="276" spans="1:4" ht="13.5" thickBot="1" x14ac:dyDescent="0.25">
      <c r="A276" s="150" t="s">
        <v>1295</v>
      </c>
      <c r="B276" s="223" t="s">
        <v>3219</v>
      </c>
      <c r="C276" s="224">
        <v>131</v>
      </c>
      <c r="D276" s="225">
        <v>2.1715610748091599E-4</v>
      </c>
    </row>
    <row r="277" spans="1:4" ht="13.5" thickBot="1" x14ac:dyDescent="0.25">
      <c r="A277" s="151">
        <v>10129</v>
      </c>
      <c r="B277" s="226" t="s">
        <v>2243</v>
      </c>
      <c r="C277" s="227">
        <v>2070</v>
      </c>
      <c r="D277" s="228">
        <v>1.0219459376811599E-5</v>
      </c>
    </row>
    <row r="278" spans="1:4" ht="13.5" thickBot="1" x14ac:dyDescent="0.25">
      <c r="A278" s="150">
        <v>18116</v>
      </c>
      <c r="B278" s="223" t="s">
        <v>2076</v>
      </c>
      <c r="C278" s="224">
        <v>26</v>
      </c>
      <c r="D278" s="225">
        <v>1.4029009507692299E-3</v>
      </c>
    </row>
    <row r="279" spans="1:4" ht="13.5" thickBot="1" x14ac:dyDescent="0.25">
      <c r="A279" s="151" t="s">
        <v>526</v>
      </c>
      <c r="B279" s="226" t="s">
        <v>2712</v>
      </c>
      <c r="C279" s="227">
        <v>108</v>
      </c>
      <c r="D279" s="228">
        <v>2.3291143101851901E-4</v>
      </c>
    </row>
    <row r="280" spans="1:4" ht="13.5" thickBot="1" x14ac:dyDescent="0.25">
      <c r="A280" s="150" t="s">
        <v>1213</v>
      </c>
      <c r="B280" s="223" t="s">
        <v>3456</v>
      </c>
      <c r="C280" s="224">
        <v>7109</v>
      </c>
      <c r="D280" s="225">
        <v>3.6686763679842299E-6</v>
      </c>
    </row>
    <row r="281" spans="1:4" ht="13.5" thickBot="1" x14ac:dyDescent="0.25">
      <c r="A281" s="151">
        <v>10371</v>
      </c>
      <c r="B281" s="226" t="s">
        <v>2502</v>
      </c>
      <c r="C281" s="227">
        <v>2982</v>
      </c>
      <c r="D281" s="228">
        <v>7.1298844745305099E-3</v>
      </c>
    </row>
    <row r="282" spans="1:4" ht="13.5" thickBot="1" x14ac:dyDescent="0.25">
      <c r="A282" s="150">
        <v>12050</v>
      </c>
      <c r="B282" s="223" t="s">
        <v>2218</v>
      </c>
      <c r="C282" s="224">
        <v>21</v>
      </c>
      <c r="D282" s="225">
        <v>3.5461766666666699E-6</v>
      </c>
    </row>
    <row r="283" spans="1:4" ht="13.5" thickBot="1" x14ac:dyDescent="0.25">
      <c r="A283" s="151" t="s">
        <v>694</v>
      </c>
      <c r="B283" s="226" t="s">
        <v>2124</v>
      </c>
      <c r="C283" s="227">
        <v>15516</v>
      </c>
      <c r="D283" s="228">
        <v>4.86715100746974E-4</v>
      </c>
    </row>
    <row r="284" spans="1:4" ht="13.5" thickBot="1" x14ac:dyDescent="0.25">
      <c r="A284" s="150">
        <v>10518</v>
      </c>
      <c r="B284" s="223" t="s">
        <v>5321</v>
      </c>
      <c r="C284" s="224">
        <v>3</v>
      </c>
      <c r="D284" s="225">
        <v>1.2774428520000001E-2</v>
      </c>
    </row>
    <row r="285" spans="1:4" ht="13.5" thickBot="1" x14ac:dyDescent="0.25">
      <c r="A285" s="151" t="s">
        <v>691</v>
      </c>
      <c r="B285" s="226" t="s">
        <v>1934</v>
      </c>
      <c r="C285" s="227">
        <v>10376</v>
      </c>
      <c r="D285" s="228">
        <v>148.65411330465199</v>
      </c>
    </row>
    <row r="286" spans="1:4" ht="13.5" thickBot="1" x14ac:dyDescent="0.25">
      <c r="A286" s="150" t="s">
        <v>1624</v>
      </c>
      <c r="B286" s="223" t="s">
        <v>2562</v>
      </c>
      <c r="C286" s="224">
        <v>18134</v>
      </c>
      <c r="D286" s="225">
        <v>9.0181509192677199E-6</v>
      </c>
    </row>
    <row r="287" spans="1:4" ht="13.5" thickBot="1" x14ac:dyDescent="0.25">
      <c r="A287" s="151" t="s">
        <v>3454</v>
      </c>
      <c r="B287" s="226" t="s">
        <v>2022</v>
      </c>
      <c r="C287" s="227">
        <v>7256</v>
      </c>
      <c r="D287" s="228">
        <v>2.2368106973539099E-6</v>
      </c>
    </row>
    <row r="288" spans="1:4" ht="13.5" thickBot="1" x14ac:dyDescent="0.25">
      <c r="A288" s="150" t="s">
        <v>546</v>
      </c>
      <c r="B288" s="223" t="s">
        <v>1925</v>
      </c>
      <c r="C288" s="224">
        <v>336</v>
      </c>
      <c r="D288" s="225">
        <v>2.69489964583333E-5</v>
      </c>
    </row>
    <row r="289" spans="1:4" ht="13.5" thickBot="1" x14ac:dyDescent="0.25">
      <c r="A289" s="151">
        <v>9111</v>
      </c>
      <c r="B289" s="226" t="s">
        <v>2495</v>
      </c>
      <c r="C289" s="227">
        <v>4213</v>
      </c>
      <c r="D289" s="228">
        <v>6.8783448848801101E-6</v>
      </c>
    </row>
    <row r="290" spans="1:4" ht="13.5" thickBot="1" x14ac:dyDescent="0.25">
      <c r="A290" s="150" t="s">
        <v>672</v>
      </c>
      <c r="B290" s="223" t="s">
        <v>2443</v>
      </c>
      <c r="C290" s="224">
        <v>942</v>
      </c>
      <c r="D290" s="225">
        <v>0.36878942362931</v>
      </c>
    </row>
    <row r="291" spans="1:4" ht="13.5" thickBot="1" x14ac:dyDescent="0.25">
      <c r="A291" s="151">
        <v>98043</v>
      </c>
      <c r="B291" s="226" t="s">
        <v>1947</v>
      </c>
      <c r="C291" s="227">
        <v>9330</v>
      </c>
      <c r="D291" s="228">
        <v>2.7607524007502701E-5</v>
      </c>
    </row>
    <row r="292" spans="1:4" ht="13.5" thickBot="1" x14ac:dyDescent="0.25">
      <c r="A292" s="150">
        <v>9866</v>
      </c>
      <c r="B292" s="223" t="s">
        <v>3005</v>
      </c>
      <c r="C292" s="224">
        <v>609</v>
      </c>
      <c r="D292" s="225">
        <v>9.5840298390804501E-5</v>
      </c>
    </row>
    <row r="293" spans="1:4" ht="13.5" thickBot="1" x14ac:dyDescent="0.25">
      <c r="A293" s="151">
        <v>729</v>
      </c>
      <c r="B293" s="226" t="s">
        <v>3009</v>
      </c>
      <c r="C293" s="227">
        <v>10197</v>
      </c>
      <c r="D293" s="228">
        <v>1.7826657166313601E-3</v>
      </c>
    </row>
    <row r="294" spans="1:4" ht="13.5" thickBot="1" x14ac:dyDescent="0.25">
      <c r="A294" s="150" t="s">
        <v>520</v>
      </c>
      <c r="B294" s="223" t="s">
        <v>3320</v>
      </c>
      <c r="C294" s="224">
        <v>1204</v>
      </c>
      <c r="D294" s="225">
        <v>4.6308815575581402E-4</v>
      </c>
    </row>
    <row r="295" spans="1:4" ht="13.5" thickBot="1" x14ac:dyDescent="0.25">
      <c r="A295" s="151">
        <v>9141</v>
      </c>
      <c r="B295" s="226" t="s">
        <v>2699</v>
      </c>
      <c r="C295" s="227">
        <v>23581</v>
      </c>
      <c r="D295" s="228">
        <v>8.1054200556253105E-4</v>
      </c>
    </row>
    <row r="296" spans="1:4" ht="13.5" thickBot="1" x14ac:dyDescent="0.25">
      <c r="A296" s="150">
        <v>19415</v>
      </c>
      <c r="B296" s="223" t="s">
        <v>4267</v>
      </c>
      <c r="C296" s="224">
        <v>5870</v>
      </c>
      <c r="D296" s="225">
        <v>3.68228363416868E-3</v>
      </c>
    </row>
    <row r="297" spans="1:4" ht="13.5" thickBot="1" x14ac:dyDescent="0.25">
      <c r="A297" s="151">
        <v>9078</v>
      </c>
      <c r="B297" s="226" t="s">
        <v>2692</v>
      </c>
      <c r="C297" s="227">
        <v>124</v>
      </c>
      <c r="D297" s="228">
        <v>3.39630387983871E-4</v>
      </c>
    </row>
    <row r="298" spans="1:4" ht="13.5" thickBot="1" x14ac:dyDescent="0.25">
      <c r="A298" s="150">
        <v>9872</v>
      </c>
      <c r="B298" s="223" t="s">
        <v>3598</v>
      </c>
      <c r="C298" s="224">
        <v>334</v>
      </c>
      <c r="D298" s="225">
        <v>0.62717981972787396</v>
      </c>
    </row>
    <row r="299" spans="1:4" ht="13.5" thickBot="1" x14ac:dyDescent="0.25">
      <c r="A299" s="151" t="s">
        <v>906</v>
      </c>
      <c r="B299" s="226" t="s">
        <v>2117</v>
      </c>
      <c r="C299" s="227">
        <v>16013</v>
      </c>
      <c r="D299" s="228">
        <v>2.1511070010272501E-3</v>
      </c>
    </row>
    <row r="300" spans="1:4" ht="13.5" thickBot="1" x14ac:dyDescent="0.25">
      <c r="A300" s="150" t="s">
        <v>1459</v>
      </c>
      <c r="B300" s="223" t="s">
        <v>3177</v>
      </c>
      <c r="C300" s="224">
        <v>325</v>
      </c>
      <c r="D300" s="225">
        <v>3.0564593671515099</v>
      </c>
    </row>
    <row r="301" spans="1:4" ht="13.5" thickBot="1" x14ac:dyDescent="0.25">
      <c r="A301" s="151">
        <v>9865</v>
      </c>
      <c r="B301" s="226" t="s">
        <v>5325</v>
      </c>
      <c r="C301" s="227">
        <v>106</v>
      </c>
      <c r="D301" s="228">
        <v>4.2568228962264197E-5</v>
      </c>
    </row>
    <row r="302" spans="1:4" ht="13.5" thickBot="1" x14ac:dyDescent="0.25">
      <c r="A302" s="150" t="s">
        <v>1579</v>
      </c>
      <c r="B302" s="223" t="s">
        <v>2302</v>
      </c>
      <c r="C302" s="224">
        <v>245</v>
      </c>
      <c r="D302" s="225">
        <v>2.0107507714285699E-5</v>
      </c>
    </row>
    <row r="303" spans="1:4" ht="13.5" thickBot="1" x14ac:dyDescent="0.25">
      <c r="A303" s="151" t="s">
        <v>1147</v>
      </c>
      <c r="B303" s="226" t="s">
        <v>3277</v>
      </c>
      <c r="C303" s="227">
        <v>22498</v>
      </c>
      <c r="D303" s="228">
        <v>0.32724931792059903</v>
      </c>
    </row>
    <row r="304" spans="1:4" ht="13.5" thickBot="1" x14ac:dyDescent="0.25">
      <c r="A304" s="150" t="s">
        <v>329</v>
      </c>
      <c r="B304" s="223" t="s">
        <v>2912</v>
      </c>
      <c r="C304" s="224">
        <v>7233</v>
      </c>
      <c r="D304" s="225">
        <v>3.4811143245269599E-2</v>
      </c>
    </row>
    <row r="305" spans="1:4" ht="13.5" thickBot="1" x14ac:dyDescent="0.25">
      <c r="A305" s="151" t="s">
        <v>661</v>
      </c>
      <c r="B305" s="226" t="s">
        <v>2384</v>
      </c>
      <c r="C305" s="227">
        <v>1702</v>
      </c>
      <c r="D305" s="228">
        <v>1.70261263219741E-6</v>
      </c>
    </row>
    <row r="306" spans="1:4" ht="13.5" thickBot="1" x14ac:dyDescent="0.25">
      <c r="A306" s="150" t="s">
        <v>433</v>
      </c>
      <c r="B306" s="223" t="s">
        <v>1890</v>
      </c>
      <c r="C306" s="224">
        <v>6</v>
      </c>
      <c r="D306" s="225">
        <v>1.29582623333333E-3</v>
      </c>
    </row>
    <row r="307" spans="1:4" ht="13.5" thickBot="1" x14ac:dyDescent="0.25">
      <c r="A307" s="151">
        <v>10430</v>
      </c>
      <c r="B307" s="226" t="s">
        <v>3889</v>
      </c>
      <c r="C307" s="227">
        <v>15</v>
      </c>
      <c r="D307" s="228">
        <v>4.4692927999999997E-5</v>
      </c>
    </row>
    <row r="308" spans="1:4" ht="13.5" thickBot="1" x14ac:dyDescent="0.25">
      <c r="A308" s="150" t="s">
        <v>1521</v>
      </c>
      <c r="B308" s="223" t="s">
        <v>3392</v>
      </c>
      <c r="C308" s="224">
        <v>136</v>
      </c>
      <c r="D308" s="225">
        <v>1.4515753463235299E-4</v>
      </c>
    </row>
    <row r="309" spans="1:4" ht="13.5" thickBot="1" x14ac:dyDescent="0.25">
      <c r="A309" s="151">
        <v>10654</v>
      </c>
      <c r="B309" s="226" t="s">
        <v>4197</v>
      </c>
      <c r="C309" s="227">
        <v>3894</v>
      </c>
      <c r="D309" s="228">
        <v>3.1751787159732901E-6</v>
      </c>
    </row>
    <row r="310" spans="1:4" ht="13.5" thickBot="1" x14ac:dyDescent="0.25">
      <c r="A310" s="150">
        <v>17644</v>
      </c>
      <c r="B310" s="223" t="s">
        <v>2651</v>
      </c>
      <c r="C310" s="224">
        <v>589</v>
      </c>
      <c r="D310" s="225">
        <v>1.5743819083191899E-5</v>
      </c>
    </row>
    <row r="311" spans="1:4" ht="13.5" thickBot="1" x14ac:dyDescent="0.25">
      <c r="A311" s="151" t="s">
        <v>347</v>
      </c>
      <c r="B311" s="226" t="s">
        <v>2738</v>
      </c>
      <c r="C311" s="227">
        <v>29786</v>
      </c>
      <c r="D311" s="228">
        <v>2.66397877640502E-5</v>
      </c>
    </row>
    <row r="312" spans="1:4" ht="13.5" thickBot="1" x14ac:dyDescent="0.25">
      <c r="A312" s="150">
        <v>623</v>
      </c>
      <c r="B312" s="223" t="s">
        <v>2680</v>
      </c>
      <c r="C312" s="224">
        <v>105</v>
      </c>
      <c r="D312" s="225">
        <v>9.6594890000000093E-5</v>
      </c>
    </row>
    <row r="313" spans="1:4" ht="13.5" thickBot="1" x14ac:dyDescent="0.25">
      <c r="A313" s="151" t="s">
        <v>487</v>
      </c>
      <c r="B313" s="226" t="s">
        <v>3649</v>
      </c>
      <c r="C313" s="227">
        <v>3078</v>
      </c>
      <c r="D313" s="228">
        <v>0.50182707240046098</v>
      </c>
    </row>
    <row r="314" spans="1:4" ht="13.5" thickBot="1" x14ac:dyDescent="0.25">
      <c r="A314" s="150">
        <v>18114</v>
      </c>
      <c r="B314" s="223" t="s">
        <v>6113</v>
      </c>
      <c r="C314" s="224">
        <v>23</v>
      </c>
      <c r="D314" s="225">
        <v>2.3143190000000002E-5</v>
      </c>
    </row>
    <row r="315" spans="1:4" ht="13.5" thickBot="1" x14ac:dyDescent="0.25">
      <c r="A315" s="151" t="s">
        <v>766</v>
      </c>
      <c r="B315" s="226" t="s">
        <v>2806</v>
      </c>
      <c r="C315" s="227">
        <v>12555</v>
      </c>
      <c r="D315" s="228">
        <v>0.19467679255699799</v>
      </c>
    </row>
    <row r="316" spans="1:4" ht="13.5" thickBot="1" x14ac:dyDescent="0.25">
      <c r="A316" s="150">
        <v>17231</v>
      </c>
      <c r="B316" s="223" t="s">
        <v>2966</v>
      </c>
      <c r="C316" s="224">
        <v>1932</v>
      </c>
      <c r="D316" s="225">
        <v>1.3144582717391301E-5</v>
      </c>
    </row>
    <row r="317" spans="1:4" ht="13.5" thickBot="1" x14ac:dyDescent="0.25">
      <c r="A317" s="151">
        <v>87579</v>
      </c>
      <c r="B317" s="226" t="s">
        <v>2949</v>
      </c>
      <c r="C317" s="227">
        <v>35013</v>
      </c>
      <c r="D317" s="228">
        <v>3.6099795837983202E-3</v>
      </c>
    </row>
    <row r="318" spans="1:4" ht="13.5" thickBot="1" x14ac:dyDescent="0.25">
      <c r="A318" s="150">
        <v>380</v>
      </c>
      <c r="B318" s="223" t="s">
        <v>2417</v>
      </c>
      <c r="C318" s="224">
        <v>2648</v>
      </c>
      <c r="D318" s="225">
        <v>1.5823119335347398E-8</v>
      </c>
    </row>
    <row r="319" spans="1:4" ht="13.5" thickBot="1" x14ac:dyDescent="0.25">
      <c r="A319" s="151" t="s">
        <v>1172</v>
      </c>
      <c r="B319" s="226" t="s">
        <v>2387</v>
      </c>
      <c r="C319" s="227">
        <v>6428</v>
      </c>
      <c r="D319" s="228">
        <v>3.1406863736776601E-6</v>
      </c>
    </row>
    <row r="320" spans="1:4" ht="13.5" thickBot="1" x14ac:dyDescent="0.25">
      <c r="A320" s="150" t="s">
        <v>1171</v>
      </c>
      <c r="B320" s="223" t="s">
        <v>2435</v>
      </c>
      <c r="C320" s="224">
        <v>21830</v>
      </c>
      <c r="D320" s="225">
        <v>4.6873663967017904E-6</v>
      </c>
    </row>
    <row r="321" spans="1:4" ht="13.5" thickBot="1" x14ac:dyDescent="0.25">
      <c r="A321" s="151" t="s">
        <v>998</v>
      </c>
      <c r="B321" s="226" t="s">
        <v>4003</v>
      </c>
      <c r="C321" s="227">
        <v>1017</v>
      </c>
      <c r="D321" s="228">
        <v>1.01104536892822E-4</v>
      </c>
    </row>
    <row r="322" spans="1:4" ht="13.5" thickBot="1" x14ac:dyDescent="0.25">
      <c r="A322" s="150" t="s">
        <v>3285</v>
      </c>
      <c r="B322" s="223" t="s">
        <v>4000</v>
      </c>
      <c r="C322" s="224">
        <v>2</v>
      </c>
      <c r="D322" s="225">
        <v>1.2125014999999999E-5</v>
      </c>
    </row>
    <row r="323" spans="1:4" ht="13.5" thickBot="1" x14ac:dyDescent="0.25">
      <c r="A323" s="151">
        <v>18042</v>
      </c>
      <c r="B323" s="226" t="s">
        <v>5333</v>
      </c>
      <c r="C323" s="227">
        <v>1895</v>
      </c>
      <c r="D323" s="228">
        <v>4.9584064516517302E-3</v>
      </c>
    </row>
    <row r="324" spans="1:4" ht="13.5" thickBot="1" x14ac:dyDescent="0.25">
      <c r="A324" s="150">
        <v>18044</v>
      </c>
      <c r="B324" s="223" t="s">
        <v>2106</v>
      </c>
      <c r="C324" s="224">
        <v>1514</v>
      </c>
      <c r="D324" s="225">
        <v>3.9343898084544199E-6</v>
      </c>
    </row>
    <row r="325" spans="1:4" ht="13.5" thickBot="1" x14ac:dyDescent="0.25">
      <c r="A325" s="151">
        <v>9140</v>
      </c>
      <c r="B325" s="226" t="s">
        <v>2504</v>
      </c>
      <c r="C325" s="227">
        <v>13453</v>
      </c>
      <c r="D325" s="228">
        <v>87.055480890061304</v>
      </c>
    </row>
    <row r="326" spans="1:4" ht="13.5" thickBot="1" x14ac:dyDescent="0.25">
      <c r="A326" s="150" t="s">
        <v>923</v>
      </c>
      <c r="B326" s="223" t="s">
        <v>3619</v>
      </c>
      <c r="C326" s="224">
        <v>47627</v>
      </c>
      <c r="D326" s="225">
        <v>0.51159465970268903</v>
      </c>
    </row>
    <row r="327" spans="1:4" ht="13.5" thickBot="1" x14ac:dyDescent="0.25">
      <c r="A327" s="151" t="s">
        <v>1629</v>
      </c>
      <c r="B327" s="226" t="s">
        <v>2870</v>
      </c>
      <c r="C327" s="227">
        <v>135</v>
      </c>
      <c r="D327" s="228">
        <v>3.8973624148148097E-5</v>
      </c>
    </row>
    <row r="328" spans="1:4" ht="13.5" thickBot="1" x14ac:dyDescent="0.25">
      <c r="A328" s="150">
        <v>11863</v>
      </c>
      <c r="B328" s="223" t="s">
        <v>2865</v>
      </c>
      <c r="C328" s="224">
        <v>5</v>
      </c>
      <c r="D328" s="225">
        <v>0.157855048848</v>
      </c>
    </row>
    <row r="329" spans="1:4" ht="13.5" thickBot="1" x14ac:dyDescent="0.25">
      <c r="A329" s="151">
        <v>1412</v>
      </c>
      <c r="B329" s="226" t="s">
        <v>2301</v>
      </c>
      <c r="C329" s="227">
        <v>26331</v>
      </c>
      <c r="D329" s="228">
        <v>8.9951262849873005E-6</v>
      </c>
    </row>
    <row r="330" spans="1:4" ht="13.5" thickBot="1" x14ac:dyDescent="0.25">
      <c r="A330" s="150">
        <v>1288</v>
      </c>
      <c r="B330" s="223" t="s">
        <v>5343</v>
      </c>
      <c r="C330" s="224">
        <v>17</v>
      </c>
      <c r="D330" s="225">
        <v>3.0949642705882399E-4</v>
      </c>
    </row>
    <row r="331" spans="1:4" ht="13.5" thickBot="1" x14ac:dyDescent="0.25">
      <c r="A331" s="151">
        <v>18004</v>
      </c>
      <c r="B331" s="226" t="s">
        <v>3412</v>
      </c>
      <c r="C331" s="227">
        <v>25170</v>
      </c>
      <c r="D331" s="228">
        <v>203.80297310680299</v>
      </c>
    </row>
    <row r="332" spans="1:4" ht="13.5" thickBot="1" x14ac:dyDescent="0.25">
      <c r="A332" s="150">
        <v>9310</v>
      </c>
      <c r="B332" s="223" t="s">
        <v>2292</v>
      </c>
      <c r="C332" s="224">
        <v>10</v>
      </c>
      <c r="D332" s="225">
        <v>4.6286519999999998E-6</v>
      </c>
    </row>
    <row r="333" spans="1:4" ht="13.5" thickBot="1" x14ac:dyDescent="0.25">
      <c r="A333" s="151">
        <v>367</v>
      </c>
      <c r="B333" s="226" t="s">
        <v>2819</v>
      </c>
      <c r="C333" s="227">
        <v>1875</v>
      </c>
      <c r="D333" s="228">
        <v>2.7173030826666702E-6</v>
      </c>
    </row>
    <row r="334" spans="1:4" ht="13.5" thickBot="1" x14ac:dyDescent="0.25">
      <c r="A334" s="150" t="s">
        <v>341</v>
      </c>
      <c r="B334" s="223" t="s">
        <v>2813</v>
      </c>
      <c r="C334" s="224">
        <v>128</v>
      </c>
      <c r="D334" s="225">
        <v>1.985926140625E-5</v>
      </c>
    </row>
    <row r="335" spans="1:4" ht="13.5" thickBot="1" x14ac:dyDescent="0.25">
      <c r="A335" s="151">
        <v>10378</v>
      </c>
      <c r="B335" s="226" t="s">
        <v>2084</v>
      </c>
      <c r="C335" s="227">
        <v>153</v>
      </c>
      <c r="D335" s="228">
        <v>2.760504124183E-5</v>
      </c>
    </row>
    <row r="336" spans="1:4" ht="13.5" thickBot="1" x14ac:dyDescent="0.25">
      <c r="A336" s="150" t="s">
        <v>1255</v>
      </c>
      <c r="B336" s="223" t="s">
        <v>4268</v>
      </c>
      <c r="C336" s="224">
        <v>4278</v>
      </c>
      <c r="D336" s="225">
        <v>4.2900888071528702E-5</v>
      </c>
    </row>
    <row r="337" spans="1:4" ht="13.5" thickBot="1" x14ac:dyDescent="0.25">
      <c r="A337" s="151" t="s">
        <v>882</v>
      </c>
      <c r="B337" s="226" t="s">
        <v>2339</v>
      </c>
      <c r="C337" s="227">
        <v>14693</v>
      </c>
      <c r="D337" s="228">
        <v>6.6399536445926702E-7</v>
      </c>
    </row>
    <row r="338" spans="1:4" ht="13.5" thickBot="1" x14ac:dyDescent="0.25">
      <c r="A338" s="150" t="s">
        <v>1008</v>
      </c>
      <c r="B338" s="223" t="s">
        <v>3036</v>
      </c>
      <c r="C338" s="224">
        <v>38</v>
      </c>
      <c r="D338" s="225">
        <v>2.0163309931578899E-3</v>
      </c>
    </row>
    <row r="339" spans="1:4" ht="13.5" thickBot="1" x14ac:dyDescent="0.25">
      <c r="A339" s="151" t="s">
        <v>725</v>
      </c>
      <c r="B339" s="226" t="s">
        <v>4108</v>
      </c>
      <c r="C339" s="227">
        <v>30739</v>
      </c>
      <c r="D339" s="228">
        <v>6.1780003819252704E-6</v>
      </c>
    </row>
    <row r="340" spans="1:4" ht="13.5" thickBot="1" x14ac:dyDescent="0.25">
      <c r="A340" s="150">
        <v>10305</v>
      </c>
      <c r="B340" s="223" t="s">
        <v>2251</v>
      </c>
      <c r="C340" s="224">
        <v>144</v>
      </c>
      <c r="D340" s="225">
        <v>2.68319138888889E-6</v>
      </c>
    </row>
    <row r="341" spans="1:4" ht="13.5" thickBot="1" x14ac:dyDescent="0.25">
      <c r="A341" s="151" t="s">
        <v>636</v>
      </c>
      <c r="B341" s="226" t="s">
        <v>2264</v>
      </c>
      <c r="C341" s="227">
        <v>728</v>
      </c>
      <c r="D341" s="228">
        <v>3.8225195192307703E-6</v>
      </c>
    </row>
    <row r="342" spans="1:4" ht="13.5" thickBot="1" x14ac:dyDescent="0.25">
      <c r="A342" s="150" t="s">
        <v>328</v>
      </c>
      <c r="B342" s="223" t="s">
        <v>2702</v>
      </c>
      <c r="C342" s="224">
        <v>998</v>
      </c>
      <c r="D342" s="225">
        <v>2.1323750280561101E-5</v>
      </c>
    </row>
    <row r="343" spans="1:4" ht="13.5" thickBot="1" x14ac:dyDescent="0.25">
      <c r="A343" s="151" t="s">
        <v>827</v>
      </c>
      <c r="B343" s="226" t="s">
        <v>2858</v>
      </c>
      <c r="C343" s="227">
        <v>5365</v>
      </c>
      <c r="D343" s="228">
        <v>3.64481051141286E-3</v>
      </c>
    </row>
    <row r="344" spans="1:4" ht="13.5" thickBot="1" x14ac:dyDescent="0.25">
      <c r="A344" s="150">
        <v>10372</v>
      </c>
      <c r="B344" s="223" t="s">
        <v>4142</v>
      </c>
      <c r="C344" s="224">
        <v>812</v>
      </c>
      <c r="D344" s="225">
        <v>2.4862477844827499E-5</v>
      </c>
    </row>
    <row r="345" spans="1:4" ht="13.5" thickBot="1" x14ac:dyDescent="0.25">
      <c r="A345" s="151">
        <v>11375</v>
      </c>
      <c r="B345" s="226" t="s">
        <v>2410</v>
      </c>
      <c r="C345" s="227">
        <v>25415</v>
      </c>
      <c r="D345" s="228">
        <v>9.3231267035215594E-6</v>
      </c>
    </row>
    <row r="346" spans="1:4" ht="13.5" thickBot="1" x14ac:dyDescent="0.25">
      <c r="A346" s="150" t="s">
        <v>874</v>
      </c>
      <c r="B346" s="223" t="s">
        <v>2261</v>
      </c>
      <c r="C346" s="224">
        <v>964</v>
      </c>
      <c r="D346" s="225">
        <v>1.1623451493775901E-5</v>
      </c>
    </row>
    <row r="347" spans="1:4" ht="13.5" thickBot="1" x14ac:dyDescent="0.25">
      <c r="A347" s="151" t="s">
        <v>803</v>
      </c>
      <c r="B347" s="226" t="s">
        <v>5352</v>
      </c>
      <c r="C347" s="227">
        <v>936</v>
      </c>
      <c r="D347" s="228">
        <v>6.04481797425214E-4</v>
      </c>
    </row>
    <row r="348" spans="1:4" ht="13.5" thickBot="1" x14ac:dyDescent="0.25">
      <c r="A348" s="150" t="s">
        <v>1187</v>
      </c>
      <c r="B348" s="223" t="s">
        <v>5354</v>
      </c>
      <c r="C348" s="224">
        <v>82</v>
      </c>
      <c r="D348" s="225">
        <v>9.8979884841463397E-4</v>
      </c>
    </row>
    <row r="349" spans="1:4" ht="13.5" thickBot="1" x14ac:dyDescent="0.25">
      <c r="A349" s="151" t="s">
        <v>1536</v>
      </c>
      <c r="B349" s="226" t="s">
        <v>5356</v>
      </c>
      <c r="C349" s="227">
        <v>3805</v>
      </c>
      <c r="D349" s="228">
        <v>1.5060742544021E-4</v>
      </c>
    </row>
    <row r="350" spans="1:4" ht="13.5" thickBot="1" x14ac:dyDescent="0.25">
      <c r="A350" s="150" t="s">
        <v>687</v>
      </c>
      <c r="B350" s="223" t="s">
        <v>3664</v>
      </c>
      <c r="C350" s="224">
        <v>424</v>
      </c>
      <c r="D350" s="225">
        <v>5.9232715566037601E-5</v>
      </c>
    </row>
    <row r="351" spans="1:4" ht="13.5" thickBot="1" x14ac:dyDescent="0.25">
      <c r="A351" s="151" t="s">
        <v>686</v>
      </c>
      <c r="B351" s="226" t="s">
        <v>3248</v>
      </c>
      <c r="C351" s="227">
        <v>314</v>
      </c>
      <c r="D351" s="228">
        <v>8.2946613694267508E-6</v>
      </c>
    </row>
    <row r="352" spans="1:4" ht="13.5" thickBot="1" x14ac:dyDescent="0.25">
      <c r="A352" s="150" t="s">
        <v>1281</v>
      </c>
      <c r="B352" s="223" t="s">
        <v>2358</v>
      </c>
      <c r="C352" s="224">
        <v>256</v>
      </c>
      <c r="D352" s="225">
        <v>7.5464757812499999E-7</v>
      </c>
    </row>
    <row r="353" spans="1:4" ht="13.5" thickBot="1" x14ac:dyDescent="0.25">
      <c r="A353" s="151" t="s">
        <v>928</v>
      </c>
      <c r="B353" s="226" t="s">
        <v>3546</v>
      </c>
      <c r="C353" s="227">
        <v>56856</v>
      </c>
      <c r="D353" s="228">
        <v>7.9120773388867098</v>
      </c>
    </row>
    <row r="354" spans="1:4" ht="13.5" thickBot="1" x14ac:dyDescent="0.25">
      <c r="A354" s="150" t="s">
        <v>1814</v>
      </c>
      <c r="B354" s="223" t="s">
        <v>3549</v>
      </c>
      <c r="C354" s="224">
        <v>617</v>
      </c>
      <c r="D354" s="225">
        <v>2.68935586653161E-3</v>
      </c>
    </row>
    <row r="355" spans="1:4" ht="13.5" thickBot="1" x14ac:dyDescent="0.25">
      <c r="A355" s="151" t="s">
        <v>630</v>
      </c>
      <c r="B355" s="226" t="s">
        <v>5725</v>
      </c>
      <c r="C355" s="227">
        <v>465</v>
      </c>
      <c r="D355" s="228">
        <v>6.4396593333333296E-6</v>
      </c>
    </row>
    <row r="356" spans="1:4" ht="13.5" thickBot="1" x14ac:dyDescent="0.25">
      <c r="A356" s="150" t="s">
        <v>618</v>
      </c>
      <c r="B356" s="223" t="s">
        <v>2600</v>
      </c>
      <c r="C356" s="224">
        <v>5896</v>
      </c>
      <c r="D356" s="225">
        <v>1.8840590824287701E-6</v>
      </c>
    </row>
    <row r="357" spans="1:4" ht="13.5" thickBot="1" x14ac:dyDescent="0.25">
      <c r="A357" s="151">
        <v>86</v>
      </c>
      <c r="B357" s="226" t="s">
        <v>4091</v>
      </c>
      <c r="C357" s="227">
        <v>7</v>
      </c>
      <c r="D357" s="228">
        <v>1.5701706261599999</v>
      </c>
    </row>
    <row r="358" spans="1:4" ht="13.5" thickBot="1" x14ac:dyDescent="0.25">
      <c r="A358" s="150" t="s">
        <v>736</v>
      </c>
      <c r="B358" s="223" t="s">
        <v>2766</v>
      </c>
      <c r="C358" s="224">
        <v>1793</v>
      </c>
      <c r="D358" s="225">
        <v>30.943554780929301</v>
      </c>
    </row>
    <row r="359" spans="1:4" ht="13.5" thickBot="1" x14ac:dyDescent="0.25">
      <c r="A359" s="151">
        <v>173</v>
      </c>
      <c r="B359" s="226" t="s">
        <v>3846</v>
      </c>
      <c r="C359" s="227">
        <v>825</v>
      </c>
      <c r="D359" s="228">
        <v>1.1708471515151499E-6</v>
      </c>
    </row>
    <row r="360" spans="1:4" ht="13.5" thickBot="1" x14ac:dyDescent="0.25">
      <c r="A360" s="150" t="s">
        <v>298</v>
      </c>
      <c r="B360" s="223" t="s">
        <v>4175</v>
      </c>
      <c r="C360" s="224">
        <v>3</v>
      </c>
      <c r="D360" s="225">
        <v>0.2044306327</v>
      </c>
    </row>
    <row r="361" spans="1:4" ht="13.5" thickBot="1" x14ac:dyDescent="0.25">
      <c r="A361" s="151" t="s">
        <v>869</v>
      </c>
      <c r="B361" s="226" t="s">
        <v>2165</v>
      </c>
      <c r="C361" s="227">
        <v>448</v>
      </c>
      <c r="D361" s="228">
        <v>2.33428832345314E-2</v>
      </c>
    </row>
    <row r="362" spans="1:4" ht="13.5" thickBot="1" x14ac:dyDescent="0.25">
      <c r="A362" s="150" t="s">
        <v>475</v>
      </c>
      <c r="B362" s="223" t="s">
        <v>2166</v>
      </c>
      <c r="C362" s="224">
        <v>133552</v>
      </c>
      <c r="D362" s="225">
        <v>2.3185677709023098</v>
      </c>
    </row>
    <row r="363" spans="1:4" ht="13.5" thickBot="1" x14ac:dyDescent="0.25">
      <c r="A363" s="151" t="s">
        <v>2824</v>
      </c>
      <c r="B363" s="226" t="s">
        <v>3544</v>
      </c>
      <c r="C363" s="227">
        <v>1197</v>
      </c>
      <c r="D363" s="228">
        <v>6.70336176460819E-2</v>
      </c>
    </row>
    <row r="364" spans="1:4" ht="13.5" thickBot="1" x14ac:dyDescent="0.25">
      <c r="A364" s="150" t="s">
        <v>804</v>
      </c>
      <c r="B364" s="223" t="s">
        <v>5363</v>
      </c>
      <c r="C364" s="224">
        <v>3</v>
      </c>
      <c r="D364" s="225">
        <v>11.254350847133299</v>
      </c>
    </row>
    <row r="365" spans="1:4" ht="13.5" thickBot="1" x14ac:dyDescent="0.25">
      <c r="A365" s="151" t="s">
        <v>1198</v>
      </c>
      <c r="B365" s="226" t="s">
        <v>5365</v>
      </c>
      <c r="C365" s="227">
        <v>76</v>
      </c>
      <c r="D365" s="228">
        <v>5.7205051365920703E-2</v>
      </c>
    </row>
    <row r="366" spans="1:4" ht="13.5" thickBot="1" x14ac:dyDescent="0.25">
      <c r="A366" s="150">
        <v>10363</v>
      </c>
      <c r="B366" s="223" t="s">
        <v>3327</v>
      </c>
      <c r="C366" s="224">
        <v>10760</v>
      </c>
      <c r="D366" s="225">
        <v>5.8441703894052197E-6</v>
      </c>
    </row>
    <row r="367" spans="1:4" ht="13.5" thickBot="1" x14ac:dyDescent="0.25">
      <c r="A367" s="151" t="s">
        <v>1542</v>
      </c>
      <c r="B367" s="226" t="s">
        <v>3328</v>
      </c>
      <c r="C367" s="227">
        <v>379</v>
      </c>
      <c r="D367" s="228">
        <v>3.3132811873350897E-5</v>
      </c>
    </row>
    <row r="368" spans="1:4" ht="13.5" thickBot="1" x14ac:dyDescent="0.25">
      <c r="A368" s="150">
        <v>27</v>
      </c>
      <c r="B368" s="223" t="s">
        <v>2209</v>
      </c>
      <c r="C368" s="224">
        <v>22</v>
      </c>
      <c r="D368" s="225">
        <v>2.5343551796818201E-2</v>
      </c>
    </row>
    <row r="369" spans="1:4" ht="13.5" thickBot="1" x14ac:dyDescent="0.25">
      <c r="A369" s="151" t="s">
        <v>1165</v>
      </c>
      <c r="B369" s="226" t="s">
        <v>2921</v>
      </c>
      <c r="C369" s="227">
        <v>121</v>
      </c>
      <c r="D369" s="228">
        <v>8.3822011983471207E-5</v>
      </c>
    </row>
    <row r="370" spans="1:4" ht="13.5" thickBot="1" x14ac:dyDescent="0.25">
      <c r="A370" s="150" t="s">
        <v>1829</v>
      </c>
      <c r="B370" s="223" t="s">
        <v>3804</v>
      </c>
      <c r="C370" s="224">
        <v>2528</v>
      </c>
      <c r="D370" s="225">
        <v>1.1463001186708899E-7</v>
      </c>
    </row>
    <row r="371" spans="1:4" ht="13.5" thickBot="1" x14ac:dyDescent="0.25">
      <c r="A371" s="151" t="s">
        <v>1532</v>
      </c>
      <c r="B371" s="226" t="s">
        <v>2297</v>
      </c>
      <c r="C371" s="227">
        <v>3936</v>
      </c>
      <c r="D371" s="228">
        <v>1.9242954293699198E-6</v>
      </c>
    </row>
    <row r="372" spans="1:4" ht="13.5" thickBot="1" x14ac:dyDescent="0.25">
      <c r="A372" s="150">
        <v>22002</v>
      </c>
      <c r="B372" s="223" t="s">
        <v>6159</v>
      </c>
      <c r="C372" s="224">
        <v>9</v>
      </c>
      <c r="D372" s="225">
        <v>6.25576953555555E-3</v>
      </c>
    </row>
    <row r="373" spans="1:4" ht="13.5" thickBot="1" x14ac:dyDescent="0.25">
      <c r="A373" s="151">
        <v>9608</v>
      </c>
      <c r="B373" s="226" t="s">
        <v>2381</v>
      </c>
      <c r="C373" s="227">
        <v>8718</v>
      </c>
      <c r="D373" s="228">
        <v>8.4096721163111205E-6</v>
      </c>
    </row>
    <row r="374" spans="1:4" ht="13.5" thickBot="1" x14ac:dyDescent="0.25">
      <c r="A374" s="150" t="s">
        <v>479</v>
      </c>
      <c r="B374" s="223" t="s">
        <v>4269</v>
      </c>
      <c r="C374" s="224">
        <v>11</v>
      </c>
      <c r="D374" s="225">
        <v>8.3244784000000005E-4</v>
      </c>
    </row>
    <row r="375" spans="1:4" ht="13.5" thickBot="1" x14ac:dyDescent="0.25">
      <c r="A375" s="151">
        <v>329</v>
      </c>
      <c r="B375" s="226" t="s">
        <v>3253</v>
      </c>
      <c r="C375" s="227">
        <v>19</v>
      </c>
      <c r="D375" s="228">
        <v>2.1786287154210601E-2</v>
      </c>
    </row>
    <row r="376" spans="1:4" ht="13.5" thickBot="1" x14ac:dyDescent="0.25">
      <c r="A376" s="150" t="s">
        <v>679</v>
      </c>
      <c r="B376" s="223" t="s">
        <v>2032</v>
      </c>
      <c r="C376" s="224">
        <v>1</v>
      </c>
      <c r="D376" s="225">
        <v>4.5122322700000004E-3</v>
      </c>
    </row>
    <row r="377" spans="1:4" ht="13.5" thickBot="1" x14ac:dyDescent="0.25">
      <c r="A377" s="151">
        <v>10365</v>
      </c>
      <c r="B377" s="226" t="s">
        <v>2957</v>
      </c>
      <c r="C377" s="227">
        <v>23985</v>
      </c>
      <c r="D377" s="228">
        <v>3.9427307613091802E-6</v>
      </c>
    </row>
    <row r="378" spans="1:4" ht="13.5" thickBot="1" x14ac:dyDescent="0.25">
      <c r="A378" s="150">
        <v>10361</v>
      </c>
      <c r="B378" s="223" t="s">
        <v>1891</v>
      </c>
      <c r="C378" s="224">
        <v>65</v>
      </c>
      <c r="D378" s="225">
        <v>2.5350022923076899E-5</v>
      </c>
    </row>
    <row r="379" spans="1:4" ht="13.5" thickBot="1" x14ac:dyDescent="0.25">
      <c r="A379" s="151">
        <v>9092</v>
      </c>
      <c r="B379" s="226" t="s">
        <v>3987</v>
      </c>
      <c r="C379" s="227">
        <v>678</v>
      </c>
      <c r="D379" s="228">
        <v>17.393844789197502</v>
      </c>
    </row>
    <row r="380" spans="1:4" ht="13.5" thickBot="1" x14ac:dyDescent="0.25">
      <c r="A380" s="150" t="s">
        <v>425</v>
      </c>
      <c r="B380" s="223" t="s">
        <v>2059</v>
      </c>
      <c r="C380" s="224">
        <v>82</v>
      </c>
      <c r="D380" s="225">
        <v>4.7781569969512199E-3</v>
      </c>
    </row>
    <row r="381" spans="1:4" ht="13.5" thickBot="1" x14ac:dyDescent="0.25">
      <c r="A381" s="151" t="s">
        <v>883</v>
      </c>
      <c r="B381" s="226" t="s">
        <v>2414</v>
      </c>
      <c r="C381" s="227">
        <v>8729</v>
      </c>
      <c r="D381" s="228">
        <v>3.3761513485201302</v>
      </c>
    </row>
    <row r="382" spans="1:4" ht="13.5" thickBot="1" x14ac:dyDescent="0.25">
      <c r="A382" s="150">
        <v>1281</v>
      </c>
      <c r="B382" s="223" t="s">
        <v>3138</v>
      </c>
      <c r="C382" s="224">
        <v>9920</v>
      </c>
      <c r="D382" s="225">
        <v>5.6476851008064398E-7</v>
      </c>
    </row>
    <row r="383" spans="1:4" ht="13.5" thickBot="1" x14ac:dyDescent="0.25">
      <c r="A383" s="151">
        <v>10215</v>
      </c>
      <c r="B383" s="226" t="s">
        <v>2265</v>
      </c>
      <c r="C383" s="227">
        <v>385</v>
      </c>
      <c r="D383" s="228">
        <v>3.5125414545454499E-6</v>
      </c>
    </row>
    <row r="384" spans="1:4" ht="13.5" thickBot="1" x14ac:dyDescent="0.25">
      <c r="A384" s="150" t="s">
        <v>1024</v>
      </c>
      <c r="B384" s="223" t="s">
        <v>3765</v>
      </c>
      <c r="C384" s="224">
        <v>1644</v>
      </c>
      <c r="D384" s="225">
        <v>3.1493223753041301E-5</v>
      </c>
    </row>
    <row r="385" spans="1:4" ht="13.5" thickBot="1" x14ac:dyDescent="0.25">
      <c r="A385" s="151">
        <v>9352</v>
      </c>
      <c r="B385" s="226" t="s">
        <v>4089</v>
      </c>
      <c r="C385" s="227">
        <v>2257</v>
      </c>
      <c r="D385" s="228">
        <v>149.16206890697401</v>
      </c>
    </row>
    <row r="386" spans="1:4" ht="13.5" thickBot="1" x14ac:dyDescent="0.25">
      <c r="A386" s="150">
        <v>281</v>
      </c>
      <c r="B386" s="223" t="s">
        <v>2074</v>
      </c>
      <c r="C386" s="224">
        <v>20061</v>
      </c>
      <c r="D386" s="225">
        <v>7.7745697554160295E-4</v>
      </c>
    </row>
    <row r="387" spans="1:4" ht="13.5" thickBot="1" x14ac:dyDescent="0.25">
      <c r="A387" s="151">
        <v>280</v>
      </c>
      <c r="B387" s="226" t="s">
        <v>5585</v>
      </c>
      <c r="C387" s="227">
        <v>31</v>
      </c>
      <c r="D387" s="228">
        <v>1.8791629838709701E-4</v>
      </c>
    </row>
    <row r="388" spans="1:4" ht="13.5" thickBot="1" x14ac:dyDescent="0.25">
      <c r="A388" s="150" t="s">
        <v>382</v>
      </c>
      <c r="B388" s="223" t="s">
        <v>2073</v>
      </c>
      <c r="C388" s="224">
        <v>49864</v>
      </c>
      <c r="D388" s="225">
        <v>1.7723336663580799E-3</v>
      </c>
    </row>
    <row r="389" spans="1:4" ht="13.5" thickBot="1" x14ac:dyDescent="0.25">
      <c r="A389" s="151">
        <v>2206</v>
      </c>
      <c r="B389" s="226" t="s">
        <v>5371</v>
      </c>
      <c r="C389" s="227">
        <v>58</v>
      </c>
      <c r="D389" s="228">
        <v>7.1073394482758603E-4</v>
      </c>
    </row>
    <row r="390" spans="1:4" ht="13.5" thickBot="1" x14ac:dyDescent="0.25">
      <c r="A390" s="150">
        <v>2205</v>
      </c>
      <c r="B390" s="223" t="s">
        <v>2193</v>
      </c>
      <c r="C390" s="224">
        <v>128889</v>
      </c>
      <c r="D390" s="225">
        <v>103.039947113975</v>
      </c>
    </row>
    <row r="391" spans="1:4" ht="13.5" thickBot="1" x14ac:dyDescent="0.25">
      <c r="A391" s="151">
        <v>10749</v>
      </c>
      <c r="B391" s="226" t="s">
        <v>1983</v>
      </c>
      <c r="C391" s="227">
        <v>54693</v>
      </c>
      <c r="D391" s="228">
        <v>0.60213072027192904</v>
      </c>
    </row>
    <row r="392" spans="1:4" ht="13.5" thickBot="1" x14ac:dyDescent="0.25">
      <c r="A392" s="150" t="s">
        <v>1074</v>
      </c>
      <c r="B392" s="223" t="s">
        <v>3323</v>
      </c>
      <c r="C392" s="224">
        <v>37</v>
      </c>
      <c r="D392" s="225">
        <v>0.63440105166918903</v>
      </c>
    </row>
    <row r="393" spans="1:4" ht="13.5" thickBot="1" x14ac:dyDescent="0.25">
      <c r="A393" s="151" t="s">
        <v>351</v>
      </c>
      <c r="B393" s="226" t="s">
        <v>2852</v>
      </c>
      <c r="C393" s="227">
        <v>213</v>
      </c>
      <c r="D393" s="228">
        <v>2.4205571784037601E-5</v>
      </c>
    </row>
    <row r="394" spans="1:4" ht="13.5" thickBot="1" x14ac:dyDescent="0.25">
      <c r="A394" s="150" t="s">
        <v>569</v>
      </c>
      <c r="B394" s="223" t="s">
        <v>4189</v>
      </c>
      <c r="C394" s="224">
        <v>10199</v>
      </c>
      <c r="D394" s="225">
        <v>3.5042758407687001E-7</v>
      </c>
    </row>
    <row r="395" spans="1:4" ht="13.5" thickBot="1" x14ac:dyDescent="0.25">
      <c r="A395" s="151">
        <v>13060</v>
      </c>
      <c r="B395" s="226" t="s">
        <v>3914</v>
      </c>
      <c r="C395" s="227">
        <v>9395</v>
      </c>
      <c r="D395" s="228">
        <v>1.76842161575306E-6</v>
      </c>
    </row>
    <row r="396" spans="1:4" ht="13.5" thickBot="1" x14ac:dyDescent="0.25">
      <c r="A396" s="150">
        <v>371</v>
      </c>
      <c r="B396" s="223" t="s">
        <v>1938</v>
      </c>
      <c r="C396" s="224">
        <v>12294</v>
      </c>
      <c r="D396" s="225">
        <v>1.51434927606963E-9</v>
      </c>
    </row>
    <row r="397" spans="1:4" ht="13.5" thickBot="1" x14ac:dyDescent="0.25">
      <c r="A397" s="151" t="s">
        <v>595</v>
      </c>
      <c r="B397" s="226" t="s">
        <v>2326</v>
      </c>
      <c r="C397" s="227">
        <v>22</v>
      </c>
      <c r="D397" s="228">
        <v>2.11863138136364E-3</v>
      </c>
    </row>
    <row r="398" spans="1:4" ht="13.5" thickBot="1" x14ac:dyDescent="0.25">
      <c r="A398" s="150" t="s">
        <v>1417</v>
      </c>
      <c r="B398" s="223" t="s">
        <v>3300</v>
      </c>
      <c r="C398" s="224">
        <v>3236</v>
      </c>
      <c r="D398" s="225">
        <v>3.7393066161928298E-6</v>
      </c>
    </row>
    <row r="399" spans="1:4" ht="13.5" thickBot="1" x14ac:dyDescent="0.25">
      <c r="A399" s="151">
        <v>585</v>
      </c>
      <c r="B399" s="226" t="s">
        <v>3989</v>
      </c>
      <c r="C399" s="227">
        <v>1672</v>
      </c>
      <c r="D399" s="228">
        <v>0.14343053698314601</v>
      </c>
    </row>
    <row r="400" spans="1:4" ht="13.5" thickBot="1" x14ac:dyDescent="0.25">
      <c r="A400" s="150">
        <v>2000</v>
      </c>
      <c r="B400" s="223" t="s">
        <v>1994</v>
      </c>
      <c r="C400" s="224">
        <v>7788</v>
      </c>
      <c r="D400" s="225">
        <v>1.7445344992295799E-6</v>
      </c>
    </row>
    <row r="401" spans="1:4" ht="13.5" thickBot="1" x14ac:dyDescent="0.25">
      <c r="A401" s="151">
        <v>90041</v>
      </c>
      <c r="B401" s="226" t="s">
        <v>2055</v>
      </c>
      <c r="C401" s="227">
        <v>76</v>
      </c>
      <c r="D401" s="228">
        <v>1.17594756447368E-4</v>
      </c>
    </row>
    <row r="402" spans="1:4" ht="13.5" thickBot="1" x14ac:dyDescent="0.25">
      <c r="A402" s="150">
        <v>17403</v>
      </c>
      <c r="B402" s="223" t="s">
        <v>3101</v>
      </c>
      <c r="C402" s="224">
        <v>321</v>
      </c>
      <c r="D402" s="225">
        <v>1.43007581619938E-5</v>
      </c>
    </row>
    <row r="403" spans="1:4" ht="13.5" thickBot="1" x14ac:dyDescent="0.25">
      <c r="A403" s="151" t="s">
        <v>1003</v>
      </c>
      <c r="B403" s="226" t="s">
        <v>3147</v>
      </c>
      <c r="C403" s="227">
        <v>43</v>
      </c>
      <c r="D403" s="228">
        <v>6.3636568604651198E-4</v>
      </c>
    </row>
    <row r="404" spans="1:4" ht="13.5" thickBot="1" x14ac:dyDescent="0.25">
      <c r="A404" s="150">
        <v>9313</v>
      </c>
      <c r="B404" s="223" t="s">
        <v>2841</v>
      </c>
      <c r="C404" s="224">
        <v>1463</v>
      </c>
      <c r="D404" s="225">
        <v>9.6480362200956905E-6</v>
      </c>
    </row>
    <row r="405" spans="1:4" ht="13.5" thickBot="1" x14ac:dyDescent="0.25">
      <c r="A405" s="151" t="s">
        <v>1523</v>
      </c>
      <c r="B405" s="226" t="s">
        <v>3038</v>
      </c>
      <c r="C405" s="227">
        <v>21</v>
      </c>
      <c r="D405" s="228">
        <v>2.4194761000000001E-4</v>
      </c>
    </row>
    <row r="406" spans="1:4" ht="13.5" thickBot="1" x14ac:dyDescent="0.25">
      <c r="A406" s="150">
        <v>90047</v>
      </c>
      <c r="B406" s="223" t="s">
        <v>3789</v>
      </c>
      <c r="C406" s="224">
        <v>10605</v>
      </c>
      <c r="D406" s="225">
        <v>0.62596606088319495</v>
      </c>
    </row>
    <row r="407" spans="1:4" ht="13.5" thickBot="1" x14ac:dyDescent="0.25">
      <c r="A407" s="151" t="s">
        <v>978</v>
      </c>
      <c r="B407" s="226" t="s">
        <v>3000</v>
      </c>
      <c r="C407" s="227">
        <v>2739</v>
      </c>
      <c r="D407" s="228">
        <v>7.0532960934647694E-8</v>
      </c>
    </row>
    <row r="408" spans="1:4" ht="13.5" thickBot="1" x14ac:dyDescent="0.25">
      <c r="A408" s="150">
        <v>10549</v>
      </c>
      <c r="B408" s="223" t="s">
        <v>2656</v>
      </c>
      <c r="C408" s="224">
        <v>25</v>
      </c>
      <c r="D408" s="225">
        <v>4.0004572440000002E-4</v>
      </c>
    </row>
    <row r="409" spans="1:4" ht="13.5" thickBot="1" x14ac:dyDescent="0.25">
      <c r="A409" s="151" t="s">
        <v>729</v>
      </c>
      <c r="B409" s="226" t="s">
        <v>2067</v>
      </c>
      <c r="C409" s="227">
        <v>1616</v>
      </c>
      <c r="D409" s="228">
        <v>3.2476699360086597E-2</v>
      </c>
    </row>
    <row r="410" spans="1:4" ht="13.5" thickBot="1" x14ac:dyDescent="0.25">
      <c r="A410" s="150" t="s">
        <v>984</v>
      </c>
      <c r="B410" s="223" t="s">
        <v>2461</v>
      </c>
      <c r="C410" s="224">
        <v>5726</v>
      </c>
      <c r="D410" s="225">
        <v>8.4347616136919199E-7</v>
      </c>
    </row>
    <row r="411" spans="1:4" ht="13.5" thickBot="1" x14ac:dyDescent="0.25">
      <c r="A411" s="151" t="s">
        <v>541</v>
      </c>
      <c r="B411" s="226" t="s">
        <v>3678</v>
      </c>
      <c r="C411" s="227">
        <v>11889</v>
      </c>
      <c r="D411" s="228">
        <v>5.8651530506527603E-3</v>
      </c>
    </row>
    <row r="412" spans="1:4" ht="13.5" thickBot="1" x14ac:dyDescent="0.25">
      <c r="A412" s="150">
        <v>11743</v>
      </c>
      <c r="B412" s="223" t="s">
        <v>2794</v>
      </c>
      <c r="C412" s="224">
        <v>12665</v>
      </c>
      <c r="D412" s="225">
        <v>4.9778447220126297E-3</v>
      </c>
    </row>
    <row r="413" spans="1:4" ht="13.5" thickBot="1" x14ac:dyDescent="0.25">
      <c r="A413" s="151">
        <v>9634</v>
      </c>
      <c r="B413" s="226" t="s">
        <v>2795</v>
      </c>
      <c r="C413" s="227">
        <v>37893</v>
      </c>
      <c r="D413" s="228">
        <v>0.72213050095279696</v>
      </c>
    </row>
    <row r="414" spans="1:4" ht="13.5" thickBot="1" x14ac:dyDescent="0.25">
      <c r="A414" s="150">
        <v>104</v>
      </c>
      <c r="B414" s="223" t="s">
        <v>3764</v>
      </c>
      <c r="C414" s="224">
        <v>46940</v>
      </c>
      <c r="D414" s="225">
        <v>6.7476490053259597E-6</v>
      </c>
    </row>
    <row r="415" spans="1:4" ht="13.5" thickBot="1" x14ac:dyDescent="0.25">
      <c r="A415" s="151" t="s">
        <v>856</v>
      </c>
      <c r="B415" s="226" t="s">
        <v>2309</v>
      </c>
      <c r="C415" s="227">
        <v>88</v>
      </c>
      <c r="D415" s="228">
        <v>1.0474607181818201E-4</v>
      </c>
    </row>
    <row r="416" spans="1:4" ht="13.5" thickBot="1" x14ac:dyDescent="0.25">
      <c r="A416" s="150">
        <v>10424</v>
      </c>
      <c r="B416" s="223" t="s">
        <v>3204</v>
      </c>
      <c r="C416" s="224">
        <v>192</v>
      </c>
      <c r="D416" s="225">
        <v>9.2333281249999998E-8</v>
      </c>
    </row>
    <row r="417" spans="1:4" ht="13.5" thickBot="1" x14ac:dyDescent="0.25">
      <c r="A417" s="151">
        <v>10491</v>
      </c>
      <c r="B417" s="226" t="s">
        <v>3239</v>
      </c>
      <c r="C417" s="227">
        <v>14</v>
      </c>
      <c r="D417" s="228">
        <v>1.6402083949999999E-3</v>
      </c>
    </row>
    <row r="418" spans="1:4" ht="13.5" thickBot="1" x14ac:dyDescent="0.25">
      <c r="A418" s="150" t="s">
        <v>997</v>
      </c>
      <c r="B418" s="223" t="s">
        <v>2587</v>
      </c>
      <c r="C418" s="224">
        <v>153</v>
      </c>
      <c r="D418" s="225">
        <v>6.3133915032679699E-7</v>
      </c>
    </row>
    <row r="419" spans="1:4" ht="13.5" thickBot="1" x14ac:dyDescent="0.25">
      <c r="A419" s="151" t="s">
        <v>3572</v>
      </c>
      <c r="B419" s="226" t="s">
        <v>2586</v>
      </c>
      <c r="C419" s="227">
        <v>4126</v>
      </c>
      <c r="D419" s="228">
        <v>1.1611988698497299E-5</v>
      </c>
    </row>
    <row r="420" spans="1:4" ht="13.5" thickBot="1" x14ac:dyDescent="0.25">
      <c r="A420" s="150" t="s">
        <v>826</v>
      </c>
      <c r="B420" s="223" t="s">
        <v>2791</v>
      </c>
      <c r="C420" s="224">
        <v>19</v>
      </c>
      <c r="D420" s="225">
        <v>1.1907221468947401E-2</v>
      </c>
    </row>
    <row r="421" spans="1:4" ht="13.5" thickBot="1" x14ac:dyDescent="0.25">
      <c r="A421" s="151" t="s">
        <v>1516</v>
      </c>
      <c r="B421" s="226" t="s">
        <v>3397</v>
      </c>
      <c r="C421" s="227">
        <v>124</v>
      </c>
      <c r="D421" s="228">
        <v>5.6310978387096798E-5</v>
      </c>
    </row>
    <row r="422" spans="1:4" ht="13.5" thickBot="1" x14ac:dyDescent="0.25">
      <c r="A422" s="150">
        <v>18413</v>
      </c>
      <c r="B422" s="223" t="s">
        <v>2520</v>
      </c>
      <c r="C422" s="224">
        <v>144</v>
      </c>
      <c r="D422" s="225">
        <v>2.5071256364583299E-3</v>
      </c>
    </row>
    <row r="423" spans="1:4" ht="13.5" thickBot="1" x14ac:dyDescent="0.25">
      <c r="A423" s="151">
        <v>22116</v>
      </c>
      <c r="B423" s="226" t="s">
        <v>2564</v>
      </c>
      <c r="C423" s="227">
        <v>4324</v>
      </c>
      <c r="D423" s="228">
        <v>1.3403546253469E-7</v>
      </c>
    </row>
    <row r="424" spans="1:4" ht="13.5" thickBot="1" x14ac:dyDescent="0.25">
      <c r="A424" s="150" t="s">
        <v>3762</v>
      </c>
      <c r="B424" s="223" t="s">
        <v>4845</v>
      </c>
      <c r="C424" s="224">
        <v>56</v>
      </c>
      <c r="D424" s="225">
        <v>1.4558950000000001E-5</v>
      </c>
    </row>
    <row r="425" spans="1:4" ht="13.5" thickBot="1" x14ac:dyDescent="0.25">
      <c r="A425" s="151">
        <v>19820</v>
      </c>
      <c r="B425" s="226" t="s">
        <v>2726</v>
      </c>
      <c r="C425" s="227">
        <v>22931</v>
      </c>
      <c r="D425" s="228">
        <v>7.2495661270769297E-6</v>
      </c>
    </row>
    <row r="426" spans="1:4" ht="13.5" thickBot="1" x14ac:dyDescent="0.25">
      <c r="A426" s="150" t="s">
        <v>1041</v>
      </c>
      <c r="B426" s="223" t="s">
        <v>2190</v>
      </c>
      <c r="C426" s="224">
        <v>31693</v>
      </c>
      <c r="D426" s="225">
        <v>139.27747201342399</v>
      </c>
    </row>
    <row r="427" spans="1:4" ht="13.5" thickBot="1" x14ac:dyDescent="0.25">
      <c r="A427" s="151" t="s">
        <v>596</v>
      </c>
      <c r="B427" s="226" t="s">
        <v>6185</v>
      </c>
      <c r="C427" s="227">
        <v>16</v>
      </c>
      <c r="D427" s="228">
        <v>2.5440026631249999E-3</v>
      </c>
    </row>
    <row r="428" spans="1:4" ht="13.5" thickBot="1" x14ac:dyDescent="0.25">
      <c r="A428" s="150">
        <v>287</v>
      </c>
      <c r="B428" s="223" t="s">
        <v>2776</v>
      </c>
      <c r="C428" s="224">
        <v>7768</v>
      </c>
      <c r="D428" s="225">
        <v>8.7361755136457304E-6</v>
      </c>
    </row>
    <row r="429" spans="1:4" ht="13.5" thickBot="1" x14ac:dyDescent="0.25">
      <c r="A429" s="151" t="s">
        <v>575</v>
      </c>
      <c r="B429" s="226" t="s">
        <v>2759</v>
      </c>
      <c r="C429" s="227">
        <v>630</v>
      </c>
      <c r="D429" s="228">
        <v>4.27557806666667E-5</v>
      </c>
    </row>
    <row r="430" spans="1:4" ht="13.5" thickBot="1" x14ac:dyDescent="0.25">
      <c r="A430" s="150">
        <v>484</v>
      </c>
      <c r="B430" s="223" t="s">
        <v>3181</v>
      </c>
      <c r="C430" s="224">
        <v>100</v>
      </c>
      <c r="D430" s="225">
        <v>7.2446167499999999E-5</v>
      </c>
    </row>
    <row r="431" spans="1:4" ht="13.5" thickBot="1" x14ac:dyDescent="0.25">
      <c r="A431" s="151">
        <v>471</v>
      </c>
      <c r="B431" s="226" t="s">
        <v>2136</v>
      </c>
      <c r="C431" s="227">
        <v>4965</v>
      </c>
      <c r="D431" s="228">
        <v>2.37690875699899E-4</v>
      </c>
    </row>
    <row r="432" spans="1:4" ht="13.5" thickBot="1" x14ac:dyDescent="0.25">
      <c r="A432" s="150">
        <v>11793</v>
      </c>
      <c r="B432" s="223" t="s">
        <v>2135</v>
      </c>
      <c r="C432" s="224">
        <v>26380</v>
      </c>
      <c r="D432" s="225">
        <v>7.9323192043972599E-4</v>
      </c>
    </row>
    <row r="433" spans="1:4" ht="13.5" thickBot="1" x14ac:dyDescent="0.25">
      <c r="A433" s="151">
        <v>611</v>
      </c>
      <c r="B433" s="226" t="s">
        <v>5731</v>
      </c>
      <c r="C433" s="227">
        <v>30</v>
      </c>
      <c r="D433" s="228">
        <v>9.6594889999999903E-5</v>
      </c>
    </row>
    <row r="434" spans="1:4" ht="13.5" thickBot="1" x14ac:dyDescent="0.25">
      <c r="A434" s="150">
        <v>13002</v>
      </c>
      <c r="B434" s="223" t="s">
        <v>2282</v>
      </c>
      <c r="C434" s="224">
        <v>89</v>
      </c>
      <c r="D434" s="225">
        <v>6.1312213483146103E-7</v>
      </c>
    </row>
    <row r="435" spans="1:4" ht="13.5" thickBot="1" x14ac:dyDescent="0.25">
      <c r="A435" s="151">
        <v>366</v>
      </c>
      <c r="B435" s="226" t="s">
        <v>3760</v>
      </c>
      <c r="C435" s="227">
        <v>2216</v>
      </c>
      <c r="D435" s="228">
        <v>31.9296798173234</v>
      </c>
    </row>
    <row r="436" spans="1:4" ht="13.5" thickBot="1" x14ac:dyDescent="0.25">
      <c r="A436" s="150">
        <v>11</v>
      </c>
      <c r="B436" s="223" t="s">
        <v>3906</v>
      </c>
      <c r="C436" s="224">
        <v>7917</v>
      </c>
      <c r="D436" s="225">
        <v>2.2131203642528699E-3</v>
      </c>
    </row>
    <row r="437" spans="1:4" ht="13.5" thickBot="1" x14ac:dyDescent="0.25">
      <c r="A437" s="151" t="s">
        <v>1340</v>
      </c>
      <c r="B437" s="226" t="s">
        <v>4017</v>
      </c>
      <c r="C437" s="227">
        <v>15481</v>
      </c>
      <c r="D437" s="228">
        <v>0.64526783887176098</v>
      </c>
    </row>
    <row r="438" spans="1:4" ht="13.5" thickBot="1" x14ac:dyDescent="0.25">
      <c r="A438" s="150">
        <v>9265</v>
      </c>
      <c r="B438" s="223" t="s">
        <v>5383</v>
      </c>
      <c r="C438" s="224">
        <v>78</v>
      </c>
      <c r="D438" s="225">
        <v>2.6835367999999998E-4</v>
      </c>
    </row>
    <row r="439" spans="1:4" ht="13.5" thickBot="1" x14ac:dyDescent="0.25">
      <c r="A439" s="151">
        <v>1285</v>
      </c>
      <c r="B439" s="226" t="s">
        <v>3193</v>
      </c>
      <c r="C439" s="227">
        <v>7056</v>
      </c>
      <c r="D439" s="228">
        <v>2.5176279236706401E-3</v>
      </c>
    </row>
    <row r="440" spans="1:4" ht="13.5" thickBot="1" x14ac:dyDescent="0.25">
      <c r="A440" s="150">
        <v>11235</v>
      </c>
      <c r="B440" s="223" t="s">
        <v>2785</v>
      </c>
      <c r="C440" s="224">
        <v>152</v>
      </c>
      <c r="D440" s="225">
        <v>1.9790492565789499E-5</v>
      </c>
    </row>
    <row r="441" spans="1:4" ht="13.5" thickBot="1" x14ac:dyDescent="0.25">
      <c r="A441" s="151" t="s">
        <v>783</v>
      </c>
      <c r="B441" s="226" t="s">
        <v>3936</v>
      </c>
      <c r="C441" s="227">
        <v>3306</v>
      </c>
      <c r="D441" s="228">
        <v>1.7530833030852999E-6</v>
      </c>
    </row>
    <row r="442" spans="1:4" ht="13.5" thickBot="1" x14ac:dyDescent="0.25">
      <c r="A442" s="150" t="s">
        <v>584</v>
      </c>
      <c r="B442" s="223" t="s">
        <v>3899</v>
      </c>
      <c r="C442" s="224">
        <v>2213</v>
      </c>
      <c r="D442" s="225">
        <v>1.06069984346182E-2</v>
      </c>
    </row>
    <row r="443" spans="1:4" ht="13.5" thickBot="1" x14ac:dyDescent="0.25">
      <c r="A443" s="151" t="s">
        <v>1014</v>
      </c>
      <c r="B443" s="226" t="s">
        <v>5386</v>
      </c>
      <c r="C443" s="227">
        <v>778</v>
      </c>
      <c r="D443" s="228">
        <v>6.2078978149100302E-7</v>
      </c>
    </row>
    <row r="444" spans="1:4" ht="13.5" thickBot="1" x14ac:dyDescent="0.25">
      <c r="A444" s="150" t="s">
        <v>511</v>
      </c>
      <c r="B444" s="223" t="s">
        <v>5388</v>
      </c>
      <c r="C444" s="224">
        <v>30</v>
      </c>
      <c r="D444" s="225">
        <v>3.1169518449999998E-3</v>
      </c>
    </row>
    <row r="445" spans="1:4" ht="13.5" thickBot="1" x14ac:dyDescent="0.25">
      <c r="A445" s="151" t="s">
        <v>1354</v>
      </c>
      <c r="B445" s="226" t="s">
        <v>2411</v>
      </c>
      <c r="C445" s="227">
        <v>6154</v>
      </c>
      <c r="D445" s="228">
        <v>2.2021876936951801E-5</v>
      </c>
    </row>
    <row r="446" spans="1:4" ht="13.5" thickBot="1" x14ac:dyDescent="0.25">
      <c r="A446" s="150" t="s">
        <v>1528</v>
      </c>
      <c r="B446" s="223" t="s">
        <v>5390</v>
      </c>
      <c r="C446" s="224">
        <v>45</v>
      </c>
      <c r="D446" s="225">
        <v>3.23532222222222E-6</v>
      </c>
    </row>
    <row r="447" spans="1:4" ht="13.5" thickBot="1" x14ac:dyDescent="0.25">
      <c r="A447" s="151" t="s">
        <v>739</v>
      </c>
      <c r="B447" s="226" t="s">
        <v>3125</v>
      </c>
      <c r="C447" s="227">
        <v>8228</v>
      </c>
      <c r="D447" s="228">
        <v>0.87272938316830395</v>
      </c>
    </row>
    <row r="448" spans="1:4" ht="13.5" thickBot="1" x14ac:dyDescent="0.25">
      <c r="A448" s="150">
        <v>10546</v>
      </c>
      <c r="B448" s="223" t="s">
        <v>2646</v>
      </c>
      <c r="C448" s="224">
        <v>2788</v>
      </c>
      <c r="D448" s="225">
        <v>7.3847115224677197E-3</v>
      </c>
    </row>
    <row r="449" spans="1:4" ht="13.5" thickBot="1" x14ac:dyDescent="0.25">
      <c r="A449" s="151">
        <v>16089</v>
      </c>
      <c r="B449" s="226" t="s">
        <v>2782</v>
      </c>
      <c r="C449" s="227">
        <v>6</v>
      </c>
      <c r="D449" s="228">
        <v>1.772799E-5</v>
      </c>
    </row>
    <row r="450" spans="1:4" ht="13.5" thickBot="1" x14ac:dyDescent="0.25">
      <c r="A450" s="150" t="s">
        <v>510</v>
      </c>
      <c r="B450" s="223" t="s">
        <v>3559</v>
      </c>
      <c r="C450" s="224">
        <v>92</v>
      </c>
      <c r="D450" s="225">
        <v>2.8504477826087E-5</v>
      </c>
    </row>
    <row r="451" spans="1:4" ht="13.5" thickBot="1" x14ac:dyDescent="0.25">
      <c r="A451" s="151" t="s">
        <v>1379</v>
      </c>
      <c r="B451" s="226" t="s">
        <v>3178</v>
      </c>
      <c r="C451" s="227">
        <v>42850</v>
      </c>
      <c r="D451" s="228">
        <v>17.064983017266599</v>
      </c>
    </row>
    <row r="452" spans="1:4" ht="13.5" thickBot="1" x14ac:dyDescent="0.25">
      <c r="A452" s="150">
        <v>11367</v>
      </c>
      <c r="B452" s="223" t="s">
        <v>5394</v>
      </c>
      <c r="C452" s="224">
        <v>15</v>
      </c>
      <c r="D452" s="225">
        <v>3.1880060398666699E-2</v>
      </c>
    </row>
    <row r="453" spans="1:4" ht="13.5" thickBot="1" x14ac:dyDescent="0.25">
      <c r="A453" s="151" t="s">
        <v>1012</v>
      </c>
      <c r="B453" s="226" t="s">
        <v>2175</v>
      </c>
      <c r="C453" s="227">
        <v>20476</v>
      </c>
      <c r="D453" s="228">
        <v>113.91205747874299</v>
      </c>
    </row>
    <row r="454" spans="1:4" ht="13.5" thickBot="1" x14ac:dyDescent="0.25">
      <c r="A454" s="150">
        <v>10506</v>
      </c>
      <c r="B454" s="223" t="s">
        <v>2996</v>
      </c>
      <c r="C454" s="224">
        <v>195276</v>
      </c>
      <c r="D454" s="225">
        <v>7.99698384333557E-2</v>
      </c>
    </row>
    <row r="455" spans="1:4" ht="13.5" thickBot="1" x14ac:dyDescent="0.25">
      <c r="A455" s="151" t="s">
        <v>3407</v>
      </c>
      <c r="B455" s="226" t="s">
        <v>6209</v>
      </c>
      <c r="C455" s="227">
        <v>13320</v>
      </c>
      <c r="D455" s="228">
        <v>4.69807784152245E-3</v>
      </c>
    </row>
    <row r="456" spans="1:4" ht="13.5" thickBot="1" x14ac:dyDescent="0.25">
      <c r="A456" s="150" t="s">
        <v>1409</v>
      </c>
      <c r="B456" s="223" t="s">
        <v>3271</v>
      </c>
      <c r="C456" s="224">
        <v>65787</v>
      </c>
      <c r="D456" s="225">
        <v>0.141829201858436</v>
      </c>
    </row>
    <row r="457" spans="1:4" ht="13.5" thickBot="1" x14ac:dyDescent="0.25">
      <c r="A457" s="151" t="s">
        <v>1524</v>
      </c>
      <c r="B457" s="226" t="s">
        <v>2694</v>
      </c>
      <c r="C457" s="227">
        <v>2236</v>
      </c>
      <c r="D457" s="228">
        <v>2.6127245068202098E-3</v>
      </c>
    </row>
    <row r="458" spans="1:4" ht="13.5" thickBot="1" x14ac:dyDescent="0.25">
      <c r="A458" s="150" t="s">
        <v>3605</v>
      </c>
      <c r="B458" s="223" t="s">
        <v>3049</v>
      </c>
      <c r="C458" s="224">
        <v>2456</v>
      </c>
      <c r="D458" s="225">
        <v>8.4953160586319004E-6</v>
      </c>
    </row>
    <row r="459" spans="1:4" ht="13.5" thickBot="1" x14ac:dyDescent="0.25">
      <c r="A459" s="151">
        <v>291</v>
      </c>
      <c r="B459" s="226" t="s">
        <v>3733</v>
      </c>
      <c r="C459" s="227">
        <v>14</v>
      </c>
      <c r="D459" s="228">
        <v>4.0838979500000002E-4</v>
      </c>
    </row>
    <row r="460" spans="1:4" ht="13.5" thickBot="1" x14ac:dyDescent="0.25">
      <c r="A460" s="150">
        <v>488</v>
      </c>
      <c r="B460" s="223" t="s">
        <v>3684</v>
      </c>
      <c r="C460" s="224">
        <v>709</v>
      </c>
      <c r="D460" s="225">
        <v>1.56341784480395E-2</v>
      </c>
    </row>
    <row r="461" spans="1:4" ht="13.5" thickBot="1" x14ac:dyDescent="0.25">
      <c r="A461" s="151" t="s">
        <v>1372</v>
      </c>
      <c r="B461" s="226" t="s">
        <v>3435</v>
      </c>
      <c r="C461" s="227">
        <v>25048</v>
      </c>
      <c r="D461" s="228">
        <v>8.7154444027467097E-7</v>
      </c>
    </row>
    <row r="462" spans="1:4" ht="13.5" thickBot="1" x14ac:dyDescent="0.25">
      <c r="A462" s="150">
        <v>18001</v>
      </c>
      <c r="B462" s="223" t="s">
        <v>2180</v>
      </c>
      <c r="C462" s="224">
        <v>1366</v>
      </c>
      <c r="D462" s="225">
        <v>1.25486462346267E-3</v>
      </c>
    </row>
    <row r="463" spans="1:4" ht="13.5" thickBot="1" x14ac:dyDescent="0.25">
      <c r="A463" s="151">
        <v>9120</v>
      </c>
      <c r="B463" s="226" t="s">
        <v>3373</v>
      </c>
      <c r="C463" s="227">
        <v>152</v>
      </c>
      <c r="D463" s="228">
        <v>2.4651736462499999E-3</v>
      </c>
    </row>
    <row r="464" spans="1:4" ht="13.5" thickBot="1" x14ac:dyDescent="0.25">
      <c r="A464" s="150">
        <v>10919</v>
      </c>
      <c r="B464" s="223" t="s">
        <v>3950</v>
      </c>
      <c r="C464" s="224">
        <v>234</v>
      </c>
      <c r="D464" s="225">
        <v>2.5598432461538498E-4</v>
      </c>
    </row>
    <row r="465" spans="1:4" ht="13.5" thickBot="1" x14ac:dyDescent="0.25">
      <c r="A465" s="151" t="s">
        <v>3666</v>
      </c>
      <c r="B465" s="226" t="s">
        <v>3956</v>
      </c>
      <c r="C465" s="227">
        <v>88</v>
      </c>
      <c r="D465" s="228">
        <v>1.77816786477273E-4</v>
      </c>
    </row>
    <row r="466" spans="1:4" ht="13.5" thickBot="1" x14ac:dyDescent="0.25">
      <c r="A466" s="150">
        <v>636</v>
      </c>
      <c r="B466" s="223" t="s">
        <v>4882</v>
      </c>
      <c r="C466" s="224">
        <v>2</v>
      </c>
      <c r="D466" s="225">
        <v>5.1884882700000003E-2</v>
      </c>
    </row>
    <row r="467" spans="1:4" ht="13.5" thickBot="1" x14ac:dyDescent="0.25">
      <c r="A467" s="151" t="s">
        <v>1434</v>
      </c>
      <c r="B467" s="226" t="s">
        <v>2908</v>
      </c>
      <c r="C467" s="227">
        <v>5687</v>
      </c>
      <c r="D467" s="228">
        <v>9.8040819330051006E-5</v>
      </c>
    </row>
    <row r="468" spans="1:4" ht="13.5" thickBot="1" x14ac:dyDescent="0.25">
      <c r="A468" s="150">
        <v>10408</v>
      </c>
      <c r="B468" s="223" t="s">
        <v>4027</v>
      </c>
      <c r="C468" s="224">
        <v>21853</v>
      </c>
      <c r="D468" s="225">
        <v>4.42021187022377E-9</v>
      </c>
    </row>
    <row r="469" spans="1:4" ht="13.5" thickBot="1" x14ac:dyDescent="0.25">
      <c r="A469" s="151" t="s">
        <v>420</v>
      </c>
      <c r="B469" s="226" t="s">
        <v>3395</v>
      </c>
      <c r="C469" s="227">
        <v>112</v>
      </c>
      <c r="D469" s="228">
        <v>4.52012773136875</v>
      </c>
    </row>
    <row r="470" spans="1:4" ht="13.5" thickBot="1" x14ac:dyDescent="0.25">
      <c r="A470" s="150" t="s">
        <v>506</v>
      </c>
      <c r="B470" s="223" t="s">
        <v>2167</v>
      </c>
      <c r="C470" s="224">
        <v>136</v>
      </c>
      <c r="D470" s="225">
        <v>7.5641981733088398E-3</v>
      </c>
    </row>
    <row r="471" spans="1:4" ht="13.5" thickBot="1" x14ac:dyDescent="0.25">
      <c r="A471" s="151" t="s">
        <v>1464</v>
      </c>
      <c r="B471" s="226" t="s">
        <v>2113</v>
      </c>
      <c r="C471" s="227">
        <v>35307</v>
      </c>
      <c r="D471" s="228">
        <v>1.39132741552129E-3</v>
      </c>
    </row>
    <row r="472" spans="1:4" ht="13.5" thickBot="1" x14ac:dyDescent="0.25">
      <c r="A472" s="150">
        <v>12208</v>
      </c>
      <c r="B472" s="223" t="s">
        <v>2154</v>
      </c>
      <c r="C472" s="224">
        <v>376</v>
      </c>
      <c r="D472" s="225">
        <v>2.20392798537234E-4</v>
      </c>
    </row>
    <row r="473" spans="1:4" ht="13.5" thickBot="1" x14ac:dyDescent="0.25">
      <c r="A473" s="151">
        <v>10401</v>
      </c>
      <c r="B473" s="226" t="s">
        <v>2509</v>
      </c>
      <c r="C473" s="227">
        <v>15626</v>
      </c>
      <c r="D473" s="228">
        <v>8.0178804556508405E-10</v>
      </c>
    </row>
    <row r="474" spans="1:4" ht="13.5" thickBot="1" x14ac:dyDescent="0.25">
      <c r="A474" s="150">
        <v>10406</v>
      </c>
      <c r="B474" s="223" t="s">
        <v>3708</v>
      </c>
      <c r="C474" s="224">
        <v>12364</v>
      </c>
      <c r="D474" s="225">
        <v>1.1562636460692399E-5</v>
      </c>
    </row>
    <row r="475" spans="1:4" ht="13.5" thickBot="1" x14ac:dyDescent="0.25">
      <c r="A475" s="151">
        <v>19901</v>
      </c>
      <c r="B475" s="226" t="s">
        <v>3813</v>
      </c>
      <c r="C475" s="227">
        <v>390</v>
      </c>
      <c r="D475" s="228">
        <v>3.2198296666666702E-5</v>
      </c>
    </row>
    <row r="476" spans="1:4" ht="13.5" thickBot="1" x14ac:dyDescent="0.25">
      <c r="A476" s="150" t="s">
        <v>483</v>
      </c>
      <c r="B476" s="223" t="s">
        <v>3481</v>
      </c>
      <c r="C476" s="224">
        <v>45863</v>
      </c>
      <c r="D476" s="225">
        <v>7.3605579682968898E-7</v>
      </c>
    </row>
    <row r="477" spans="1:4" ht="13.5" thickBot="1" x14ac:dyDescent="0.25">
      <c r="A477" s="151" t="s">
        <v>1055</v>
      </c>
      <c r="B477" s="226" t="s">
        <v>2184</v>
      </c>
      <c r="C477" s="227">
        <v>17</v>
      </c>
      <c r="D477" s="228">
        <v>3.0057708882352901E-3</v>
      </c>
    </row>
    <row r="478" spans="1:4" ht="13.5" thickBot="1" x14ac:dyDescent="0.25">
      <c r="A478" s="150">
        <v>793</v>
      </c>
      <c r="B478" s="223" t="s">
        <v>3431</v>
      </c>
      <c r="C478" s="224">
        <v>135</v>
      </c>
      <c r="D478" s="225">
        <v>1.3131844444444399E-7</v>
      </c>
    </row>
    <row r="479" spans="1:4" ht="13.5" thickBot="1" x14ac:dyDescent="0.25">
      <c r="A479" s="151" t="s">
        <v>3247</v>
      </c>
      <c r="B479" s="226" t="s">
        <v>3212</v>
      </c>
      <c r="C479" s="227">
        <v>18</v>
      </c>
      <c r="D479" s="228">
        <v>4.4665961200000097E-3</v>
      </c>
    </row>
    <row r="480" spans="1:4" ht="13.5" thickBot="1" x14ac:dyDescent="0.25">
      <c r="A480" s="150" t="s">
        <v>706</v>
      </c>
      <c r="B480" s="223" t="s">
        <v>3841</v>
      </c>
      <c r="C480" s="224">
        <v>31625</v>
      </c>
      <c r="D480" s="225">
        <v>3.1347974167413403E-2</v>
      </c>
    </row>
    <row r="481" spans="1:4" ht="13.5" thickBot="1" x14ac:dyDescent="0.25">
      <c r="A481" s="151">
        <v>11268</v>
      </c>
      <c r="B481" s="226" t="s">
        <v>3260</v>
      </c>
      <c r="C481" s="227">
        <v>28</v>
      </c>
      <c r="D481" s="228">
        <v>8.3107301749999994E-3</v>
      </c>
    </row>
    <row r="482" spans="1:4" ht="13.5" thickBot="1" x14ac:dyDescent="0.25">
      <c r="A482" s="150" t="s">
        <v>648</v>
      </c>
      <c r="B482" s="223" t="s">
        <v>3157</v>
      </c>
      <c r="C482" s="224">
        <v>15849</v>
      </c>
      <c r="D482" s="225">
        <v>7.8377833642501694E-6</v>
      </c>
    </row>
    <row r="483" spans="1:4" ht="13.5" thickBot="1" x14ac:dyDescent="0.25">
      <c r="A483" s="151" t="s">
        <v>961</v>
      </c>
      <c r="B483" s="226" t="s">
        <v>2011</v>
      </c>
      <c r="C483" s="227">
        <v>2</v>
      </c>
      <c r="D483" s="228">
        <v>4.6019329999999997E-5</v>
      </c>
    </row>
    <row r="484" spans="1:4" ht="13.5" thickBot="1" x14ac:dyDescent="0.25">
      <c r="A484" s="150">
        <v>97426</v>
      </c>
      <c r="B484" s="223" t="s">
        <v>1999</v>
      </c>
      <c r="C484" s="224">
        <v>720</v>
      </c>
      <c r="D484" s="225">
        <v>1.8198716666666699E-7</v>
      </c>
    </row>
    <row r="485" spans="1:4" ht="13.5" thickBot="1" x14ac:dyDescent="0.25">
      <c r="A485" s="151">
        <v>17471</v>
      </c>
      <c r="B485" s="226" t="s">
        <v>2572</v>
      </c>
      <c r="C485" s="227">
        <v>3653</v>
      </c>
      <c r="D485" s="228">
        <v>4.3101469833013899E-6</v>
      </c>
    </row>
    <row r="486" spans="1:4" ht="13.5" thickBot="1" x14ac:dyDescent="0.25">
      <c r="A486" s="150">
        <v>17820</v>
      </c>
      <c r="B486" s="223" t="s">
        <v>4067</v>
      </c>
      <c r="C486" s="224">
        <v>12</v>
      </c>
      <c r="D486" s="225">
        <v>0.21013068935833301</v>
      </c>
    </row>
    <row r="487" spans="1:4" ht="13.5" thickBot="1" x14ac:dyDescent="0.25">
      <c r="A487" s="151">
        <v>11707</v>
      </c>
      <c r="B487" s="226" t="s">
        <v>1926</v>
      </c>
      <c r="C487" s="227">
        <v>33</v>
      </c>
      <c r="D487" s="228">
        <v>2.3411239303030299E-4</v>
      </c>
    </row>
    <row r="488" spans="1:4" ht="13.5" thickBot="1" x14ac:dyDescent="0.25">
      <c r="A488" s="150" t="s">
        <v>448</v>
      </c>
      <c r="B488" s="223" t="s">
        <v>3225</v>
      </c>
      <c r="C488" s="224">
        <v>41</v>
      </c>
      <c r="D488" s="225">
        <v>5.3040799682926799E-4</v>
      </c>
    </row>
    <row r="489" spans="1:4" ht="13.5" thickBot="1" x14ac:dyDescent="0.25">
      <c r="A489" s="151" t="s">
        <v>536</v>
      </c>
      <c r="B489" s="226" t="s">
        <v>3093</v>
      </c>
      <c r="C489" s="227">
        <v>388</v>
      </c>
      <c r="D489" s="228">
        <v>9.3888070698453603E-4</v>
      </c>
    </row>
    <row r="490" spans="1:4" ht="13.5" thickBot="1" x14ac:dyDescent="0.25">
      <c r="A490" s="150" t="s">
        <v>1445</v>
      </c>
      <c r="B490" s="223" t="s">
        <v>3729</v>
      </c>
      <c r="C490" s="224">
        <v>92</v>
      </c>
      <c r="D490" s="225">
        <v>3.3441891791304301E-3</v>
      </c>
    </row>
    <row r="491" spans="1:4" ht="13.5" thickBot="1" x14ac:dyDescent="0.25">
      <c r="A491" s="151" t="s">
        <v>1204</v>
      </c>
      <c r="B491" s="226" t="s">
        <v>3965</v>
      </c>
      <c r="C491" s="227">
        <v>374</v>
      </c>
      <c r="D491" s="228">
        <v>4.1415388262032099E-5</v>
      </c>
    </row>
    <row r="492" spans="1:4" ht="13.5" thickBot="1" x14ac:dyDescent="0.25">
      <c r="A492" s="150" t="s">
        <v>1495</v>
      </c>
      <c r="B492" s="223" t="s">
        <v>3917</v>
      </c>
      <c r="C492" s="224">
        <v>357</v>
      </c>
      <c r="D492" s="225">
        <v>5.4114784313725503E-7</v>
      </c>
    </row>
    <row r="493" spans="1:4" ht="13.5" thickBot="1" x14ac:dyDescent="0.25">
      <c r="A493" s="151" t="s">
        <v>490</v>
      </c>
      <c r="B493" s="226" t="s">
        <v>1948</v>
      </c>
      <c r="C493" s="227">
        <v>4398</v>
      </c>
      <c r="D493" s="228">
        <v>4.2731036834925001E-8</v>
      </c>
    </row>
    <row r="494" spans="1:4" ht="13.5" thickBot="1" x14ac:dyDescent="0.25">
      <c r="A494" s="150" t="s">
        <v>1219</v>
      </c>
      <c r="B494" s="223" t="s">
        <v>3307</v>
      </c>
      <c r="C494" s="224">
        <v>130822</v>
      </c>
      <c r="D494" s="225">
        <v>3.12908291651308</v>
      </c>
    </row>
    <row r="495" spans="1:4" ht="13.5" thickBot="1" x14ac:dyDescent="0.25">
      <c r="A495" s="151" t="s">
        <v>1082</v>
      </c>
      <c r="B495" s="226" t="s">
        <v>2281</v>
      </c>
      <c r="C495" s="227">
        <v>131</v>
      </c>
      <c r="D495" s="228">
        <v>1.9190644274809201E-6</v>
      </c>
    </row>
    <row r="496" spans="1:4" ht="13.5" thickBot="1" x14ac:dyDescent="0.25">
      <c r="A496" s="150">
        <v>9716</v>
      </c>
      <c r="B496" s="223" t="s">
        <v>3849</v>
      </c>
      <c r="C496" s="224">
        <v>129</v>
      </c>
      <c r="D496" s="225">
        <v>9.0944911627907093E-6</v>
      </c>
    </row>
    <row r="497" spans="1:4" ht="13.5" thickBot="1" x14ac:dyDescent="0.25">
      <c r="A497" s="151">
        <v>9711</v>
      </c>
      <c r="B497" s="226" t="s">
        <v>3027</v>
      </c>
      <c r="C497" s="227">
        <v>3777</v>
      </c>
      <c r="D497" s="228">
        <v>151.915187862159</v>
      </c>
    </row>
    <row r="498" spans="1:4" ht="13.5" thickBot="1" x14ac:dyDescent="0.25">
      <c r="A498" s="150">
        <v>9292</v>
      </c>
      <c r="B498" s="223" t="s">
        <v>2195</v>
      </c>
      <c r="C498" s="224">
        <v>38158</v>
      </c>
      <c r="D498" s="225">
        <v>9.0140493388146906E-2</v>
      </c>
    </row>
    <row r="499" spans="1:4" ht="13.5" thickBot="1" x14ac:dyDescent="0.25">
      <c r="A499" s="151" t="s">
        <v>958</v>
      </c>
      <c r="B499" s="226" t="s">
        <v>2016</v>
      </c>
      <c r="C499" s="227">
        <v>1097</v>
      </c>
      <c r="D499" s="228">
        <v>2.38116166671832E-3</v>
      </c>
    </row>
    <row r="500" spans="1:4" ht="13.5" thickBot="1" x14ac:dyDescent="0.25">
      <c r="A500" s="150" t="s">
        <v>767</v>
      </c>
      <c r="B500" s="223" t="s">
        <v>5401</v>
      </c>
      <c r="C500" s="224">
        <v>79</v>
      </c>
      <c r="D500" s="225">
        <v>6.1001269886076001E-4</v>
      </c>
    </row>
    <row r="501" spans="1:4" ht="13.5" thickBot="1" x14ac:dyDescent="0.25">
      <c r="A501" s="151" t="s">
        <v>303</v>
      </c>
      <c r="B501" s="226" t="s">
        <v>3126</v>
      </c>
      <c r="C501" s="227">
        <v>24457</v>
      </c>
      <c r="D501" s="228">
        <v>3.0375786755611802E-4</v>
      </c>
    </row>
    <row r="502" spans="1:4" ht="13.5" thickBot="1" x14ac:dyDescent="0.25">
      <c r="A502" s="150">
        <v>41235</v>
      </c>
      <c r="B502" s="223" t="s">
        <v>4096</v>
      </c>
      <c r="C502" s="224">
        <v>4673</v>
      </c>
      <c r="D502" s="225">
        <v>7.0463485148940697E-4</v>
      </c>
    </row>
    <row r="503" spans="1:4" ht="13.5" thickBot="1" x14ac:dyDescent="0.25">
      <c r="A503" s="151">
        <v>19925</v>
      </c>
      <c r="B503" s="226" t="s">
        <v>3233</v>
      </c>
      <c r="C503" s="227">
        <v>10</v>
      </c>
      <c r="D503" s="228">
        <v>1.02640531E-4</v>
      </c>
    </row>
    <row r="504" spans="1:4" ht="13.5" thickBot="1" x14ac:dyDescent="0.25">
      <c r="A504" s="150" t="s">
        <v>1169</v>
      </c>
      <c r="B504" s="223" t="s">
        <v>3336</v>
      </c>
      <c r="C504" s="224">
        <v>10851</v>
      </c>
      <c r="D504" s="225">
        <v>5.0597709713390496E-6</v>
      </c>
    </row>
    <row r="505" spans="1:4" ht="13.5" thickBot="1" x14ac:dyDescent="0.25">
      <c r="A505" s="151">
        <v>10521</v>
      </c>
      <c r="B505" s="226" t="s">
        <v>2346</v>
      </c>
      <c r="C505" s="227">
        <v>20</v>
      </c>
      <c r="D505" s="228">
        <v>2.9397162829999999E-3</v>
      </c>
    </row>
    <row r="506" spans="1:4" ht="13.5" thickBot="1" x14ac:dyDescent="0.25">
      <c r="A506" s="150">
        <v>10526</v>
      </c>
      <c r="B506" s="223" t="s">
        <v>2637</v>
      </c>
      <c r="C506" s="224">
        <v>359</v>
      </c>
      <c r="D506" s="225">
        <v>1.04935952924791E-5</v>
      </c>
    </row>
    <row r="507" spans="1:4" ht="13.5" thickBot="1" x14ac:dyDescent="0.25">
      <c r="A507" s="151">
        <v>19809</v>
      </c>
      <c r="B507" s="226" t="s">
        <v>2641</v>
      </c>
      <c r="C507" s="227">
        <v>1802</v>
      </c>
      <c r="D507" s="228">
        <v>5.4140310155383002E-6</v>
      </c>
    </row>
    <row r="508" spans="1:4" ht="13.5" thickBot="1" x14ac:dyDescent="0.25">
      <c r="A508" s="150">
        <v>11717</v>
      </c>
      <c r="B508" s="223" t="s">
        <v>3743</v>
      </c>
      <c r="C508" s="224">
        <v>3817</v>
      </c>
      <c r="D508" s="225">
        <v>7.1784263375163397E-4</v>
      </c>
    </row>
    <row r="509" spans="1:4" ht="13.5" thickBot="1" x14ac:dyDescent="0.25">
      <c r="A509" s="151">
        <v>241</v>
      </c>
      <c r="B509" s="226" t="s">
        <v>2601</v>
      </c>
      <c r="C509" s="227">
        <v>23002</v>
      </c>
      <c r="D509" s="228">
        <v>1.27494165459525E-5</v>
      </c>
    </row>
    <row r="510" spans="1:4" ht="13.5" thickBot="1" x14ac:dyDescent="0.25">
      <c r="A510" s="150" t="s">
        <v>711</v>
      </c>
      <c r="B510" s="223" t="s">
        <v>1919</v>
      </c>
      <c r="C510" s="224">
        <v>100</v>
      </c>
      <c r="D510" s="225">
        <v>3.8438358700000001E-5</v>
      </c>
    </row>
    <row r="511" spans="1:4" ht="13.5" thickBot="1" x14ac:dyDescent="0.25">
      <c r="A511" s="151">
        <v>5019</v>
      </c>
      <c r="B511" s="226" t="s">
        <v>2176</v>
      </c>
      <c r="C511" s="227">
        <v>62600</v>
      </c>
      <c r="D511" s="228">
        <v>1.4001146516961699E-3</v>
      </c>
    </row>
    <row r="512" spans="1:4" ht="13.5" thickBot="1" x14ac:dyDescent="0.25">
      <c r="A512" s="150" t="s">
        <v>567</v>
      </c>
      <c r="B512" s="223" t="s">
        <v>2894</v>
      </c>
      <c r="C512" s="224">
        <v>1497</v>
      </c>
      <c r="D512" s="225">
        <v>9.72541750167001E-9</v>
      </c>
    </row>
    <row r="513" spans="1:4" ht="13.5" thickBot="1" x14ac:dyDescent="0.25">
      <c r="A513" s="151">
        <v>122</v>
      </c>
      <c r="B513" s="226" t="s">
        <v>3881</v>
      </c>
      <c r="C513" s="227">
        <v>41814</v>
      </c>
      <c r="D513" s="228">
        <v>1.06149500043048E-5</v>
      </c>
    </row>
    <row r="514" spans="1:4" ht="13.5" thickBot="1" x14ac:dyDescent="0.25">
      <c r="A514" s="150" t="s">
        <v>1322</v>
      </c>
      <c r="B514" s="223" t="s">
        <v>2925</v>
      </c>
      <c r="C514" s="224">
        <v>176</v>
      </c>
      <c r="D514" s="225">
        <v>6.2413929255682003E-4</v>
      </c>
    </row>
    <row r="515" spans="1:4" ht="13.5" thickBot="1" x14ac:dyDescent="0.25">
      <c r="A515" s="151" t="s">
        <v>1101</v>
      </c>
      <c r="B515" s="226" t="s">
        <v>3901</v>
      </c>
      <c r="C515" s="227">
        <v>1246</v>
      </c>
      <c r="D515" s="228">
        <v>2.0595449141516901E-2</v>
      </c>
    </row>
    <row r="516" spans="1:4" ht="13.5" thickBot="1" x14ac:dyDescent="0.25">
      <c r="A516" s="150">
        <v>7051</v>
      </c>
      <c r="B516" s="223" t="s">
        <v>1985</v>
      </c>
      <c r="C516" s="224">
        <v>6574</v>
      </c>
      <c r="D516" s="225">
        <v>9.8856190111956698E-4</v>
      </c>
    </row>
    <row r="517" spans="1:4" ht="13.5" thickBot="1" x14ac:dyDescent="0.25">
      <c r="A517" s="151" t="s">
        <v>323</v>
      </c>
      <c r="B517" s="226" t="s">
        <v>3069</v>
      </c>
      <c r="C517" s="227">
        <v>10091</v>
      </c>
      <c r="D517" s="228">
        <v>1.2236453217362301E-3</v>
      </c>
    </row>
    <row r="518" spans="1:4" ht="13.5" thickBot="1" x14ac:dyDescent="0.25">
      <c r="A518" s="150" t="s">
        <v>638</v>
      </c>
      <c r="B518" s="223" t="s">
        <v>2595</v>
      </c>
      <c r="C518" s="224">
        <v>42629</v>
      </c>
      <c r="D518" s="225">
        <v>8.5562011123882792E-6</v>
      </c>
    </row>
    <row r="519" spans="1:4" ht="13.5" thickBot="1" x14ac:dyDescent="0.25">
      <c r="A519" s="151">
        <v>10410</v>
      </c>
      <c r="B519" s="226" t="s">
        <v>2285</v>
      </c>
      <c r="C519" s="227">
        <v>4</v>
      </c>
      <c r="D519" s="228">
        <v>7.8561700000000007E-6</v>
      </c>
    </row>
    <row r="520" spans="1:4" ht="13.5" thickBot="1" x14ac:dyDescent="0.25">
      <c r="A520" s="150" t="s">
        <v>1138</v>
      </c>
      <c r="B520" s="223" t="s">
        <v>2266</v>
      </c>
      <c r="C520" s="224">
        <v>270</v>
      </c>
      <c r="D520" s="225">
        <v>2.6890059259259299E-7</v>
      </c>
    </row>
    <row r="521" spans="1:4" ht="13.5" thickBot="1" x14ac:dyDescent="0.25">
      <c r="A521" s="151" t="s">
        <v>974</v>
      </c>
      <c r="B521" s="226" t="s">
        <v>3064</v>
      </c>
      <c r="C521" s="227">
        <v>3767</v>
      </c>
      <c r="D521" s="228">
        <v>8.7440556118927201E-6</v>
      </c>
    </row>
    <row r="522" spans="1:4" ht="13.5" thickBot="1" x14ac:dyDescent="0.25">
      <c r="A522" s="150" t="s">
        <v>1418</v>
      </c>
      <c r="B522" s="223" t="s">
        <v>5407</v>
      </c>
      <c r="C522" s="224">
        <v>2</v>
      </c>
      <c r="D522" s="225">
        <v>6.4931118700000002E-3</v>
      </c>
    </row>
    <row r="523" spans="1:4" ht="13.5" thickBot="1" x14ac:dyDescent="0.25">
      <c r="A523" s="151">
        <v>9085</v>
      </c>
      <c r="B523" s="226" t="s">
        <v>3110</v>
      </c>
      <c r="C523" s="227">
        <v>17</v>
      </c>
      <c r="D523" s="228">
        <v>1.8985441176470601E-6</v>
      </c>
    </row>
    <row r="524" spans="1:4" ht="13.5" thickBot="1" x14ac:dyDescent="0.25">
      <c r="A524" s="150">
        <v>1253</v>
      </c>
      <c r="B524" s="223" t="s">
        <v>3927</v>
      </c>
      <c r="C524" s="224">
        <v>259</v>
      </c>
      <c r="D524" s="225">
        <v>3.6922371081081102E-5</v>
      </c>
    </row>
    <row r="525" spans="1:4" ht="13.5" thickBot="1" x14ac:dyDescent="0.25">
      <c r="A525" s="151" t="s">
        <v>1500</v>
      </c>
      <c r="B525" s="226" t="s">
        <v>2066</v>
      </c>
      <c r="C525" s="227">
        <v>189</v>
      </c>
      <c r="D525" s="228">
        <v>2.2362994440740802E-3</v>
      </c>
    </row>
    <row r="526" spans="1:4" ht="13.5" thickBot="1" x14ac:dyDescent="0.25">
      <c r="A526" s="150">
        <v>311</v>
      </c>
      <c r="B526" s="223" t="s">
        <v>2205</v>
      </c>
      <c r="C526" s="224">
        <v>13454</v>
      </c>
      <c r="D526" s="225">
        <v>12.036135745767099</v>
      </c>
    </row>
    <row r="527" spans="1:4" ht="13.5" thickBot="1" x14ac:dyDescent="0.25">
      <c r="A527" s="151">
        <v>10000</v>
      </c>
      <c r="B527" s="226" t="s">
        <v>2661</v>
      </c>
      <c r="C527" s="227">
        <v>4610</v>
      </c>
      <c r="D527" s="228">
        <v>1.09585959804772E-5</v>
      </c>
    </row>
    <row r="528" spans="1:4" ht="13.5" thickBot="1" x14ac:dyDescent="0.25">
      <c r="A528" s="150">
        <v>9514</v>
      </c>
      <c r="B528" s="223" t="s">
        <v>2972</v>
      </c>
      <c r="C528" s="224">
        <v>1141</v>
      </c>
      <c r="D528" s="225">
        <v>4.75393726932515E-4</v>
      </c>
    </row>
    <row r="529" spans="1:4" ht="13.5" thickBot="1" x14ac:dyDescent="0.25">
      <c r="A529" s="151" t="s">
        <v>763</v>
      </c>
      <c r="B529" s="226" t="s">
        <v>3406</v>
      </c>
      <c r="C529" s="227">
        <v>12887</v>
      </c>
      <c r="D529" s="228">
        <v>2.7598148935361201E-5</v>
      </c>
    </row>
    <row r="530" spans="1:4" ht="13.5" thickBot="1" x14ac:dyDescent="0.25">
      <c r="A530" s="150" t="s">
        <v>733</v>
      </c>
      <c r="B530" s="223" t="s">
        <v>2484</v>
      </c>
      <c r="C530" s="224">
        <v>962</v>
      </c>
      <c r="D530" s="225">
        <v>7.0568368892931499E-4</v>
      </c>
    </row>
    <row r="531" spans="1:4" ht="13.5" thickBot="1" x14ac:dyDescent="0.25">
      <c r="A531" s="151" t="s">
        <v>502</v>
      </c>
      <c r="B531" s="226" t="s">
        <v>3984</v>
      </c>
      <c r="C531" s="227">
        <v>7980</v>
      </c>
      <c r="D531" s="228">
        <v>51.752372153068102</v>
      </c>
    </row>
    <row r="532" spans="1:4" ht="13.5" thickBot="1" x14ac:dyDescent="0.25">
      <c r="A532" s="150" t="s">
        <v>1508</v>
      </c>
      <c r="B532" s="223" t="s">
        <v>2385</v>
      </c>
      <c r="C532" s="224">
        <v>9418</v>
      </c>
      <c r="D532" s="225">
        <v>7.7948731896368703E-7</v>
      </c>
    </row>
    <row r="533" spans="1:4" ht="13.5" thickBot="1" x14ac:dyDescent="0.25">
      <c r="A533" s="151">
        <v>781</v>
      </c>
      <c r="B533" s="226" t="s">
        <v>5514</v>
      </c>
      <c r="C533" s="227">
        <v>3922</v>
      </c>
      <c r="D533" s="228">
        <v>30.122456796714498</v>
      </c>
    </row>
    <row r="534" spans="1:4" ht="13.5" thickBot="1" x14ac:dyDescent="0.25">
      <c r="A534" s="150" t="s">
        <v>1256</v>
      </c>
      <c r="B534" s="223" t="s">
        <v>3970</v>
      </c>
      <c r="C534" s="224">
        <v>13324</v>
      </c>
      <c r="D534" s="225">
        <v>0.101977207802044</v>
      </c>
    </row>
    <row r="535" spans="1:4" ht="13.5" thickBot="1" x14ac:dyDescent="0.25">
      <c r="A535" s="151" t="s">
        <v>1127</v>
      </c>
      <c r="B535" s="226" t="s">
        <v>3545</v>
      </c>
      <c r="C535" s="227">
        <v>28</v>
      </c>
      <c r="D535" s="228">
        <v>2.978284195E-3</v>
      </c>
    </row>
    <row r="536" spans="1:4" ht="13.5" thickBot="1" x14ac:dyDescent="0.25">
      <c r="A536" s="150" t="s">
        <v>1813</v>
      </c>
      <c r="B536" s="223" t="s">
        <v>2204</v>
      </c>
      <c r="C536" s="224">
        <v>8658</v>
      </c>
      <c r="D536" s="225">
        <v>86.991521869628599</v>
      </c>
    </row>
    <row r="537" spans="1:4" ht="13.5" thickBot="1" x14ac:dyDescent="0.25">
      <c r="A537" s="151">
        <v>17608</v>
      </c>
      <c r="B537" s="226" t="s">
        <v>2208</v>
      </c>
      <c r="C537" s="227">
        <v>226</v>
      </c>
      <c r="D537" s="228">
        <v>1.96609068141593E-5</v>
      </c>
    </row>
    <row r="538" spans="1:4" ht="13.5" thickBot="1" x14ac:dyDescent="0.25">
      <c r="A538" s="150">
        <v>10677</v>
      </c>
      <c r="B538" s="223" t="s">
        <v>2700</v>
      </c>
      <c r="C538" s="224">
        <v>12</v>
      </c>
      <c r="D538" s="225">
        <v>1.2774526275E-3</v>
      </c>
    </row>
    <row r="539" spans="1:4" ht="13.5" thickBot="1" x14ac:dyDescent="0.25">
      <c r="A539" s="151" t="s">
        <v>1283</v>
      </c>
      <c r="B539" s="226" t="s">
        <v>2830</v>
      </c>
      <c r="C539" s="227">
        <v>3659</v>
      </c>
      <c r="D539" s="228">
        <v>214.65867506082401</v>
      </c>
    </row>
    <row r="540" spans="1:4" ht="13.5" thickBot="1" x14ac:dyDescent="0.25">
      <c r="A540" s="150" t="s">
        <v>746</v>
      </c>
      <c r="B540" s="223" t="s">
        <v>5413</v>
      </c>
      <c r="C540" s="224">
        <v>18</v>
      </c>
      <c r="D540" s="225">
        <v>4.6251301055555497E-4</v>
      </c>
    </row>
    <row r="541" spans="1:4" ht="13.5" thickBot="1" x14ac:dyDescent="0.25">
      <c r="A541" s="151" t="s">
        <v>1325</v>
      </c>
      <c r="B541" s="226" t="s">
        <v>2307</v>
      </c>
      <c r="C541" s="227">
        <v>4257</v>
      </c>
      <c r="D541" s="228">
        <v>1.46469432229269E-6</v>
      </c>
    </row>
    <row r="542" spans="1:4" ht="13.5" thickBot="1" x14ac:dyDescent="0.25">
      <c r="A542" s="150">
        <v>1089</v>
      </c>
      <c r="B542" s="223" t="s">
        <v>3343</v>
      </c>
      <c r="C542" s="224">
        <v>19007</v>
      </c>
      <c r="D542" s="225">
        <v>2.1344690798127001E-7</v>
      </c>
    </row>
    <row r="543" spans="1:4" ht="13.5" thickBot="1" x14ac:dyDescent="0.25">
      <c r="A543" s="151">
        <v>7022</v>
      </c>
      <c r="B543" s="226" t="s">
        <v>4190</v>
      </c>
      <c r="C543" s="227">
        <v>12113</v>
      </c>
      <c r="D543" s="228">
        <v>129.36985090420001</v>
      </c>
    </row>
    <row r="544" spans="1:4" ht="13.5" thickBot="1" x14ac:dyDescent="0.25">
      <c r="A544" s="150">
        <v>754</v>
      </c>
      <c r="B544" s="223" t="s">
        <v>3632</v>
      </c>
      <c r="C544" s="224">
        <v>918</v>
      </c>
      <c r="D544" s="225">
        <v>25.2913477486684</v>
      </c>
    </row>
    <row r="545" spans="1:4" ht="13.5" thickBot="1" x14ac:dyDescent="0.25">
      <c r="A545" s="151" t="s">
        <v>513</v>
      </c>
      <c r="B545" s="226" t="s">
        <v>2456</v>
      </c>
      <c r="C545" s="227">
        <v>4</v>
      </c>
      <c r="D545" s="228">
        <v>2.1230258245000098E-2</v>
      </c>
    </row>
    <row r="546" spans="1:4" ht="13.5" thickBot="1" x14ac:dyDescent="0.25">
      <c r="A546" s="150" t="s">
        <v>643</v>
      </c>
      <c r="B546" s="223" t="s">
        <v>4036</v>
      </c>
      <c r="C546" s="224">
        <v>38269</v>
      </c>
      <c r="D546" s="225">
        <v>1.04573578946406E-5</v>
      </c>
    </row>
    <row r="547" spans="1:4" ht="13.5" thickBot="1" x14ac:dyDescent="0.25">
      <c r="A547" s="151">
        <v>323</v>
      </c>
      <c r="B547" s="226" t="s">
        <v>2554</v>
      </c>
      <c r="C547" s="227">
        <v>39764</v>
      </c>
      <c r="D547" s="228">
        <v>3.2660554412209902E-3</v>
      </c>
    </row>
    <row r="548" spans="1:4" ht="13.5" thickBot="1" x14ac:dyDescent="0.25">
      <c r="A548" s="150">
        <v>654</v>
      </c>
      <c r="B548" s="223" t="s">
        <v>2364</v>
      </c>
      <c r="C548" s="224">
        <v>3573</v>
      </c>
      <c r="D548" s="225">
        <v>1.68713359361881E-6</v>
      </c>
    </row>
    <row r="549" spans="1:4" ht="13.5" thickBot="1" x14ac:dyDescent="0.25">
      <c r="A549" s="151" t="s">
        <v>1842</v>
      </c>
      <c r="B549" s="226" t="s">
        <v>3060</v>
      </c>
      <c r="C549" s="227">
        <v>100</v>
      </c>
      <c r="D549" s="228">
        <v>8.9144706980000602E-4</v>
      </c>
    </row>
    <row r="550" spans="1:4" ht="13.5" thickBot="1" x14ac:dyDescent="0.25">
      <c r="A550" s="150" t="s">
        <v>1155</v>
      </c>
      <c r="B550" s="223" t="s">
        <v>1986</v>
      </c>
      <c r="C550" s="224">
        <v>62036</v>
      </c>
      <c r="D550" s="225">
        <v>1.17038852411181E-4</v>
      </c>
    </row>
    <row r="551" spans="1:4" ht="13.5" thickBot="1" x14ac:dyDescent="0.25">
      <c r="A551" s="151" t="s">
        <v>1324</v>
      </c>
      <c r="B551" s="226" t="s">
        <v>3969</v>
      </c>
      <c r="C551" s="227">
        <v>5770</v>
      </c>
      <c r="D551" s="228">
        <v>2.12733676282322E-3</v>
      </c>
    </row>
    <row r="552" spans="1:4" ht="13.5" thickBot="1" x14ac:dyDescent="0.25">
      <c r="A552" s="150" t="s">
        <v>402</v>
      </c>
      <c r="B552" s="223" t="s">
        <v>2622</v>
      </c>
      <c r="C552" s="224">
        <v>1257</v>
      </c>
      <c r="D552" s="225">
        <v>3.8422788385043701E-6</v>
      </c>
    </row>
    <row r="553" spans="1:4" ht="13.5" thickBot="1" x14ac:dyDescent="0.25">
      <c r="A553" s="151">
        <v>9071</v>
      </c>
      <c r="B553" s="226" t="s">
        <v>3527</v>
      </c>
      <c r="C553" s="227">
        <v>342</v>
      </c>
      <c r="D553" s="228">
        <v>1.61064649891813E-3</v>
      </c>
    </row>
    <row r="554" spans="1:4" ht="13.5" thickBot="1" x14ac:dyDescent="0.25">
      <c r="A554" s="150">
        <v>13309</v>
      </c>
      <c r="B554" s="223" t="s">
        <v>3526</v>
      </c>
      <c r="C554" s="224">
        <v>26654</v>
      </c>
      <c r="D554" s="225">
        <v>9.8560766368161997E-4</v>
      </c>
    </row>
    <row r="555" spans="1:4" ht="13.5" thickBot="1" x14ac:dyDescent="0.25">
      <c r="A555" s="151" t="s">
        <v>1065</v>
      </c>
      <c r="B555" s="226" t="s">
        <v>3525</v>
      </c>
      <c r="C555" s="227">
        <v>57</v>
      </c>
      <c r="D555" s="228">
        <v>9.7817217461403493E-3</v>
      </c>
    </row>
    <row r="556" spans="1:4" ht="13.5" thickBot="1" x14ac:dyDescent="0.25">
      <c r="A556" s="150" t="s">
        <v>1489</v>
      </c>
      <c r="B556" s="223" t="s">
        <v>2621</v>
      </c>
      <c r="C556" s="224">
        <v>288</v>
      </c>
      <c r="D556" s="225">
        <v>2.6161116041666699E-5</v>
      </c>
    </row>
    <row r="557" spans="1:4" ht="13.5" thickBot="1" x14ac:dyDescent="0.25">
      <c r="A557" s="151" t="s">
        <v>467</v>
      </c>
      <c r="B557" s="226" t="s">
        <v>4153</v>
      </c>
      <c r="C557" s="227">
        <v>63</v>
      </c>
      <c r="D557" s="228">
        <v>4.7786768555555502E-4</v>
      </c>
    </row>
    <row r="558" spans="1:4" ht="13.5" thickBot="1" x14ac:dyDescent="0.25">
      <c r="A558" s="150" t="s">
        <v>1137</v>
      </c>
      <c r="B558" s="223" t="s">
        <v>2324</v>
      </c>
      <c r="C558" s="224">
        <v>32005</v>
      </c>
      <c r="D558" s="225">
        <v>0.29489928593937298</v>
      </c>
    </row>
    <row r="559" spans="1:4" ht="13.5" thickBot="1" x14ac:dyDescent="0.25">
      <c r="A559" s="151">
        <v>786</v>
      </c>
      <c r="B559" s="226" t="s">
        <v>3866</v>
      </c>
      <c r="C559" s="227">
        <v>679</v>
      </c>
      <c r="D559" s="228">
        <v>1.1273190350824899E-2</v>
      </c>
    </row>
    <row r="560" spans="1:4" ht="13.5" thickBot="1" x14ac:dyDescent="0.25">
      <c r="A560" s="150" t="s">
        <v>469</v>
      </c>
      <c r="B560" s="223" t="s">
        <v>4092</v>
      </c>
      <c r="C560" s="224">
        <v>606</v>
      </c>
      <c r="D560" s="225">
        <v>8.6888753300330004E-6</v>
      </c>
    </row>
    <row r="561" spans="1:4" ht="13.5" thickBot="1" x14ac:dyDescent="0.25">
      <c r="A561" s="151">
        <v>10574</v>
      </c>
      <c r="B561" s="226" t="s">
        <v>3484</v>
      </c>
      <c r="C561" s="227">
        <v>9584</v>
      </c>
      <c r="D561" s="228">
        <v>1.0856340981844799E-5</v>
      </c>
    </row>
    <row r="562" spans="1:4" ht="13.5" thickBot="1" x14ac:dyDescent="0.25">
      <c r="A562" s="150" t="s">
        <v>3238</v>
      </c>
      <c r="B562" s="223" t="s">
        <v>3677</v>
      </c>
      <c r="C562" s="224">
        <v>4</v>
      </c>
      <c r="D562" s="225">
        <v>2.2899897334999999E-2</v>
      </c>
    </row>
    <row r="563" spans="1:4" ht="13.5" thickBot="1" x14ac:dyDescent="0.25">
      <c r="A563" s="151" t="s">
        <v>1058</v>
      </c>
      <c r="B563" s="226" t="s">
        <v>3476</v>
      </c>
      <c r="C563" s="227">
        <v>123</v>
      </c>
      <c r="D563" s="228">
        <v>5.2357569747967501E-4</v>
      </c>
    </row>
    <row r="564" spans="1:4" ht="13.5" thickBot="1" x14ac:dyDescent="0.25">
      <c r="A564" s="150">
        <v>17612</v>
      </c>
      <c r="B564" s="223" t="s">
        <v>1950</v>
      </c>
      <c r="C564" s="224">
        <v>32260</v>
      </c>
      <c r="D564" s="225">
        <v>2.65739736401266E-3</v>
      </c>
    </row>
    <row r="565" spans="1:4" ht="13.5" thickBot="1" x14ac:dyDescent="0.25">
      <c r="A565" s="151">
        <v>17611</v>
      </c>
      <c r="B565" s="226" t="s">
        <v>1949</v>
      </c>
      <c r="C565" s="227">
        <v>180</v>
      </c>
      <c r="D565" s="228">
        <v>2.6535907622777799E-3</v>
      </c>
    </row>
    <row r="566" spans="1:4" ht="13.5" thickBot="1" x14ac:dyDescent="0.25">
      <c r="A566" s="150" t="s">
        <v>440</v>
      </c>
      <c r="B566" s="223" t="s">
        <v>2225</v>
      </c>
      <c r="C566" s="224">
        <v>22778</v>
      </c>
      <c r="D566" s="225">
        <v>3.4606183940359201</v>
      </c>
    </row>
    <row r="567" spans="1:4" ht="13.5" thickBot="1" x14ac:dyDescent="0.25">
      <c r="A567" s="151" t="s">
        <v>1812</v>
      </c>
      <c r="B567" s="226" t="s">
        <v>2236</v>
      </c>
      <c r="C567" s="227">
        <v>2448</v>
      </c>
      <c r="D567" s="228">
        <v>7.9450142498982704E-2</v>
      </c>
    </row>
    <row r="568" spans="1:4" ht="13.5" thickBot="1" x14ac:dyDescent="0.25">
      <c r="A568" s="150" t="s">
        <v>830</v>
      </c>
      <c r="B568" s="223" t="s">
        <v>3621</v>
      </c>
      <c r="C568" s="224">
        <v>216</v>
      </c>
      <c r="D568" s="225">
        <v>1.00897433518519E-4</v>
      </c>
    </row>
    <row r="569" spans="1:4" ht="13.5" thickBot="1" x14ac:dyDescent="0.25">
      <c r="A569" s="151" t="s">
        <v>1839</v>
      </c>
      <c r="B569" s="226" t="s">
        <v>3139</v>
      </c>
      <c r="C569" s="227">
        <v>1163</v>
      </c>
      <c r="D569" s="228">
        <v>6.7511888713671603E-4</v>
      </c>
    </row>
    <row r="570" spans="1:4" ht="13.5" thickBot="1" x14ac:dyDescent="0.25">
      <c r="A570" s="150">
        <v>464</v>
      </c>
      <c r="B570" s="223" t="s">
        <v>2997</v>
      </c>
      <c r="C570" s="224">
        <v>26077</v>
      </c>
      <c r="D570" s="225">
        <v>1.77368096969092E-2</v>
      </c>
    </row>
    <row r="571" spans="1:4" ht="13.5" thickBot="1" x14ac:dyDescent="0.25">
      <c r="A571" s="151">
        <v>172</v>
      </c>
      <c r="B571" s="226" t="s">
        <v>3190</v>
      </c>
      <c r="C571" s="227">
        <v>27</v>
      </c>
      <c r="D571" s="228">
        <v>2.5106943037037002E-4</v>
      </c>
    </row>
    <row r="572" spans="1:4" ht="13.5" thickBot="1" x14ac:dyDescent="0.25">
      <c r="A572" s="150">
        <v>13148</v>
      </c>
      <c r="B572" s="223" t="s">
        <v>3736</v>
      </c>
      <c r="C572" s="224">
        <v>204</v>
      </c>
      <c r="D572" s="225">
        <v>8.4258321549019702E-4</v>
      </c>
    </row>
    <row r="573" spans="1:4" ht="13.5" thickBot="1" x14ac:dyDescent="0.25">
      <c r="A573" s="151" t="s">
        <v>1615</v>
      </c>
      <c r="B573" s="226" t="s">
        <v>2953</v>
      </c>
      <c r="C573" s="227">
        <v>859</v>
      </c>
      <c r="D573" s="228">
        <v>5.3337610213853304E-3</v>
      </c>
    </row>
    <row r="574" spans="1:4" ht="13.5" thickBot="1" x14ac:dyDescent="0.25">
      <c r="A574" s="150" t="s">
        <v>342</v>
      </c>
      <c r="B574" s="223" t="s">
        <v>3622</v>
      </c>
      <c r="C574" s="224">
        <v>53611</v>
      </c>
      <c r="D574" s="225">
        <v>4.3884144820116398E-2</v>
      </c>
    </row>
    <row r="575" spans="1:4" ht="13.5" thickBot="1" x14ac:dyDescent="0.25">
      <c r="A575" s="151" t="s">
        <v>299</v>
      </c>
      <c r="B575" s="226" t="s">
        <v>2780</v>
      </c>
      <c r="C575" s="227">
        <v>228</v>
      </c>
      <c r="D575" s="228">
        <v>2.12336710526316E-7</v>
      </c>
    </row>
    <row r="576" spans="1:4" ht="13.5" thickBot="1" x14ac:dyDescent="0.25">
      <c r="A576" s="150" t="s">
        <v>453</v>
      </c>
      <c r="B576" s="223" t="s">
        <v>3175</v>
      </c>
      <c r="C576" s="224">
        <v>5851</v>
      </c>
      <c r="D576" s="225">
        <v>5.9780203020099098E-3</v>
      </c>
    </row>
    <row r="577" spans="1:4" ht="13.5" thickBot="1" x14ac:dyDescent="0.25">
      <c r="A577" s="151" t="s">
        <v>1841</v>
      </c>
      <c r="B577" s="226" t="s">
        <v>3059</v>
      </c>
      <c r="C577" s="227">
        <v>27968</v>
      </c>
      <c r="D577" s="228">
        <v>1.8374909773609201E-3</v>
      </c>
    </row>
    <row r="578" spans="1:4" ht="13.5" thickBot="1" x14ac:dyDescent="0.25">
      <c r="A578" s="150" t="s">
        <v>3528</v>
      </c>
      <c r="B578" s="223" t="s">
        <v>5434</v>
      </c>
      <c r="C578" s="224">
        <v>3612</v>
      </c>
      <c r="D578" s="225">
        <v>2.4945063073643402E-4</v>
      </c>
    </row>
    <row r="579" spans="1:4" ht="13.5" thickBot="1" x14ac:dyDescent="0.25">
      <c r="A579" s="151">
        <v>91719</v>
      </c>
      <c r="B579" s="226" t="s">
        <v>2842</v>
      </c>
      <c r="C579" s="227">
        <v>435</v>
      </c>
      <c r="D579" s="228">
        <v>1.9851138797402301E-2</v>
      </c>
    </row>
    <row r="580" spans="1:4" ht="13.5" thickBot="1" x14ac:dyDescent="0.25">
      <c r="A580" s="150">
        <v>2446</v>
      </c>
      <c r="B580" s="223" t="s">
        <v>3187</v>
      </c>
      <c r="C580" s="224">
        <v>137</v>
      </c>
      <c r="D580" s="225">
        <v>1.3396371605839401E-5</v>
      </c>
    </row>
    <row r="581" spans="1:4" ht="13.5" thickBot="1" x14ac:dyDescent="0.25">
      <c r="A581" s="151">
        <v>9307</v>
      </c>
      <c r="B581" s="226" t="s">
        <v>2334</v>
      </c>
      <c r="C581" s="227">
        <v>33940</v>
      </c>
      <c r="D581" s="228">
        <v>18.0740319216081</v>
      </c>
    </row>
    <row r="582" spans="1:4" ht="13.5" thickBot="1" x14ac:dyDescent="0.25">
      <c r="A582" s="150">
        <v>10464</v>
      </c>
      <c r="B582" s="223" t="s">
        <v>2335</v>
      </c>
      <c r="C582" s="224">
        <v>2872</v>
      </c>
      <c r="D582" s="225">
        <v>3.8682331476323102E-7</v>
      </c>
    </row>
    <row r="583" spans="1:4" ht="13.5" thickBot="1" x14ac:dyDescent="0.25">
      <c r="A583" s="151" t="s">
        <v>1135</v>
      </c>
      <c r="B583" s="226" t="s">
        <v>3369</v>
      </c>
      <c r="C583" s="227">
        <v>57</v>
      </c>
      <c r="D583" s="228">
        <v>2.8322696807017603E-4</v>
      </c>
    </row>
    <row r="584" spans="1:4" ht="13.5" thickBot="1" x14ac:dyDescent="0.25">
      <c r="A584" s="150" t="s">
        <v>521</v>
      </c>
      <c r="B584" s="223" t="s">
        <v>2262</v>
      </c>
      <c r="C584" s="224">
        <v>1</v>
      </c>
      <c r="D584" s="225">
        <v>9.6594889999999998E-5</v>
      </c>
    </row>
    <row r="585" spans="1:4" ht="13.5" thickBot="1" x14ac:dyDescent="0.25">
      <c r="A585" s="151">
        <v>33</v>
      </c>
      <c r="B585" s="226" t="s">
        <v>3174</v>
      </c>
      <c r="C585" s="227">
        <v>9079</v>
      </c>
      <c r="D585" s="228">
        <v>4.2557501927525098E-8</v>
      </c>
    </row>
    <row r="586" spans="1:4" ht="13.5" thickBot="1" x14ac:dyDescent="0.25">
      <c r="A586" s="150" t="s">
        <v>1251</v>
      </c>
      <c r="B586" s="223" t="s">
        <v>3344</v>
      </c>
      <c r="C586" s="224">
        <v>34348</v>
      </c>
      <c r="D586" s="225">
        <v>1.7724684020117899E-4</v>
      </c>
    </row>
    <row r="587" spans="1:4" ht="13.5" thickBot="1" x14ac:dyDescent="0.25">
      <c r="A587" s="151" t="s">
        <v>1113</v>
      </c>
      <c r="B587" s="226" t="s">
        <v>2581</v>
      </c>
      <c r="C587" s="227">
        <v>910</v>
      </c>
      <c r="D587" s="228">
        <v>7.3242279230769198E-6</v>
      </c>
    </row>
    <row r="588" spans="1:4" ht="13.5" thickBot="1" x14ac:dyDescent="0.25">
      <c r="A588" s="150" t="s">
        <v>1352</v>
      </c>
      <c r="B588" s="223" t="s">
        <v>2669</v>
      </c>
      <c r="C588" s="224">
        <v>17037</v>
      </c>
      <c r="D588" s="225">
        <v>8.8390816170688006E-6</v>
      </c>
    </row>
    <row r="589" spans="1:4" ht="13.5" thickBot="1" x14ac:dyDescent="0.25">
      <c r="A589" s="151" t="s">
        <v>373</v>
      </c>
      <c r="B589" s="226" t="s">
        <v>5440</v>
      </c>
      <c r="C589" s="227">
        <v>13</v>
      </c>
      <c r="D589" s="228">
        <v>2.4827115384615399E-6</v>
      </c>
    </row>
    <row r="590" spans="1:4" ht="13.5" thickBot="1" x14ac:dyDescent="0.25">
      <c r="A590" s="150" t="s">
        <v>1362</v>
      </c>
      <c r="B590" s="223" t="s">
        <v>3445</v>
      </c>
      <c r="C590" s="224">
        <v>194</v>
      </c>
      <c r="D590" s="225">
        <v>4.0941916515463899E-4</v>
      </c>
    </row>
    <row r="591" spans="1:4" ht="13.5" thickBot="1" x14ac:dyDescent="0.25">
      <c r="A591" s="151" t="s">
        <v>662</v>
      </c>
      <c r="B591" s="226" t="s">
        <v>2725</v>
      </c>
      <c r="C591" s="227">
        <v>82012</v>
      </c>
      <c r="D591" s="228">
        <v>7.9231554532263398E-6</v>
      </c>
    </row>
    <row r="592" spans="1:4" ht="13.5" thickBot="1" x14ac:dyDescent="0.25">
      <c r="A592" s="150">
        <v>10705</v>
      </c>
      <c r="B592" s="223" t="s">
        <v>2304</v>
      </c>
      <c r="C592" s="224">
        <v>78</v>
      </c>
      <c r="D592" s="225">
        <v>8.5199997435897503E-6</v>
      </c>
    </row>
    <row r="593" spans="1:4" ht="13.5" thickBot="1" x14ac:dyDescent="0.25">
      <c r="A593" s="151">
        <v>25086</v>
      </c>
      <c r="B593" s="226" t="s">
        <v>5443</v>
      </c>
      <c r="C593" s="227">
        <v>26</v>
      </c>
      <c r="D593" s="228">
        <v>1.9498410758076901E-2</v>
      </c>
    </row>
    <row r="594" spans="1:4" ht="13.5" thickBot="1" x14ac:dyDescent="0.25">
      <c r="A594" s="150" t="s">
        <v>1392</v>
      </c>
      <c r="B594" s="223" t="s">
        <v>3576</v>
      </c>
      <c r="C594" s="224">
        <v>17521</v>
      </c>
      <c r="D594" s="225">
        <v>43.1724330803032</v>
      </c>
    </row>
    <row r="595" spans="1:4" ht="13.5" thickBot="1" x14ac:dyDescent="0.25">
      <c r="A595" s="151" t="s">
        <v>1244</v>
      </c>
      <c r="B595" s="226" t="s">
        <v>3205</v>
      </c>
      <c r="C595" s="227">
        <v>12388</v>
      </c>
      <c r="D595" s="228">
        <v>1.54138471986042</v>
      </c>
    </row>
    <row r="596" spans="1:4" ht="13.5" thickBot="1" x14ac:dyDescent="0.25">
      <c r="A596" s="150" t="s">
        <v>1243</v>
      </c>
      <c r="B596" s="223" t="s">
        <v>2916</v>
      </c>
      <c r="C596" s="224">
        <v>1494</v>
      </c>
      <c r="D596" s="225">
        <v>7.7897823092369401E-6</v>
      </c>
    </row>
    <row r="597" spans="1:4" ht="13.5" thickBot="1" x14ac:dyDescent="0.25">
      <c r="A597" s="151">
        <v>9009</v>
      </c>
      <c r="B597" s="226" t="s">
        <v>2832</v>
      </c>
      <c r="C597" s="227">
        <v>10945</v>
      </c>
      <c r="D597" s="228">
        <v>365.14486862532499</v>
      </c>
    </row>
    <row r="598" spans="1:4" ht="13.5" thickBot="1" x14ac:dyDescent="0.25">
      <c r="A598" s="150">
        <v>19930</v>
      </c>
      <c r="B598" s="223" t="s">
        <v>2833</v>
      </c>
      <c r="C598" s="224">
        <v>2</v>
      </c>
      <c r="D598" s="225">
        <v>20.912258290244999</v>
      </c>
    </row>
    <row r="599" spans="1:4" ht="13.5" thickBot="1" x14ac:dyDescent="0.25">
      <c r="A599" s="151">
        <v>12209</v>
      </c>
      <c r="B599" s="226" t="s">
        <v>5445</v>
      </c>
      <c r="C599" s="227">
        <v>21</v>
      </c>
      <c r="D599" s="228">
        <v>1.1919831699999999E-3</v>
      </c>
    </row>
    <row r="600" spans="1:4" ht="13.5" thickBot="1" x14ac:dyDescent="0.25">
      <c r="A600" s="150" t="s">
        <v>709</v>
      </c>
      <c r="B600" s="223" t="s">
        <v>3694</v>
      </c>
      <c r="C600" s="224">
        <v>33055</v>
      </c>
      <c r="D600" s="225">
        <v>7.1069058381485398E-6</v>
      </c>
    </row>
    <row r="601" spans="1:4" ht="13.5" thickBot="1" x14ac:dyDescent="0.25">
      <c r="A601" s="151" t="s">
        <v>398</v>
      </c>
      <c r="B601" s="226" t="s">
        <v>3812</v>
      </c>
      <c r="C601" s="227">
        <v>4578</v>
      </c>
      <c r="D601" s="228">
        <v>8.4399204892966405E-8</v>
      </c>
    </row>
    <row r="602" spans="1:4" ht="13.5" thickBot="1" x14ac:dyDescent="0.25">
      <c r="A602" s="150" t="s">
        <v>1845</v>
      </c>
      <c r="B602" s="223" t="s">
        <v>4109</v>
      </c>
      <c r="C602" s="224">
        <v>8770</v>
      </c>
      <c r="D602" s="225">
        <v>7.83729752596347E-2</v>
      </c>
    </row>
    <row r="603" spans="1:4" ht="13.5" thickBot="1" x14ac:dyDescent="0.25">
      <c r="A603" s="151">
        <v>90055</v>
      </c>
      <c r="B603" s="226" t="s">
        <v>2157</v>
      </c>
      <c r="C603" s="227">
        <v>48</v>
      </c>
      <c r="D603" s="228">
        <v>3.07539108333334E-5</v>
      </c>
    </row>
    <row r="604" spans="1:4" ht="13.5" thickBot="1" x14ac:dyDescent="0.25">
      <c r="A604" s="150">
        <v>9869</v>
      </c>
      <c r="B604" s="223" t="s">
        <v>2230</v>
      </c>
      <c r="C604" s="224">
        <v>5</v>
      </c>
      <c r="D604" s="225">
        <v>7.6259563799999997E-4</v>
      </c>
    </row>
    <row r="605" spans="1:4" ht="13.5" thickBot="1" x14ac:dyDescent="0.25">
      <c r="A605" s="151" t="s">
        <v>591</v>
      </c>
      <c r="B605" s="226" t="s">
        <v>5448</v>
      </c>
      <c r="C605" s="227">
        <v>74</v>
      </c>
      <c r="D605" s="228">
        <v>4.7131798662162198E-4</v>
      </c>
    </row>
    <row r="606" spans="1:4" ht="13.5" thickBot="1" x14ac:dyDescent="0.25">
      <c r="A606" s="150" t="s">
        <v>723</v>
      </c>
      <c r="B606" s="223" t="s">
        <v>3304</v>
      </c>
      <c r="C606" s="224">
        <v>76</v>
      </c>
      <c r="D606" s="225">
        <v>9.3977232631578902E-5</v>
      </c>
    </row>
    <row r="607" spans="1:4" ht="13.5" thickBot="1" x14ac:dyDescent="0.25">
      <c r="A607" s="151" t="s">
        <v>414</v>
      </c>
      <c r="B607" s="226" t="s">
        <v>3882</v>
      </c>
      <c r="C607" s="227">
        <v>39</v>
      </c>
      <c r="D607" s="228">
        <v>3.9750910769230803E-5</v>
      </c>
    </row>
    <row r="608" spans="1:4" ht="13.5" thickBot="1" x14ac:dyDescent="0.25">
      <c r="A608" s="150">
        <v>4159</v>
      </c>
      <c r="B608" s="223" t="s">
        <v>5449</v>
      </c>
      <c r="C608" s="224">
        <v>360</v>
      </c>
      <c r="D608" s="225">
        <v>2.8305240444444399E-5</v>
      </c>
    </row>
    <row r="609" spans="1:4" ht="13.5" thickBot="1" x14ac:dyDescent="0.25">
      <c r="A609" s="151" t="s">
        <v>614</v>
      </c>
      <c r="B609" s="226" t="s">
        <v>3214</v>
      </c>
      <c r="C609" s="227">
        <v>1395</v>
      </c>
      <c r="D609" s="228">
        <v>8.8796157891657295</v>
      </c>
    </row>
    <row r="610" spans="1:4" ht="13.5" thickBot="1" x14ac:dyDescent="0.25">
      <c r="A610" s="150" t="s">
        <v>1112</v>
      </c>
      <c r="B610" s="223" t="s">
        <v>2025</v>
      </c>
      <c r="C610" s="224">
        <v>27881</v>
      </c>
      <c r="D610" s="225">
        <v>7.0087680667838601E-6</v>
      </c>
    </row>
    <row r="611" spans="1:4" ht="13.5" thickBot="1" x14ac:dyDescent="0.25">
      <c r="A611" s="151" t="s">
        <v>1071</v>
      </c>
      <c r="B611" s="226" t="s">
        <v>2697</v>
      </c>
      <c r="C611" s="227">
        <v>68</v>
      </c>
      <c r="D611" s="228">
        <v>1.15237904044118E-2</v>
      </c>
    </row>
    <row r="612" spans="1:4" ht="13.5" thickBot="1" x14ac:dyDescent="0.25">
      <c r="A612" s="150" t="s">
        <v>864</v>
      </c>
      <c r="B612" s="223" t="s">
        <v>3415</v>
      </c>
      <c r="C612" s="224">
        <v>3462</v>
      </c>
      <c r="D612" s="225">
        <v>1.69361924407857E-5</v>
      </c>
    </row>
    <row r="613" spans="1:4" ht="13.5" thickBot="1" x14ac:dyDescent="0.25">
      <c r="A613" s="151" t="s">
        <v>839</v>
      </c>
      <c r="B613" s="226" t="s">
        <v>4141</v>
      </c>
      <c r="C613" s="227">
        <v>1597</v>
      </c>
      <c r="D613" s="228">
        <v>6.6533737633062104E-6</v>
      </c>
    </row>
    <row r="614" spans="1:4" ht="13.5" thickBot="1" x14ac:dyDescent="0.25">
      <c r="A614" s="150" t="s">
        <v>1282</v>
      </c>
      <c r="B614" s="223" t="s">
        <v>1918</v>
      </c>
      <c r="C614" s="224">
        <v>1108</v>
      </c>
      <c r="D614" s="225">
        <v>4.4623456714801397E-5</v>
      </c>
    </row>
    <row r="615" spans="1:4" ht="13.5" thickBot="1" x14ac:dyDescent="0.25">
      <c r="A615" s="151">
        <v>9886</v>
      </c>
      <c r="B615" s="226" t="s">
        <v>3731</v>
      </c>
      <c r="C615" s="227">
        <v>1284</v>
      </c>
      <c r="D615" s="228">
        <v>3.0514709793613698E-4</v>
      </c>
    </row>
    <row r="616" spans="1:4" ht="13.5" thickBot="1" x14ac:dyDescent="0.25">
      <c r="A616" s="150" t="s">
        <v>1057</v>
      </c>
      <c r="B616" s="223" t="s">
        <v>5516</v>
      </c>
      <c r="C616" s="224">
        <v>3</v>
      </c>
      <c r="D616" s="225">
        <v>1.0573777199999999E-3</v>
      </c>
    </row>
    <row r="617" spans="1:4" ht="13.5" thickBot="1" x14ac:dyDescent="0.25">
      <c r="A617" s="151" t="s">
        <v>1844</v>
      </c>
      <c r="B617" s="226" t="s">
        <v>2507</v>
      </c>
      <c r="C617" s="227">
        <v>983</v>
      </c>
      <c r="D617" s="228">
        <v>4.7501653916581897E-6</v>
      </c>
    </row>
    <row r="618" spans="1:4" ht="13.5" thickBot="1" x14ac:dyDescent="0.25">
      <c r="A618" s="150" t="s">
        <v>1288</v>
      </c>
      <c r="B618" s="223" t="s">
        <v>3535</v>
      </c>
      <c r="C618" s="224">
        <v>23</v>
      </c>
      <c r="D618" s="225">
        <v>4.0546533908695703E-3</v>
      </c>
    </row>
    <row r="619" spans="1:4" ht="13.5" thickBot="1" x14ac:dyDescent="0.25">
      <c r="A619" s="151" t="s">
        <v>778</v>
      </c>
      <c r="B619" s="226" t="s">
        <v>2952</v>
      </c>
      <c r="C619" s="227">
        <v>6926</v>
      </c>
      <c r="D619" s="228">
        <v>41.588134614592001</v>
      </c>
    </row>
    <row r="620" spans="1:4" ht="13.5" thickBot="1" x14ac:dyDescent="0.25">
      <c r="A620" s="150" t="s">
        <v>1293</v>
      </c>
      <c r="B620" s="223" t="s">
        <v>2275</v>
      </c>
      <c r="C620" s="224">
        <v>893</v>
      </c>
      <c r="D620" s="225">
        <v>2.1015184356103E-5</v>
      </c>
    </row>
    <row r="621" spans="1:4" ht="13.5" thickBot="1" x14ac:dyDescent="0.25">
      <c r="A621" s="151">
        <v>19414</v>
      </c>
      <c r="B621" s="226" t="s">
        <v>2514</v>
      </c>
      <c r="C621" s="227">
        <v>12342</v>
      </c>
      <c r="D621" s="228">
        <v>4.3949460576081697E-5</v>
      </c>
    </row>
    <row r="622" spans="1:4" ht="13.5" thickBot="1" x14ac:dyDescent="0.25">
      <c r="A622" s="150" t="s">
        <v>538</v>
      </c>
      <c r="B622" s="223" t="s">
        <v>2426</v>
      </c>
      <c r="C622" s="224">
        <v>1</v>
      </c>
      <c r="D622" s="225">
        <v>0.41321921676000001</v>
      </c>
    </row>
    <row r="623" spans="1:4" ht="13.5" thickBot="1" x14ac:dyDescent="0.25">
      <c r="A623" s="151" t="s">
        <v>1365</v>
      </c>
      <c r="B623" s="226" t="s">
        <v>5455</v>
      </c>
      <c r="C623" s="227">
        <v>10843</v>
      </c>
      <c r="D623" s="228">
        <v>7.8751159909619406E-6</v>
      </c>
    </row>
    <row r="624" spans="1:4" ht="13.5" thickBot="1" x14ac:dyDescent="0.25">
      <c r="A624" s="150" t="s">
        <v>1364</v>
      </c>
      <c r="B624" s="223" t="s">
        <v>2708</v>
      </c>
      <c r="C624" s="224">
        <v>114</v>
      </c>
      <c r="D624" s="225">
        <v>3.5141257150877099E-3</v>
      </c>
    </row>
    <row r="625" spans="1:4" ht="13.5" thickBot="1" x14ac:dyDescent="0.25">
      <c r="A625" s="151" t="s">
        <v>828</v>
      </c>
      <c r="B625" s="226" t="s">
        <v>2478</v>
      </c>
      <c r="C625" s="227">
        <v>127</v>
      </c>
      <c r="D625" s="228">
        <v>3.1115361288188998E-3</v>
      </c>
    </row>
    <row r="626" spans="1:4" ht="13.5" thickBot="1" x14ac:dyDescent="0.25">
      <c r="A626" s="150">
        <v>9705</v>
      </c>
      <c r="B626" s="223" t="s">
        <v>2079</v>
      </c>
      <c r="C626" s="224">
        <v>225</v>
      </c>
      <c r="D626" s="225">
        <v>5.7115663111111097E-5</v>
      </c>
    </row>
    <row r="627" spans="1:4" ht="13.5" thickBot="1" x14ac:dyDescent="0.25">
      <c r="A627" s="151">
        <v>9710</v>
      </c>
      <c r="B627" s="226" t="s">
        <v>2342</v>
      </c>
      <c r="C627" s="227">
        <v>2</v>
      </c>
      <c r="D627" s="228">
        <v>1.0237030825E-2</v>
      </c>
    </row>
    <row r="628" spans="1:4" ht="13.5" thickBot="1" x14ac:dyDescent="0.25">
      <c r="A628" s="150">
        <v>9303</v>
      </c>
      <c r="B628" s="223" t="s">
        <v>2645</v>
      </c>
      <c r="C628" s="224">
        <v>4814</v>
      </c>
      <c r="D628" s="225">
        <v>1.1537611497715001E-5</v>
      </c>
    </row>
    <row r="629" spans="1:4" ht="13.5" thickBot="1" x14ac:dyDescent="0.25">
      <c r="A629" s="151">
        <v>9673</v>
      </c>
      <c r="B629" s="226" t="s">
        <v>3507</v>
      </c>
      <c r="C629" s="227">
        <v>67</v>
      </c>
      <c r="D629" s="228">
        <v>1.7197621208955201E-4</v>
      </c>
    </row>
    <row r="630" spans="1:4" ht="13.5" thickBot="1" x14ac:dyDescent="0.25">
      <c r="A630" s="150" t="s">
        <v>356</v>
      </c>
      <c r="B630" s="223" t="s">
        <v>2931</v>
      </c>
      <c r="C630" s="224">
        <v>3143</v>
      </c>
      <c r="D630" s="225">
        <v>3.7603118040089097E-8</v>
      </c>
    </row>
    <row r="631" spans="1:4" ht="13.5" thickBot="1" x14ac:dyDescent="0.25">
      <c r="A631" s="151">
        <v>90040</v>
      </c>
      <c r="B631" s="226" t="s">
        <v>6313</v>
      </c>
      <c r="C631" s="227">
        <v>2</v>
      </c>
      <c r="D631" s="228">
        <v>5.0783246500000004E-3</v>
      </c>
    </row>
    <row r="632" spans="1:4" ht="13.5" thickBot="1" x14ac:dyDescent="0.25">
      <c r="A632" s="150" t="s">
        <v>1090</v>
      </c>
      <c r="B632" s="223" t="s">
        <v>2714</v>
      </c>
      <c r="C632" s="224">
        <v>84</v>
      </c>
      <c r="D632" s="225">
        <v>2.1250851749999998E-3</v>
      </c>
    </row>
    <row r="633" spans="1:4" ht="13.5" thickBot="1" x14ac:dyDescent="0.25">
      <c r="A633" s="151">
        <v>10715</v>
      </c>
      <c r="B633" s="226" t="s">
        <v>2436</v>
      </c>
      <c r="C633" s="227">
        <v>1081</v>
      </c>
      <c r="D633" s="228">
        <v>9.2037684273820701E-6</v>
      </c>
    </row>
    <row r="634" spans="1:4" ht="13.5" thickBot="1" x14ac:dyDescent="0.25">
      <c r="A634" s="150" t="s">
        <v>905</v>
      </c>
      <c r="B634" s="223" t="s">
        <v>2140</v>
      </c>
      <c r="C634" s="224">
        <v>290</v>
      </c>
      <c r="D634" s="225">
        <v>1.57652688586207E-4</v>
      </c>
    </row>
    <row r="635" spans="1:4" ht="13.5" thickBot="1" x14ac:dyDescent="0.25">
      <c r="A635" s="151" t="s">
        <v>865</v>
      </c>
      <c r="B635" s="226" t="s">
        <v>2137</v>
      </c>
      <c r="C635" s="227">
        <v>31486</v>
      </c>
      <c r="D635" s="228">
        <v>0.108389389542617</v>
      </c>
    </row>
    <row r="636" spans="1:4" ht="13.5" thickBot="1" x14ac:dyDescent="0.25">
      <c r="A636" s="150" t="s">
        <v>866</v>
      </c>
      <c r="B636" s="223" t="s">
        <v>2477</v>
      </c>
      <c r="C636" s="224">
        <v>515</v>
      </c>
      <c r="D636" s="225">
        <v>7.6079392961164998E-4</v>
      </c>
    </row>
    <row r="637" spans="1:4" ht="13.5" thickBot="1" x14ac:dyDescent="0.25">
      <c r="A637" s="151" t="s">
        <v>771</v>
      </c>
      <c r="B637" s="226" t="s">
        <v>4032</v>
      </c>
      <c r="C637" s="227">
        <v>5042</v>
      </c>
      <c r="D637" s="228">
        <v>4.98109309797698E-6</v>
      </c>
    </row>
    <row r="638" spans="1:4" ht="13.5" thickBot="1" x14ac:dyDescent="0.25">
      <c r="A638" s="150">
        <v>9464</v>
      </c>
      <c r="B638" s="223" t="s">
        <v>4185</v>
      </c>
      <c r="C638" s="224">
        <v>10678</v>
      </c>
      <c r="D638" s="225">
        <v>9.3989596094774907E-6</v>
      </c>
    </row>
    <row r="639" spans="1:4" ht="13.5" thickBot="1" x14ac:dyDescent="0.25">
      <c r="A639" s="151">
        <v>9912</v>
      </c>
      <c r="B639" s="226" t="s">
        <v>3704</v>
      </c>
      <c r="C639" s="227">
        <v>29471</v>
      </c>
      <c r="D639" s="228">
        <v>3.8464880457619302E-3</v>
      </c>
    </row>
    <row r="640" spans="1:4" ht="13.5" thickBot="1" x14ac:dyDescent="0.25">
      <c r="A640" s="150">
        <v>9916</v>
      </c>
      <c r="B640" s="223" t="s">
        <v>2596</v>
      </c>
      <c r="C640" s="224">
        <v>9128</v>
      </c>
      <c r="D640" s="225">
        <v>7.3123432285276202E-6</v>
      </c>
    </row>
    <row r="641" spans="1:4" ht="13.5" thickBot="1" x14ac:dyDescent="0.25">
      <c r="A641" s="151" t="s">
        <v>861</v>
      </c>
      <c r="B641" s="226" t="s">
        <v>2198</v>
      </c>
      <c r="C641" s="227">
        <v>13176</v>
      </c>
      <c r="D641" s="228">
        <v>5.2433699798339402E-2</v>
      </c>
    </row>
    <row r="642" spans="1:4" ht="13.5" thickBot="1" x14ac:dyDescent="0.25">
      <c r="A642" s="150" t="s">
        <v>860</v>
      </c>
      <c r="B642" s="223" t="s">
        <v>4090</v>
      </c>
      <c r="C642" s="224">
        <v>6532</v>
      </c>
      <c r="D642" s="225">
        <v>9.38482241273729E-9</v>
      </c>
    </row>
    <row r="643" spans="1:4" ht="13.5" thickBot="1" x14ac:dyDescent="0.25">
      <c r="A643" s="151" t="s">
        <v>673</v>
      </c>
      <c r="B643" s="226" t="s">
        <v>2742</v>
      </c>
      <c r="C643" s="227">
        <v>101</v>
      </c>
      <c r="D643" s="228">
        <v>4.89759338613861E-4</v>
      </c>
    </row>
    <row r="644" spans="1:4" ht="13.5" thickBot="1" x14ac:dyDescent="0.25">
      <c r="A644" s="150" t="s">
        <v>1199</v>
      </c>
      <c r="B644" s="223" t="s">
        <v>2197</v>
      </c>
      <c r="C644" s="224">
        <v>189</v>
      </c>
      <c r="D644" s="225">
        <v>0.13794461709629599</v>
      </c>
    </row>
    <row r="645" spans="1:4" ht="13.5" thickBot="1" x14ac:dyDescent="0.25">
      <c r="A645" s="151" t="s">
        <v>1815</v>
      </c>
      <c r="B645" s="226" t="s">
        <v>2253</v>
      </c>
      <c r="C645" s="227">
        <v>1857</v>
      </c>
      <c r="D645" s="228">
        <v>7.8024951534733406E-6</v>
      </c>
    </row>
    <row r="646" spans="1:4" ht="13.5" thickBot="1" x14ac:dyDescent="0.25">
      <c r="A646" s="150" t="s">
        <v>4275</v>
      </c>
      <c r="B646" s="223" t="s">
        <v>5461</v>
      </c>
      <c r="C646" s="224">
        <v>157</v>
      </c>
      <c r="D646" s="225">
        <v>3.1708903184713402E-6</v>
      </c>
    </row>
    <row r="647" spans="1:4" ht="13.5" thickBot="1" x14ac:dyDescent="0.25">
      <c r="A647" s="151">
        <v>17717</v>
      </c>
      <c r="B647" s="226" t="s">
        <v>3376</v>
      </c>
      <c r="C647" s="227">
        <v>312</v>
      </c>
      <c r="D647" s="228">
        <v>1.45538062339744E-4</v>
      </c>
    </row>
    <row r="648" spans="1:4" ht="13.5" thickBot="1" x14ac:dyDescent="0.25">
      <c r="A648" s="150" t="s">
        <v>647</v>
      </c>
      <c r="B648" s="223" t="s">
        <v>2636</v>
      </c>
      <c r="C648" s="224">
        <v>1183</v>
      </c>
      <c r="D648" s="225">
        <v>1.2574482721893499E-5</v>
      </c>
    </row>
    <row r="649" spans="1:4" ht="13.5" thickBot="1" x14ac:dyDescent="0.25">
      <c r="A649" s="151">
        <v>1243</v>
      </c>
      <c r="B649" s="226" t="s">
        <v>3189</v>
      </c>
      <c r="C649" s="227">
        <v>22</v>
      </c>
      <c r="D649" s="228">
        <v>7.2920000363636296E-4</v>
      </c>
    </row>
    <row r="650" spans="1:4" ht="13.5" thickBot="1" x14ac:dyDescent="0.25">
      <c r="A650" s="150">
        <v>1174</v>
      </c>
      <c r="B650" s="223" t="s">
        <v>2790</v>
      </c>
      <c r="C650" s="224">
        <v>10</v>
      </c>
      <c r="D650" s="225">
        <v>3.1126016599999999E-4</v>
      </c>
    </row>
    <row r="651" spans="1:4" ht="13.5" thickBot="1" x14ac:dyDescent="0.25">
      <c r="A651" s="151">
        <v>17335</v>
      </c>
      <c r="B651" s="226" t="s">
        <v>6329</v>
      </c>
      <c r="C651" s="227">
        <v>9</v>
      </c>
      <c r="D651" s="228">
        <v>0.563012184357778</v>
      </c>
    </row>
    <row r="652" spans="1:4" ht="13.5" thickBot="1" x14ac:dyDescent="0.25">
      <c r="A652" s="150" t="s">
        <v>1401</v>
      </c>
      <c r="B652" s="223" t="s">
        <v>3179</v>
      </c>
      <c r="C652" s="224">
        <v>7941</v>
      </c>
      <c r="D652" s="225">
        <v>63.952810072149703</v>
      </c>
    </row>
    <row r="653" spans="1:4" ht="13.5" thickBot="1" x14ac:dyDescent="0.25">
      <c r="A653" s="151">
        <v>10760</v>
      </c>
      <c r="B653" s="226" t="s">
        <v>5468</v>
      </c>
      <c r="C653" s="227">
        <v>1</v>
      </c>
      <c r="D653" s="228">
        <v>2.6508446999999998E-4</v>
      </c>
    </row>
    <row r="654" spans="1:4" ht="13.5" thickBot="1" x14ac:dyDescent="0.25">
      <c r="A654" s="150">
        <v>10522</v>
      </c>
      <c r="B654" s="223" t="s">
        <v>2394</v>
      </c>
      <c r="C654" s="224">
        <v>281</v>
      </c>
      <c r="D654" s="225">
        <v>2.6469973533238399E-2</v>
      </c>
    </row>
    <row r="655" spans="1:4" ht="13.5" thickBot="1" x14ac:dyDescent="0.25">
      <c r="A655" s="151" t="s">
        <v>684</v>
      </c>
      <c r="B655" s="226" t="s">
        <v>2082</v>
      </c>
      <c r="C655" s="227">
        <v>473</v>
      </c>
      <c r="D655" s="228">
        <v>2.1617951268498898E-5</v>
      </c>
    </row>
    <row r="656" spans="1:4" ht="13.5" thickBot="1" x14ac:dyDescent="0.25">
      <c r="A656" s="150" t="s">
        <v>1108</v>
      </c>
      <c r="B656" s="223" t="s">
        <v>2051</v>
      </c>
      <c r="C656" s="224">
        <v>48541</v>
      </c>
      <c r="D656" s="225">
        <v>1.347643811919E-2</v>
      </c>
    </row>
    <row r="657" spans="1:4" ht="13.5" thickBot="1" x14ac:dyDescent="0.25">
      <c r="A657" s="151" t="s">
        <v>1529</v>
      </c>
      <c r="B657" s="226" t="s">
        <v>2053</v>
      </c>
      <c r="C657" s="227">
        <v>51945</v>
      </c>
      <c r="D657" s="228">
        <v>1.22657549764887E-3</v>
      </c>
    </row>
    <row r="658" spans="1:4" ht="13.5" thickBot="1" x14ac:dyDescent="0.25">
      <c r="A658" s="150" t="s">
        <v>609</v>
      </c>
      <c r="B658" s="223" t="s">
        <v>2658</v>
      </c>
      <c r="C658" s="224">
        <v>9689</v>
      </c>
      <c r="D658" s="225">
        <v>1.0448078993704301E-5</v>
      </c>
    </row>
    <row r="659" spans="1:4" ht="13.5" thickBot="1" x14ac:dyDescent="0.25">
      <c r="A659" s="151" t="s">
        <v>1301</v>
      </c>
      <c r="B659" s="226" t="s">
        <v>3480</v>
      </c>
      <c r="C659" s="227">
        <v>506</v>
      </c>
      <c r="D659" s="228">
        <v>1.03767951166008E-4</v>
      </c>
    </row>
    <row r="660" spans="1:4" ht="13.5" thickBot="1" x14ac:dyDescent="0.25">
      <c r="A660" s="150" t="s">
        <v>1261</v>
      </c>
      <c r="B660" s="223" t="s">
        <v>3246</v>
      </c>
      <c r="C660" s="224">
        <v>10</v>
      </c>
      <c r="D660" s="225">
        <v>1.2605089000000001E-5</v>
      </c>
    </row>
    <row r="661" spans="1:4" ht="13.5" thickBot="1" x14ac:dyDescent="0.25">
      <c r="A661" s="151" t="s">
        <v>751</v>
      </c>
      <c r="B661" s="226" t="s">
        <v>5628</v>
      </c>
      <c r="C661" s="227">
        <v>4</v>
      </c>
      <c r="D661" s="228">
        <v>3.481968E-5</v>
      </c>
    </row>
    <row r="662" spans="1:4" ht="13.5" thickBot="1" x14ac:dyDescent="0.25">
      <c r="A662" s="150">
        <v>10460</v>
      </c>
      <c r="B662" s="223" t="s">
        <v>3258</v>
      </c>
      <c r="C662" s="224">
        <v>9060</v>
      </c>
      <c r="D662" s="225">
        <v>1.4585357013245E-5</v>
      </c>
    </row>
    <row r="663" spans="1:4" ht="13.5" thickBot="1" x14ac:dyDescent="0.25">
      <c r="A663" s="151">
        <v>618</v>
      </c>
      <c r="B663" s="226" t="s">
        <v>5152</v>
      </c>
      <c r="C663" s="227">
        <v>15723</v>
      </c>
      <c r="D663" s="228">
        <v>1.19860478528271E-5</v>
      </c>
    </row>
    <row r="664" spans="1:4" ht="13.5" thickBot="1" x14ac:dyDescent="0.25">
      <c r="A664" s="150">
        <v>11509</v>
      </c>
      <c r="B664" s="223" t="s">
        <v>2768</v>
      </c>
      <c r="C664" s="224">
        <v>9320</v>
      </c>
      <c r="D664" s="225">
        <v>2.3200900125011099E-3</v>
      </c>
    </row>
    <row r="665" spans="1:4" ht="13.5" thickBot="1" x14ac:dyDescent="0.25">
      <c r="A665" s="151">
        <v>10001</v>
      </c>
      <c r="B665" s="226" t="s">
        <v>4149</v>
      </c>
      <c r="C665" s="227">
        <v>61317</v>
      </c>
      <c r="D665" s="228">
        <v>510.15403463400003</v>
      </c>
    </row>
    <row r="666" spans="1:4" ht="13.5" thickBot="1" x14ac:dyDescent="0.25">
      <c r="A666" s="150">
        <v>1378</v>
      </c>
      <c r="B666" s="223" t="s">
        <v>5476</v>
      </c>
      <c r="C666" s="224">
        <v>5</v>
      </c>
      <c r="D666" s="225">
        <v>1.778265874E-3</v>
      </c>
    </row>
    <row r="667" spans="1:4" ht="13.5" thickBot="1" x14ac:dyDescent="0.25">
      <c r="A667" s="151">
        <v>801</v>
      </c>
      <c r="B667" s="226" t="s">
        <v>3541</v>
      </c>
      <c r="C667" s="227">
        <v>17120</v>
      </c>
      <c r="D667" s="228">
        <v>7.3181892523364495E-10</v>
      </c>
    </row>
    <row r="668" spans="1:4" ht="13.5" thickBot="1" x14ac:dyDescent="0.25">
      <c r="A668" s="150" t="s">
        <v>1425</v>
      </c>
      <c r="B668" s="223" t="s">
        <v>3539</v>
      </c>
      <c r="C668" s="224">
        <v>377</v>
      </c>
      <c r="D668" s="225">
        <v>1.2357998172413801E-4</v>
      </c>
    </row>
    <row r="669" spans="1:4" ht="13.5" thickBot="1" x14ac:dyDescent="0.25">
      <c r="A669" s="151" t="s">
        <v>2337</v>
      </c>
      <c r="B669" s="226" t="s">
        <v>3255</v>
      </c>
      <c r="C669" s="227">
        <v>3194</v>
      </c>
      <c r="D669" s="228">
        <v>3.0878135687100799E-3</v>
      </c>
    </row>
    <row r="670" spans="1:4" ht="13.5" thickBot="1" x14ac:dyDescent="0.25">
      <c r="A670" s="150" t="s">
        <v>1630</v>
      </c>
      <c r="B670" s="223" t="s">
        <v>1973</v>
      </c>
      <c r="C670" s="224">
        <v>15981</v>
      </c>
      <c r="D670" s="225">
        <v>5.0016999956198299E-6</v>
      </c>
    </row>
    <row r="671" spans="1:4" ht="13.5" thickBot="1" x14ac:dyDescent="0.25">
      <c r="A671" s="151" t="s">
        <v>774</v>
      </c>
      <c r="B671" s="226" t="s">
        <v>2138</v>
      </c>
      <c r="C671" s="227">
        <v>1299</v>
      </c>
      <c r="D671" s="228">
        <v>3.5960796558891501E-5</v>
      </c>
    </row>
    <row r="672" spans="1:4" ht="13.5" thickBot="1" x14ac:dyDescent="0.25">
      <c r="A672" s="150" t="s">
        <v>775</v>
      </c>
      <c r="B672" s="223" t="s">
        <v>1920</v>
      </c>
      <c r="C672" s="224">
        <v>4</v>
      </c>
      <c r="D672" s="225">
        <v>1.0538035584999999E-2</v>
      </c>
    </row>
    <row r="673" spans="1:4" ht="13.5" thickBot="1" x14ac:dyDescent="0.25">
      <c r="A673" s="151" t="s">
        <v>313</v>
      </c>
      <c r="B673" s="226" t="s">
        <v>4164</v>
      </c>
      <c r="C673" s="227">
        <v>159</v>
      </c>
      <c r="D673" s="228">
        <v>9.1346143396226401E-5</v>
      </c>
    </row>
    <row r="674" spans="1:4" ht="13.5" thickBot="1" x14ac:dyDescent="0.25">
      <c r="A674" s="150" t="s">
        <v>654</v>
      </c>
      <c r="B674" s="223" t="s">
        <v>2867</v>
      </c>
      <c r="C674" s="224">
        <v>252</v>
      </c>
      <c r="D674" s="225">
        <v>0.249860900046111</v>
      </c>
    </row>
    <row r="675" spans="1:4" ht="13.5" thickBot="1" x14ac:dyDescent="0.25">
      <c r="A675" s="151">
        <v>18097</v>
      </c>
      <c r="B675" s="226" t="s">
        <v>2170</v>
      </c>
      <c r="C675" s="227">
        <v>103</v>
      </c>
      <c r="D675" s="228">
        <v>104.653071434982</v>
      </c>
    </row>
    <row r="676" spans="1:4" ht="13.5" thickBot="1" x14ac:dyDescent="0.25">
      <c r="A676" s="150">
        <v>18100</v>
      </c>
      <c r="B676" s="223" t="s">
        <v>2169</v>
      </c>
      <c r="C676" s="224">
        <v>59686</v>
      </c>
      <c r="D676" s="225">
        <v>87.756005942429596</v>
      </c>
    </row>
    <row r="677" spans="1:4" ht="13.5" thickBot="1" x14ac:dyDescent="0.25">
      <c r="A677" s="151" t="s">
        <v>1227</v>
      </c>
      <c r="B677" s="226" t="s">
        <v>5481</v>
      </c>
      <c r="C677" s="227">
        <v>6</v>
      </c>
      <c r="D677" s="228">
        <v>6.2902494433333296E-3</v>
      </c>
    </row>
    <row r="678" spans="1:4" ht="13.5" thickBot="1" x14ac:dyDescent="0.25">
      <c r="A678" s="150" t="s">
        <v>685</v>
      </c>
      <c r="B678" s="223" t="s">
        <v>3580</v>
      </c>
      <c r="C678" s="224">
        <v>564</v>
      </c>
      <c r="D678" s="225">
        <v>2.5963094500992899E-2</v>
      </c>
    </row>
    <row r="679" spans="1:4" ht="13.5" thickBot="1" x14ac:dyDescent="0.25">
      <c r="A679" s="151" t="s">
        <v>1122</v>
      </c>
      <c r="B679" s="226" t="s">
        <v>2488</v>
      </c>
      <c r="C679" s="227">
        <v>15328</v>
      </c>
      <c r="D679" s="228">
        <v>4.2888216092294602E-3</v>
      </c>
    </row>
    <row r="680" spans="1:4" ht="13.5" thickBot="1" x14ac:dyDescent="0.25">
      <c r="A680" s="150" t="s">
        <v>1840</v>
      </c>
      <c r="B680" s="223" t="s">
        <v>3217</v>
      </c>
      <c r="C680" s="224">
        <v>19</v>
      </c>
      <c r="D680" s="225">
        <v>1.09781439526316E-3</v>
      </c>
    </row>
    <row r="681" spans="1:4" ht="13.5" thickBot="1" x14ac:dyDescent="0.25">
      <c r="A681" s="151" t="s">
        <v>386</v>
      </c>
      <c r="B681" s="226" t="s">
        <v>3354</v>
      </c>
      <c r="C681" s="227">
        <v>13567</v>
      </c>
      <c r="D681" s="228">
        <v>8.2946153792290692E-6</v>
      </c>
    </row>
    <row r="682" spans="1:4" ht="13.5" thickBot="1" x14ac:dyDescent="0.25">
      <c r="A682" s="150">
        <v>9873</v>
      </c>
      <c r="B682" s="223" t="s">
        <v>2896</v>
      </c>
      <c r="C682" s="224">
        <v>24</v>
      </c>
      <c r="D682" s="225">
        <v>3.2155757958333303E-4</v>
      </c>
    </row>
    <row r="683" spans="1:4" ht="13.5" thickBot="1" x14ac:dyDescent="0.25">
      <c r="A683" s="151" t="s">
        <v>529</v>
      </c>
      <c r="B683" s="226" t="s">
        <v>2609</v>
      </c>
      <c r="C683" s="227">
        <v>9255</v>
      </c>
      <c r="D683" s="228">
        <v>2.5119554078800702E-3</v>
      </c>
    </row>
    <row r="684" spans="1:4" ht="13.5" thickBot="1" x14ac:dyDescent="0.25">
      <c r="A684" s="150" t="s">
        <v>533</v>
      </c>
      <c r="B684" s="223" t="s">
        <v>2343</v>
      </c>
      <c r="C684" s="224">
        <v>38275</v>
      </c>
      <c r="D684" s="225">
        <v>8.2878541805356095E-6</v>
      </c>
    </row>
    <row r="685" spans="1:4" ht="13.5" thickBot="1" x14ac:dyDescent="0.25">
      <c r="A685" s="151" t="s">
        <v>1228</v>
      </c>
      <c r="B685" s="226" t="s">
        <v>4081</v>
      </c>
      <c r="C685" s="227">
        <v>5747</v>
      </c>
      <c r="D685" s="228">
        <v>3.3111524847746601E-6</v>
      </c>
    </row>
    <row r="686" spans="1:4" ht="13.5" thickBot="1" x14ac:dyDescent="0.25">
      <c r="A686" s="150" t="s">
        <v>682</v>
      </c>
      <c r="B686" s="223" t="s">
        <v>3784</v>
      </c>
      <c r="C686" s="224">
        <v>14639</v>
      </c>
      <c r="D686" s="225">
        <v>8.4867217513270194</v>
      </c>
    </row>
    <row r="687" spans="1:4" ht="13.5" thickBot="1" x14ac:dyDescent="0.25">
      <c r="A687" s="151" t="s">
        <v>1252</v>
      </c>
      <c r="B687" s="226" t="s">
        <v>2590</v>
      </c>
      <c r="C687" s="227">
        <v>9664</v>
      </c>
      <c r="D687" s="228">
        <v>6.4269985792632702E-6</v>
      </c>
    </row>
    <row r="688" spans="1:4" ht="13.5" thickBot="1" x14ac:dyDescent="0.25">
      <c r="A688" s="150" t="s">
        <v>1235</v>
      </c>
      <c r="B688" s="223" t="s">
        <v>3319</v>
      </c>
      <c r="C688" s="224">
        <v>430</v>
      </c>
      <c r="D688" s="225">
        <v>0.499899597433209</v>
      </c>
    </row>
    <row r="689" spans="1:4" ht="13.5" thickBot="1" x14ac:dyDescent="0.25">
      <c r="A689" s="151">
        <v>9703</v>
      </c>
      <c r="B689" s="226" t="s">
        <v>4123</v>
      </c>
      <c r="C689" s="227">
        <v>2</v>
      </c>
      <c r="D689" s="228">
        <v>2.4206385000000002E-5</v>
      </c>
    </row>
    <row r="690" spans="1:4" ht="13.5" thickBot="1" x14ac:dyDescent="0.25">
      <c r="A690" s="150">
        <v>501</v>
      </c>
      <c r="B690" s="223" t="s">
        <v>2523</v>
      </c>
      <c r="C690" s="224">
        <v>4</v>
      </c>
      <c r="D690" s="225">
        <v>1.2505093125E-2</v>
      </c>
    </row>
    <row r="691" spans="1:4" ht="13.5" thickBot="1" x14ac:dyDescent="0.25">
      <c r="A691" s="151">
        <v>72031</v>
      </c>
      <c r="B691" s="226" t="s">
        <v>2675</v>
      </c>
      <c r="C691" s="227">
        <v>8728</v>
      </c>
      <c r="D691" s="228">
        <v>8.0790867724564908E-6</v>
      </c>
    </row>
    <row r="692" spans="1:4" ht="13.5" thickBot="1" x14ac:dyDescent="0.25">
      <c r="A692" s="150">
        <v>17650</v>
      </c>
      <c r="B692" s="223" t="s">
        <v>2139</v>
      </c>
      <c r="C692" s="224">
        <v>42615</v>
      </c>
      <c r="D692" s="225">
        <v>25.583666011463301</v>
      </c>
    </row>
    <row r="693" spans="1:4" ht="13.5" thickBot="1" x14ac:dyDescent="0.25">
      <c r="A693" s="151">
        <v>11427</v>
      </c>
      <c r="B693" s="226" t="s">
        <v>2146</v>
      </c>
      <c r="C693" s="227">
        <v>7</v>
      </c>
      <c r="D693" s="228">
        <v>3.3380799799999999E-2</v>
      </c>
    </row>
    <row r="694" spans="1:4" ht="13.5" thickBot="1" x14ac:dyDescent="0.25">
      <c r="A694" s="150" t="s">
        <v>606</v>
      </c>
      <c r="B694" s="223" t="s">
        <v>3819</v>
      </c>
      <c r="C694" s="224">
        <v>822</v>
      </c>
      <c r="D694" s="225">
        <v>2.3502406326034099E-7</v>
      </c>
    </row>
    <row r="695" spans="1:4" ht="13.5" thickBot="1" x14ac:dyDescent="0.25">
      <c r="A695" s="151">
        <v>10470</v>
      </c>
      <c r="B695" s="226" t="s">
        <v>3548</v>
      </c>
      <c r="C695" s="227">
        <v>16135</v>
      </c>
      <c r="D695" s="228">
        <v>5.7349102885466104E-3</v>
      </c>
    </row>
    <row r="696" spans="1:4" ht="13.5" thickBot="1" x14ac:dyDescent="0.25">
      <c r="A696" s="150">
        <v>10420</v>
      </c>
      <c r="B696" s="223" t="s">
        <v>3512</v>
      </c>
      <c r="C696" s="224">
        <v>8171</v>
      </c>
      <c r="D696" s="225">
        <v>5.9108364949210597E-8</v>
      </c>
    </row>
    <row r="697" spans="1:4" ht="13.5" thickBot="1" x14ac:dyDescent="0.25">
      <c r="A697" s="151" t="s">
        <v>621</v>
      </c>
      <c r="B697" s="226" t="s">
        <v>1880</v>
      </c>
      <c r="C697" s="227">
        <v>786</v>
      </c>
      <c r="D697" s="228">
        <v>0.160362525169784</v>
      </c>
    </row>
    <row r="698" spans="1:4" ht="13.5" thickBot="1" x14ac:dyDescent="0.25">
      <c r="A698" s="150">
        <v>19869</v>
      </c>
      <c r="B698" s="223" t="s">
        <v>5782</v>
      </c>
      <c r="C698" s="224">
        <v>20</v>
      </c>
      <c r="D698" s="225">
        <v>9.6594889999999998E-5</v>
      </c>
    </row>
    <row r="699" spans="1:4" ht="13.5" thickBot="1" x14ac:dyDescent="0.25">
      <c r="A699" s="151">
        <v>840</v>
      </c>
      <c r="B699" s="226" t="s">
        <v>3706</v>
      </c>
      <c r="C699" s="227">
        <v>12444</v>
      </c>
      <c r="D699" s="228">
        <v>1.5346198772902701E-5</v>
      </c>
    </row>
    <row r="700" spans="1:4" ht="13.5" thickBot="1" x14ac:dyDescent="0.25">
      <c r="A700" s="150" t="s">
        <v>360</v>
      </c>
      <c r="B700" s="223" t="s">
        <v>2895</v>
      </c>
      <c r="C700" s="224">
        <v>797</v>
      </c>
      <c r="D700" s="225">
        <v>8.24147116687578E-6</v>
      </c>
    </row>
    <row r="701" spans="1:4" ht="13.5" thickBot="1" x14ac:dyDescent="0.25">
      <c r="A701" s="151">
        <v>75237</v>
      </c>
      <c r="B701" s="226" t="s">
        <v>2303</v>
      </c>
      <c r="C701" s="227">
        <v>39299</v>
      </c>
      <c r="D701" s="228">
        <v>90.675776384819699</v>
      </c>
    </row>
    <row r="702" spans="1:4" ht="13.5" thickBot="1" x14ac:dyDescent="0.25">
      <c r="A702" s="150" t="s">
        <v>577</v>
      </c>
      <c r="B702" s="223" t="s">
        <v>1971</v>
      </c>
      <c r="C702" s="224">
        <v>1337</v>
      </c>
      <c r="D702" s="225">
        <v>5.4121595811518301E-6</v>
      </c>
    </row>
    <row r="703" spans="1:4" ht="13.5" thickBot="1" x14ac:dyDescent="0.25">
      <c r="A703" s="151" t="s">
        <v>540</v>
      </c>
      <c r="B703" s="226" t="s">
        <v>2994</v>
      </c>
      <c r="C703" s="227">
        <v>100</v>
      </c>
      <c r="D703" s="228">
        <v>1.6899743420000001E-3</v>
      </c>
    </row>
    <row r="704" spans="1:4" ht="13.5" thickBot="1" x14ac:dyDescent="0.25">
      <c r="A704" s="150">
        <v>14057</v>
      </c>
      <c r="B704" s="223" t="s">
        <v>3691</v>
      </c>
      <c r="C704" s="224">
        <v>27</v>
      </c>
      <c r="D704" s="225">
        <v>2.2887325896296302E-3</v>
      </c>
    </row>
    <row r="705" spans="1:4" ht="13.5" thickBot="1" x14ac:dyDescent="0.25">
      <c r="A705" s="151">
        <v>764</v>
      </c>
      <c r="B705" s="226" t="s">
        <v>3416</v>
      </c>
      <c r="C705" s="227">
        <v>104</v>
      </c>
      <c r="D705" s="228">
        <v>3.3699878557692299E-5</v>
      </c>
    </row>
    <row r="706" spans="1:4" ht="13.5" thickBot="1" x14ac:dyDescent="0.25">
      <c r="A706" s="150">
        <v>10295</v>
      </c>
      <c r="B706" s="223" t="s">
        <v>3409</v>
      </c>
      <c r="C706" s="224">
        <v>74</v>
      </c>
      <c r="D706" s="225">
        <v>3.7836676500000002E-4</v>
      </c>
    </row>
    <row r="707" spans="1:4" ht="13.5" thickBot="1" x14ac:dyDescent="0.25">
      <c r="A707" s="151" t="s">
        <v>1267</v>
      </c>
      <c r="B707" s="226" t="s">
        <v>2803</v>
      </c>
      <c r="C707" s="227">
        <v>154</v>
      </c>
      <c r="D707" s="228">
        <v>5.9725057909090903E-4</v>
      </c>
    </row>
    <row r="708" spans="1:4" ht="13.5" thickBot="1" x14ac:dyDescent="0.25">
      <c r="A708" s="150" t="s">
        <v>1268</v>
      </c>
      <c r="B708" s="223" t="s">
        <v>2277</v>
      </c>
      <c r="C708" s="224">
        <v>4417</v>
      </c>
      <c r="D708" s="225">
        <v>3.5149618637084199E-5</v>
      </c>
    </row>
    <row r="709" spans="1:4" ht="13.5" thickBot="1" x14ac:dyDescent="0.25">
      <c r="A709" s="151">
        <v>9067</v>
      </c>
      <c r="B709" s="226" t="s">
        <v>5493</v>
      </c>
      <c r="C709" s="227">
        <v>2</v>
      </c>
      <c r="D709" s="228">
        <v>5.72062088500001E-3</v>
      </c>
    </row>
    <row r="710" spans="1:4" ht="13.5" thickBot="1" x14ac:dyDescent="0.25">
      <c r="A710" s="150">
        <v>10081</v>
      </c>
      <c r="B710" s="223" t="s">
        <v>2179</v>
      </c>
      <c r="C710" s="224">
        <v>1050</v>
      </c>
      <c r="D710" s="225">
        <v>66.110105023515999</v>
      </c>
    </row>
    <row r="711" spans="1:4" ht="13.5" thickBot="1" x14ac:dyDescent="0.25">
      <c r="A711" s="151">
        <v>19223</v>
      </c>
      <c r="B711" s="226" t="s">
        <v>3610</v>
      </c>
      <c r="C711" s="227">
        <v>1230</v>
      </c>
      <c r="D711" s="228">
        <v>12.658550335301401</v>
      </c>
    </row>
    <row r="712" spans="1:4" ht="13.5" thickBot="1" x14ac:dyDescent="0.25">
      <c r="A712" s="150">
        <v>75369</v>
      </c>
      <c r="B712" s="223" t="s">
        <v>2917</v>
      </c>
      <c r="C712" s="224">
        <v>23</v>
      </c>
      <c r="D712" s="225">
        <v>9.9756969565217397E-6</v>
      </c>
    </row>
    <row r="713" spans="1:4" ht="13.5" thickBot="1" x14ac:dyDescent="0.25">
      <c r="A713" s="151" t="s">
        <v>576</v>
      </c>
      <c r="B713" s="226" t="s">
        <v>4203</v>
      </c>
      <c r="C713" s="227">
        <v>5759</v>
      </c>
      <c r="D713" s="228">
        <v>1.16403635457545E-5</v>
      </c>
    </row>
    <row r="714" spans="1:4" ht="13.5" thickBot="1" x14ac:dyDescent="0.25">
      <c r="A714" s="150">
        <v>10188</v>
      </c>
      <c r="B714" s="223" t="s">
        <v>2199</v>
      </c>
      <c r="C714" s="224">
        <v>415</v>
      </c>
      <c r="D714" s="225">
        <v>1.48965613493976E-5</v>
      </c>
    </row>
    <row r="715" spans="1:4" ht="13.5" thickBot="1" x14ac:dyDescent="0.25">
      <c r="A715" s="151" t="s">
        <v>572</v>
      </c>
      <c r="B715" s="226" t="s">
        <v>2490</v>
      </c>
      <c r="C715" s="227">
        <v>28848</v>
      </c>
      <c r="D715" s="228">
        <v>13.5018263855538</v>
      </c>
    </row>
    <row r="716" spans="1:4" ht="13.5" thickBot="1" x14ac:dyDescent="0.25">
      <c r="A716" s="150" t="s">
        <v>840</v>
      </c>
      <c r="B716" s="223" t="s">
        <v>2489</v>
      </c>
      <c r="C716" s="224">
        <v>134</v>
      </c>
      <c r="D716" s="225">
        <v>3.3556964543283601E-3</v>
      </c>
    </row>
    <row r="717" spans="1:4" ht="13.5" thickBot="1" x14ac:dyDescent="0.25">
      <c r="A717" s="151">
        <v>14097</v>
      </c>
      <c r="B717" s="226" t="s">
        <v>2061</v>
      </c>
      <c r="C717" s="227">
        <v>1188</v>
      </c>
      <c r="D717" s="228">
        <v>1.34470495908754E-2</v>
      </c>
    </row>
    <row r="718" spans="1:4" ht="13.5" thickBot="1" x14ac:dyDescent="0.25">
      <c r="A718" s="150" t="s">
        <v>1320</v>
      </c>
      <c r="B718" s="223" t="s">
        <v>3195</v>
      </c>
      <c r="C718" s="224">
        <v>5</v>
      </c>
      <c r="D718" s="225">
        <v>1.5805947014899999</v>
      </c>
    </row>
    <row r="719" spans="1:4" ht="13.5" thickBot="1" x14ac:dyDescent="0.25">
      <c r="A719" s="151">
        <v>11714</v>
      </c>
      <c r="B719" s="226" t="s">
        <v>2736</v>
      </c>
      <c r="C719" s="227">
        <v>1099</v>
      </c>
      <c r="D719" s="228">
        <v>1.09884991547771E-3</v>
      </c>
    </row>
    <row r="720" spans="1:4" ht="13.5" thickBot="1" x14ac:dyDescent="0.25">
      <c r="A720" s="150">
        <v>11712</v>
      </c>
      <c r="B720" s="223" t="s">
        <v>3254</v>
      </c>
      <c r="C720" s="224">
        <v>601</v>
      </c>
      <c r="D720" s="225">
        <v>2.28016705186355E-3</v>
      </c>
    </row>
    <row r="721" spans="1:4" ht="13.5" thickBot="1" x14ac:dyDescent="0.25">
      <c r="A721" s="151">
        <v>11755</v>
      </c>
      <c r="B721" s="226" t="s">
        <v>3506</v>
      </c>
      <c r="C721" s="227">
        <v>2818</v>
      </c>
      <c r="D721" s="228">
        <v>3.0987147111426698E-5</v>
      </c>
    </row>
    <row r="722" spans="1:4" ht="13.5" thickBot="1" x14ac:dyDescent="0.25">
      <c r="A722" s="150" t="s">
        <v>1306</v>
      </c>
      <c r="B722" s="223" t="s">
        <v>4211</v>
      </c>
      <c r="C722" s="224">
        <v>8571</v>
      </c>
      <c r="D722" s="225">
        <v>7.7345231599346403E-4</v>
      </c>
    </row>
    <row r="723" spans="1:4" ht="13.5" thickBot="1" x14ac:dyDescent="0.25">
      <c r="A723" s="151" t="s">
        <v>1107</v>
      </c>
      <c r="B723" s="226" t="s">
        <v>3801</v>
      </c>
      <c r="C723" s="227">
        <v>4279</v>
      </c>
      <c r="D723" s="228">
        <v>3.0999786648789399E-2</v>
      </c>
    </row>
    <row r="724" spans="1:4" ht="13.5" thickBot="1" x14ac:dyDescent="0.25">
      <c r="A724" s="150" t="s">
        <v>1471</v>
      </c>
      <c r="B724" s="223" t="s">
        <v>2942</v>
      </c>
      <c r="C724" s="224">
        <v>371</v>
      </c>
      <c r="D724" s="225">
        <v>2.6036358490565998E-7</v>
      </c>
    </row>
    <row r="725" spans="1:4" ht="13.5" thickBot="1" x14ac:dyDescent="0.25">
      <c r="A725" s="151" t="s">
        <v>1851</v>
      </c>
      <c r="B725" s="226" t="s">
        <v>2939</v>
      </c>
      <c r="C725" s="227">
        <v>2</v>
      </c>
      <c r="D725" s="228">
        <v>8.0455147499999997E-4</v>
      </c>
    </row>
    <row r="726" spans="1:4" ht="13.5" thickBot="1" x14ac:dyDescent="0.25">
      <c r="A726" s="150" t="s">
        <v>959</v>
      </c>
    </row>
    <row r="727" spans="1:4" ht="13.5" thickBot="1" x14ac:dyDescent="0.25">
      <c r="A727" s="151">
        <v>11768</v>
      </c>
    </row>
    <row r="728" spans="1:4" ht="13.5" thickBot="1" x14ac:dyDescent="0.25">
      <c r="A728" s="150">
        <v>10077</v>
      </c>
    </row>
    <row r="729" spans="1:4" ht="13.5" thickBot="1" x14ac:dyDescent="0.25">
      <c r="A729" s="151">
        <v>19214</v>
      </c>
    </row>
    <row r="730" spans="1:4" ht="13.5" thickBot="1" x14ac:dyDescent="0.25">
      <c r="A730" s="150">
        <v>10097</v>
      </c>
    </row>
    <row r="731" spans="1:4" ht="13.5" thickBot="1" x14ac:dyDescent="0.25">
      <c r="A731" s="151" t="s">
        <v>489</v>
      </c>
    </row>
    <row r="732" spans="1:4" ht="13.5" thickBot="1" x14ac:dyDescent="0.25">
      <c r="A732" s="150">
        <v>10563</v>
      </c>
    </row>
    <row r="733" spans="1:4" ht="13.5" thickBot="1" x14ac:dyDescent="0.25">
      <c r="A733" s="151">
        <v>2012</v>
      </c>
    </row>
    <row r="734" spans="1:4" ht="13.5" thickBot="1" x14ac:dyDescent="0.25">
      <c r="A734" s="150" t="s">
        <v>1509</v>
      </c>
    </row>
    <row r="735" spans="1:4" ht="13.5" thickBot="1" x14ac:dyDescent="0.25">
      <c r="A735" s="151" t="s">
        <v>2673</v>
      </c>
    </row>
    <row r="736" spans="1:4" ht="13.5" thickBot="1" x14ac:dyDescent="0.25">
      <c r="A736" s="150" t="s">
        <v>1025</v>
      </c>
    </row>
    <row r="737" spans="1:1" ht="13.5" thickBot="1" x14ac:dyDescent="0.25">
      <c r="A737" s="151" t="s">
        <v>334</v>
      </c>
    </row>
    <row r="738" spans="1:1" ht="13.5" thickBot="1" x14ac:dyDescent="0.25">
      <c r="A738" s="150" t="s">
        <v>1370</v>
      </c>
    </row>
    <row r="739" spans="1:1" ht="13.5" thickBot="1" x14ac:dyDescent="0.25">
      <c r="A739" s="151" t="s">
        <v>1824</v>
      </c>
    </row>
    <row r="740" spans="1:1" ht="13.5" thickBot="1" x14ac:dyDescent="0.25">
      <c r="A740" s="150" t="s">
        <v>375</v>
      </c>
    </row>
    <row r="741" spans="1:1" ht="13.5" thickBot="1" x14ac:dyDescent="0.25">
      <c r="A741" s="151">
        <v>11339</v>
      </c>
    </row>
    <row r="742" spans="1:1" ht="13.5" thickBot="1" x14ac:dyDescent="0.25">
      <c r="A742" s="150">
        <v>11340</v>
      </c>
    </row>
    <row r="743" spans="1:1" ht="13.5" thickBot="1" x14ac:dyDescent="0.25">
      <c r="A743" s="151">
        <v>70591</v>
      </c>
    </row>
    <row r="744" spans="1:1" ht="13.5" thickBot="1" x14ac:dyDescent="0.25">
      <c r="A744" s="150">
        <v>512</v>
      </c>
    </row>
    <row r="745" spans="1:1" ht="13.5" thickBot="1" x14ac:dyDescent="0.25">
      <c r="A745" s="151">
        <v>387</v>
      </c>
    </row>
    <row r="746" spans="1:1" ht="13.5" thickBot="1" x14ac:dyDescent="0.25">
      <c r="A746" s="150" t="s">
        <v>1305</v>
      </c>
    </row>
    <row r="747" spans="1:1" ht="13.5" thickBot="1" x14ac:dyDescent="0.25">
      <c r="A747" s="151">
        <v>16003</v>
      </c>
    </row>
    <row r="748" spans="1:1" ht="13.5" thickBot="1" x14ac:dyDescent="0.25">
      <c r="A748" s="150" t="s">
        <v>1002</v>
      </c>
    </row>
    <row r="749" spans="1:1" ht="13.5" thickBot="1" x14ac:dyDescent="0.25">
      <c r="A749" s="151">
        <v>18041</v>
      </c>
    </row>
    <row r="750" spans="1:1" ht="13.5" thickBot="1" x14ac:dyDescent="0.25">
      <c r="A750" s="150">
        <v>621</v>
      </c>
    </row>
    <row r="751" spans="1:1" ht="13.5" thickBot="1" x14ac:dyDescent="0.25">
      <c r="A751" s="151" t="s">
        <v>945</v>
      </c>
    </row>
    <row r="752" spans="1:1" ht="13.5" thickBot="1" x14ac:dyDescent="0.25">
      <c r="A752" s="150" t="s">
        <v>944</v>
      </c>
    </row>
    <row r="753" spans="1:1" ht="13.5" thickBot="1" x14ac:dyDescent="0.25">
      <c r="A753" s="151" t="s">
        <v>1817</v>
      </c>
    </row>
    <row r="754" spans="1:1" ht="13.5" thickBot="1" x14ac:dyDescent="0.25">
      <c r="A754" s="150">
        <v>18412</v>
      </c>
    </row>
    <row r="755" spans="1:1" ht="13.5" thickBot="1" x14ac:dyDescent="0.25">
      <c r="A755" s="151">
        <v>18045</v>
      </c>
    </row>
    <row r="756" spans="1:1" ht="13.5" thickBot="1" x14ac:dyDescent="0.25">
      <c r="A756" s="150" t="s">
        <v>1084</v>
      </c>
    </row>
    <row r="757" spans="1:1" ht="13.5" thickBot="1" x14ac:dyDescent="0.25">
      <c r="A757" s="151">
        <v>90653</v>
      </c>
    </row>
    <row r="758" spans="1:1" ht="13.5" thickBot="1" x14ac:dyDescent="0.25">
      <c r="A758" s="150" t="s">
        <v>1531</v>
      </c>
    </row>
    <row r="759" spans="1:1" ht="13.5" thickBot="1" x14ac:dyDescent="0.25">
      <c r="A759" s="151" t="s">
        <v>740</v>
      </c>
    </row>
    <row r="760" spans="1:1" ht="13.5" thickBot="1" x14ac:dyDescent="0.25">
      <c r="A760" s="150" t="s">
        <v>3290</v>
      </c>
    </row>
    <row r="761" spans="1:1" ht="13.5" thickBot="1" x14ac:dyDescent="0.25">
      <c r="A761" s="151">
        <v>18038</v>
      </c>
    </row>
    <row r="762" spans="1:1" ht="13.5" thickBot="1" x14ac:dyDescent="0.25">
      <c r="A762" s="150" t="s">
        <v>929</v>
      </c>
    </row>
    <row r="763" spans="1:1" ht="13.5" thickBot="1" x14ac:dyDescent="0.25">
      <c r="A763" s="151" t="s">
        <v>1477</v>
      </c>
    </row>
    <row r="764" spans="1:1" ht="13.5" thickBot="1" x14ac:dyDescent="0.25">
      <c r="A764" s="150" t="s">
        <v>674</v>
      </c>
    </row>
    <row r="765" spans="1:1" ht="13.5" thickBot="1" x14ac:dyDescent="0.25">
      <c r="A765" s="151">
        <v>10646</v>
      </c>
    </row>
    <row r="766" spans="1:1" ht="13.5" thickBot="1" x14ac:dyDescent="0.25">
      <c r="A766" s="150" t="s">
        <v>1215</v>
      </c>
    </row>
    <row r="767" spans="1:1" ht="13.5" thickBot="1" x14ac:dyDescent="0.25">
      <c r="A767" s="151">
        <v>17426</v>
      </c>
    </row>
    <row r="768" spans="1:1" ht="13.5" thickBot="1" x14ac:dyDescent="0.25">
      <c r="A768" s="150" t="s">
        <v>908</v>
      </c>
    </row>
    <row r="769" spans="1:1" ht="13.5" thickBot="1" x14ac:dyDescent="0.25">
      <c r="A769" s="151" t="s">
        <v>909</v>
      </c>
    </row>
    <row r="770" spans="1:1" ht="13.5" thickBot="1" x14ac:dyDescent="0.25">
      <c r="A770" s="150" t="s">
        <v>1064</v>
      </c>
    </row>
    <row r="771" spans="1:1" ht="13.5" thickBot="1" x14ac:dyDescent="0.25">
      <c r="A771" s="151" t="s">
        <v>902</v>
      </c>
    </row>
    <row r="772" spans="1:1" ht="13.5" thickBot="1" x14ac:dyDescent="0.25">
      <c r="A772" s="150" t="s">
        <v>455</v>
      </c>
    </row>
    <row r="773" spans="1:1" ht="13.5" thickBot="1" x14ac:dyDescent="0.25">
      <c r="A773" s="151">
        <v>9051</v>
      </c>
    </row>
    <row r="774" spans="1:1" ht="13.5" thickBot="1" x14ac:dyDescent="0.25">
      <c r="A774" s="151" t="s">
        <v>473</v>
      </c>
    </row>
    <row r="775" spans="1:1" ht="13.5" thickBot="1" x14ac:dyDescent="0.25">
      <c r="A775" s="150">
        <v>17305</v>
      </c>
    </row>
    <row r="776" spans="1:1" ht="13.5" thickBot="1" x14ac:dyDescent="0.25">
      <c r="A776" s="151">
        <v>10453</v>
      </c>
    </row>
    <row r="777" spans="1:1" ht="13.5" thickBot="1" x14ac:dyDescent="0.25">
      <c r="A777" s="150">
        <v>10451</v>
      </c>
    </row>
    <row r="778" spans="1:1" ht="13.5" thickBot="1" x14ac:dyDescent="0.25">
      <c r="A778" s="151">
        <v>9882</v>
      </c>
    </row>
    <row r="779" spans="1:1" ht="13.5" thickBot="1" x14ac:dyDescent="0.25">
      <c r="A779" s="150">
        <v>164</v>
      </c>
    </row>
    <row r="780" spans="1:1" ht="13.5" thickBot="1" x14ac:dyDescent="0.25">
      <c r="A780" s="151">
        <v>70575</v>
      </c>
    </row>
    <row r="781" spans="1:1" ht="13.5" thickBot="1" x14ac:dyDescent="0.25">
      <c r="A781" s="150" t="s">
        <v>1009</v>
      </c>
    </row>
    <row r="782" spans="1:1" ht="13.5" thickBot="1" x14ac:dyDescent="0.25">
      <c r="A782" s="151" t="s">
        <v>545</v>
      </c>
    </row>
    <row r="783" spans="1:1" ht="13.5" thickBot="1" x14ac:dyDescent="0.25">
      <c r="A783" s="150" t="s">
        <v>1526</v>
      </c>
    </row>
    <row r="784" spans="1:1" ht="13.5" thickBot="1" x14ac:dyDescent="0.25">
      <c r="A784" s="151">
        <v>10035</v>
      </c>
    </row>
    <row r="785" spans="1:1" ht="13.5" thickBot="1" x14ac:dyDescent="0.25">
      <c r="A785" s="150" t="s">
        <v>466</v>
      </c>
    </row>
    <row r="786" spans="1:1" ht="13.5" thickBot="1" x14ac:dyDescent="0.25">
      <c r="A786" s="151">
        <v>14122</v>
      </c>
    </row>
    <row r="787" spans="1:1" ht="13.5" thickBot="1" x14ac:dyDescent="0.25">
      <c r="A787" s="150">
        <v>10468</v>
      </c>
    </row>
    <row r="788" spans="1:1" ht="13.5" thickBot="1" x14ac:dyDescent="0.25">
      <c r="A788" s="151" t="s">
        <v>664</v>
      </c>
    </row>
    <row r="789" spans="1:1" ht="13.5" thickBot="1" x14ac:dyDescent="0.25">
      <c r="A789" s="150">
        <v>22005</v>
      </c>
    </row>
    <row r="790" spans="1:1" ht="13.5" thickBot="1" x14ac:dyDescent="0.25">
      <c r="A790" s="151" t="s">
        <v>712</v>
      </c>
    </row>
    <row r="791" spans="1:1" ht="13.5" thickBot="1" x14ac:dyDescent="0.25">
      <c r="A791" s="150" t="s">
        <v>789</v>
      </c>
    </row>
    <row r="792" spans="1:1" ht="13.5" thickBot="1" x14ac:dyDescent="0.25">
      <c r="A792" s="151" t="s">
        <v>926</v>
      </c>
    </row>
    <row r="793" spans="1:1" ht="13.5" thickBot="1" x14ac:dyDescent="0.25">
      <c r="A793" s="150" t="s">
        <v>1534</v>
      </c>
    </row>
    <row r="794" spans="1:1" ht="13.5" thickBot="1" x14ac:dyDescent="0.25">
      <c r="A794" s="151" t="s">
        <v>1166</v>
      </c>
    </row>
    <row r="795" spans="1:1" ht="13.5" thickBot="1" x14ac:dyDescent="0.25">
      <c r="A795" s="150" t="s">
        <v>559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79998168889431442"/>
  </sheetPr>
  <dimension ref="A1:P205"/>
  <sheetViews>
    <sheetView workbookViewId="0">
      <selection activeCell="A2" sqref="A2"/>
    </sheetView>
  </sheetViews>
  <sheetFormatPr defaultRowHeight="12.75" x14ac:dyDescent="0.2"/>
  <cols>
    <col min="2" max="2" width="9.28515625" bestFit="1" customWidth="1"/>
    <col min="3" max="3" width="12.28515625" customWidth="1"/>
    <col min="4" max="4" width="4.7109375" bestFit="1" customWidth="1"/>
    <col min="5" max="5" width="7.7109375" bestFit="1" customWidth="1"/>
    <col min="6" max="6" width="12" bestFit="1" customWidth="1"/>
    <col min="7" max="7" width="7.7109375" bestFit="1" customWidth="1"/>
    <col min="8" max="8" width="11.42578125" bestFit="1" customWidth="1"/>
    <col min="9" max="9" width="11.7109375" bestFit="1" customWidth="1"/>
    <col min="10" max="11" width="11.7109375" customWidth="1"/>
    <col min="15" max="15" width="15" customWidth="1"/>
    <col min="16" max="16" width="9.140625" bestFit="1" customWidth="1"/>
  </cols>
  <sheetData>
    <row r="1" spans="1:16" ht="36" x14ac:dyDescent="0.2">
      <c r="A1" s="194" t="s">
        <v>5944</v>
      </c>
      <c r="B1" s="194" t="s">
        <v>1862</v>
      </c>
      <c r="C1" s="194" t="s">
        <v>5945</v>
      </c>
      <c r="D1" s="195" t="s">
        <v>1573</v>
      </c>
      <c r="E1" s="194" t="s">
        <v>76</v>
      </c>
      <c r="F1" s="194" t="s">
        <v>101</v>
      </c>
      <c r="G1" s="194" t="s">
        <v>102</v>
      </c>
      <c r="H1" s="194" t="s">
        <v>103</v>
      </c>
      <c r="I1" s="194" t="s">
        <v>5929</v>
      </c>
      <c r="J1" s="194" t="s">
        <v>5930</v>
      </c>
      <c r="K1" s="194" t="s">
        <v>5931</v>
      </c>
      <c r="L1" s="194" t="s">
        <v>5932</v>
      </c>
      <c r="N1" s="145" t="s">
        <v>4251</v>
      </c>
      <c r="O1" s="145" t="s">
        <v>4259</v>
      </c>
    </row>
    <row r="2" spans="1:16" ht="24" customHeight="1" x14ac:dyDescent="0.2">
      <c r="A2" s="143" t="s">
        <v>161</v>
      </c>
      <c r="B2" s="143" t="s">
        <v>253</v>
      </c>
      <c r="C2" s="143" t="s">
        <v>1635</v>
      </c>
      <c r="D2" s="168">
        <v>31.333229190900798</v>
      </c>
      <c r="E2" s="168">
        <v>9360</v>
      </c>
      <c r="F2" s="181">
        <v>8.3930705486388604E-2</v>
      </c>
      <c r="G2" s="169">
        <v>412.64598562376699</v>
      </c>
      <c r="H2" s="179">
        <v>29.791436923837502</v>
      </c>
      <c r="I2" s="179">
        <v>0</v>
      </c>
      <c r="J2" s="179">
        <v>1.13053694691443</v>
      </c>
      <c r="K2" s="179">
        <v>15.0024641299102</v>
      </c>
      <c r="L2" s="179">
        <v>16.133001076824598</v>
      </c>
      <c r="O2" s="136" t="s">
        <v>1857</v>
      </c>
      <c r="P2" s="137" t="s">
        <v>1858</v>
      </c>
    </row>
    <row r="3" spans="1:16" x14ac:dyDescent="0.2">
      <c r="A3" s="144" t="s">
        <v>161</v>
      </c>
      <c r="B3" s="144" t="s">
        <v>254</v>
      </c>
      <c r="C3" s="144" t="s">
        <v>1636</v>
      </c>
      <c r="D3" s="157">
        <v>31.5014269108303</v>
      </c>
      <c r="E3" s="157">
        <v>17</v>
      </c>
      <c r="F3" s="182">
        <v>0</v>
      </c>
      <c r="G3" s="158">
        <v>310.32643245050502</v>
      </c>
      <c r="H3" s="180">
        <v>29.511109380894499</v>
      </c>
      <c r="I3" s="180">
        <v>0</v>
      </c>
      <c r="J3" s="180">
        <v>0.85020940397398503</v>
      </c>
      <c r="K3" s="180">
        <v>0</v>
      </c>
      <c r="L3" s="180">
        <v>0.85020940397398503</v>
      </c>
      <c r="O3" s="136" t="s">
        <v>5948</v>
      </c>
      <c r="P3" s="138">
        <v>43103</v>
      </c>
    </row>
    <row r="4" spans="1:16" x14ac:dyDescent="0.2">
      <c r="A4" s="143" t="s">
        <v>161</v>
      </c>
      <c r="B4" s="143" t="s">
        <v>255</v>
      </c>
      <c r="C4" s="143" t="s">
        <v>1637</v>
      </c>
      <c r="D4" s="168">
        <v>32.981017191500598</v>
      </c>
      <c r="E4" s="168">
        <v>4079</v>
      </c>
      <c r="F4" s="181">
        <v>0</v>
      </c>
      <c r="G4" s="169">
        <v>6732.6804384243296</v>
      </c>
      <c r="H4" s="179">
        <v>47.106599808223301</v>
      </c>
      <c r="I4" s="179">
        <v>13.234400424956201</v>
      </c>
      <c r="J4" s="179">
        <v>18.4456998312995</v>
      </c>
      <c r="K4" s="179">
        <v>0</v>
      </c>
      <c r="L4" s="179">
        <v>31.680100256255699</v>
      </c>
    </row>
    <row r="5" spans="1:16" x14ac:dyDescent="0.2">
      <c r="A5" s="144" t="s">
        <v>162</v>
      </c>
      <c r="B5" s="144" t="s">
        <v>253</v>
      </c>
      <c r="C5" s="144" t="s">
        <v>1638</v>
      </c>
      <c r="D5" s="157">
        <v>31.149614831209998</v>
      </c>
      <c r="E5" s="157">
        <v>11312</v>
      </c>
      <c r="F5" s="182">
        <v>6.6468378975806194E-2</v>
      </c>
      <c r="G5" s="158">
        <v>337.54518206682502</v>
      </c>
      <c r="H5" s="180">
        <v>28.3831247774194</v>
      </c>
      <c r="I5" s="180">
        <v>0</v>
      </c>
      <c r="J5" s="180">
        <v>0.92478132073102803</v>
      </c>
      <c r="K5" s="180">
        <v>14.122813334961799</v>
      </c>
      <c r="L5" s="180">
        <v>15.0475946556928</v>
      </c>
      <c r="N5" s="2" t="s">
        <v>1863</v>
      </c>
    </row>
    <row r="6" spans="1:16" x14ac:dyDescent="0.2">
      <c r="A6" s="143" t="s">
        <v>162</v>
      </c>
      <c r="B6" s="143" t="s">
        <v>254</v>
      </c>
      <c r="C6" s="143" t="s">
        <v>1639</v>
      </c>
      <c r="D6" s="168">
        <v>31.681395740157701</v>
      </c>
      <c r="E6" s="168">
        <v>94</v>
      </c>
      <c r="F6" s="181">
        <v>0</v>
      </c>
      <c r="G6" s="169">
        <v>253.6648063929</v>
      </c>
      <c r="H6" s="179">
        <v>28.153315529019601</v>
      </c>
      <c r="I6" s="179">
        <v>0</v>
      </c>
      <c r="J6" s="179">
        <v>0.69497207230931501</v>
      </c>
      <c r="K6" s="179">
        <v>0</v>
      </c>
      <c r="L6" s="179">
        <v>0.69497207230931501</v>
      </c>
      <c r="O6" t="s">
        <v>1864</v>
      </c>
    </row>
    <row r="7" spans="1:16" x14ac:dyDescent="0.2">
      <c r="A7" s="144" t="s">
        <v>162</v>
      </c>
      <c r="B7" s="144" t="s">
        <v>255</v>
      </c>
      <c r="C7" s="144" t="s">
        <v>1640</v>
      </c>
      <c r="D7" s="157">
        <v>36.288333215906697</v>
      </c>
      <c r="E7" s="157">
        <v>762</v>
      </c>
      <c r="F7" s="182">
        <v>0</v>
      </c>
      <c r="G7" s="158">
        <v>3594.1463698692901</v>
      </c>
      <c r="H7" s="180">
        <v>37.305319812503598</v>
      </c>
      <c r="I7" s="180">
        <v>7.19558094747401</v>
      </c>
      <c r="J7" s="180">
        <v>9.8469763558062802</v>
      </c>
      <c r="K7" s="180">
        <v>0</v>
      </c>
      <c r="L7" s="180">
        <v>17.042557303280301</v>
      </c>
    </row>
    <row r="8" spans="1:16" x14ac:dyDescent="0.2">
      <c r="A8" s="143" t="s">
        <v>163</v>
      </c>
      <c r="B8" s="143" t="s">
        <v>253</v>
      </c>
      <c r="C8" s="143" t="s">
        <v>1641</v>
      </c>
      <c r="D8" s="168">
        <v>31.719502730358101</v>
      </c>
      <c r="E8" s="168">
        <v>447</v>
      </c>
      <c r="F8" s="181">
        <v>6.96558300256402E-2</v>
      </c>
      <c r="G8" s="169">
        <v>457.19671668686499</v>
      </c>
      <c r="H8" s="179">
        <v>40.518026611412303</v>
      </c>
      <c r="I8" s="179">
        <v>0</v>
      </c>
      <c r="J8" s="179">
        <v>1.2525937443475801</v>
      </c>
      <c r="K8" s="179">
        <v>14.414594858957701</v>
      </c>
      <c r="L8" s="179">
        <v>15.6671886033053</v>
      </c>
      <c r="O8" t="s">
        <v>1865</v>
      </c>
    </row>
    <row r="9" spans="1:16" x14ac:dyDescent="0.2">
      <c r="A9" s="144" t="s">
        <v>163</v>
      </c>
      <c r="B9" s="144" t="s">
        <v>254</v>
      </c>
      <c r="C9" s="144" t="s">
        <v>1642</v>
      </c>
      <c r="D9" s="157">
        <v>38.574377743503298</v>
      </c>
      <c r="E9" s="157">
        <v>36</v>
      </c>
      <c r="F9" s="182">
        <v>0</v>
      </c>
      <c r="G9" s="158">
        <v>422.72588301432</v>
      </c>
      <c r="H9" s="180">
        <v>40.423585971205</v>
      </c>
      <c r="I9" s="180">
        <v>0</v>
      </c>
      <c r="J9" s="180">
        <v>1.15815310414882</v>
      </c>
      <c r="K9" s="180">
        <v>0</v>
      </c>
      <c r="L9" s="180">
        <v>1.15815310414882</v>
      </c>
      <c r="O9" s="37" t="s">
        <v>4254</v>
      </c>
    </row>
    <row r="10" spans="1:16" x14ac:dyDescent="0.2">
      <c r="A10" s="143" t="s">
        <v>164</v>
      </c>
      <c r="B10" s="143" t="s">
        <v>253</v>
      </c>
      <c r="C10" s="143" t="s">
        <v>1643</v>
      </c>
      <c r="D10" s="168">
        <v>42.943053154539498</v>
      </c>
      <c r="E10" s="168">
        <v>212</v>
      </c>
      <c r="F10" s="181">
        <v>6.8400612135623901E-2</v>
      </c>
      <c r="G10" s="169">
        <v>531.06313155879604</v>
      </c>
      <c r="H10" s="179">
        <v>35.016189961726297</v>
      </c>
      <c r="I10" s="179">
        <v>0</v>
      </c>
      <c r="J10" s="179">
        <v>1.45496748372273</v>
      </c>
      <c r="K10" s="179">
        <v>16.384098911368199</v>
      </c>
      <c r="L10" s="179">
        <v>17.839066395090899</v>
      </c>
      <c r="O10" s="37" t="s">
        <v>5524</v>
      </c>
    </row>
    <row r="11" spans="1:16" x14ac:dyDescent="0.2">
      <c r="A11" s="144" t="s">
        <v>164</v>
      </c>
      <c r="B11" s="144" t="s">
        <v>254</v>
      </c>
      <c r="C11" s="144" t="s">
        <v>4255</v>
      </c>
      <c r="D11" s="157">
        <v>40.539833582911399</v>
      </c>
      <c r="E11" s="157">
        <v>8</v>
      </c>
      <c r="F11" s="182">
        <v>0</v>
      </c>
      <c r="G11" s="158">
        <v>288.08212243232703</v>
      </c>
      <c r="H11" s="180">
        <v>34.350488566858601</v>
      </c>
      <c r="I11" s="180">
        <v>0</v>
      </c>
      <c r="J11" s="180">
        <v>0.78926608885569005</v>
      </c>
      <c r="K11" s="180">
        <v>0</v>
      </c>
      <c r="L11" s="180">
        <v>0.78926608885569005</v>
      </c>
      <c r="O11" s="37" t="s">
        <v>5936</v>
      </c>
      <c r="P11" t="s">
        <v>5935</v>
      </c>
    </row>
    <row r="12" spans="1:16" x14ac:dyDescent="0.2">
      <c r="A12" s="143" t="s">
        <v>164</v>
      </c>
      <c r="B12" s="143" t="s">
        <v>255</v>
      </c>
      <c r="C12" s="143" t="s">
        <v>1644</v>
      </c>
      <c r="D12" s="168">
        <v>40.930723710868499</v>
      </c>
      <c r="E12" s="168">
        <v>389</v>
      </c>
      <c r="F12" s="181">
        <v>0</v>
      </c>
      <c r="G12" s="169">
        <v>1634.95304689921</v>
      </c>
      <c r="H12" s="179">
        <v>38.040545894178798</v>
      </c>
      <c r="I12" s="179">
        <v>18.8930329647674</v>
      </c>
      <c r="J12" s="179">
        <v>4.47932341616223</v>
      </c>
      <c r="K12" s="179">
        <v>0</v>
      </c>
      <c r="L12" s="179">
        <v>23.372356380929599</v>
      </c>
    </row>
    <row r="13" spans="1:16" x14ac:dyDescent="0.2">
      <c r="A13" s="144" t="s">
        <v>165</v>
      </c>
      <c r="B13" s="144" t="s">
        <v>253</v>
      </c>
      <c r="C13" s="144" t="s">
        <v>1645</v>
      </c>
      <c r="D13" s="157">
        <v>42.959827558431101</v>
      </c>
      <c r="E13" s="157">
        <v>179</v>
      </c>
      <c r="F13" s="182">
        <v>7.6250857006732495E-2</v>
      </c>
      <c r="G13" s="158">
        <v>807.71564369361397</v>
      </c>
      <c r="H13" s="180">
        <v>35.774142049756598</v>
      </c>
      <c r="I13" s="180">
        <v>0</v>
      </c>
      <c r="J13" s="180">
        <v>2.2129195717633299</v>
      </c>
      <c r="K13" s="180">
        <v>21.8052288080982</v>
      </c>
      <c r="L13" s="180">
        <v>24.018148379861501</v>
      </c>
    </row>
    <row r="14" spans="1:16" x14ac:dyDescent="0.2">
      <c r="A14" s="143" t="s">
        <v>165</v>
      </c>
      <c r="B14" s="143" t="s">
        <v>254</v>
      </c>
      <c r="C14" s="143" t="s">
        <v>1646</v>
      </c>
      <c r="D14" s="168">
        <v>46.244795963780703</v>
      </c>
      <c r="E14" s="168">
        <v>9</v>
      </c>
      <c r="F14" s="181">
        <v>0</v>
      </c>
      <c r="G14" s="169">
        <v>365.05814507079901</v>
      </c>
      <c r="H14" s="179">
        <v>34.5613817795766</v>
      </c>
      <c r="I14" s="179">
        <v>0</v>
      </c>
      <c r="J14" s="179">
        <v>1.0001593015638299</v>
      </c>
      <c r="K14" s="179">
        <v>0</v>
      </c>
      <c r="L14" s="179">
        <v>1.0001593015638299</v>
      </c>
    </row>
    <row r="15" spans="1:16" x14ac:dyDescent="0.2">
      <c r="A15" s="144" t="s">
        <v>165</v>
      </c>
      <c r="B15" s="144" t="s">
        <v>255</v>
      </c>
      <c r="C15" s="144" t="s">
        <v>1647</v>
      </c>
      <c r="D15" s="157">
        <v>41.609357971451601</v>
      </c>
      <c r="E15" s="157">
        <v>20</v>
      </c>
      <c r="F15" s="182">
        <v>0</v>
      </c>
      <c r="G15" s="158">
        <v>1559.6043677013199</v>
      </c>
      <c r="H15" s="180">
        <v>37.834111156653002</v>
      </c>
      <c r="I15" s="180">
        <v>83.061565300332902</v>
      </c>
      <c r="J15" s="180">
        <v>4.2728886786337403</v>
      </c>
      <c r="K15" s="180">
        <v>0</v>
      </c>
      <c r="L15" s="180">
        <v>87.334453978966593</v>
      </c>
    </row>
    <row r="16" spans="1:16" x14ac:dyDescent="0.2">
      <c r="A16" s="143" t="s">
        <v>166</v>
      </c>
      <c r="B16" s="143" t="s">
        <v>253</v>
      </c>
      <c r="C16" s="143" t="s">
        <v>1648</v>
      </c>
      <c r="D16" s="168">
        <v>48.487657094894601</v>
      </c>
      <c r="E16" s="168">
        <v>3117</v>
      </c>
      <c r="F16" s="181">
        <v>0.14104424587191899</v>
      </c>
      <c r="G16" s="169">
        <v>483.36498118531802</v>
      </c>
      <c r="H16" s="179">
        <v>85.826651479717597</v>
      </c>
      <c r="I16" s="179">
        <v>0</v>
      </c>
      <c r="J16" s="179">
        <v>1.3242876196858</v>
      </c>
      <c r="K16" s="179">
        <v>41.689413320982297</v>
      </c>
      <c r="L16" s="179">
        <v>43.013700940668102</v>
      </c>
    </row>
    <row r="17" spans="1:12" x14ac:dyDescent="0.2">
      <c r="A17" s="144" t="s">
        <v>166</v>
      </c>
      <c r="B17" s="144" t="s">
        <v>254</v>
      </c>
      <c r="C17" s="144" t="s">
        <v>1649</v>
      </c>
      <c r="D17" s="157">
        <v>51.8029169716187</v>
      </c>
      <c r="E17" s="157">
        <v>818</v>
      </c>
      <c r="F17" s="182">
        <v>0</v>
      </c>
      <c r="G17" s="158">
        <v>663.99931280332305</v>
      </c>
      <c r="H17" s="180">
        <v>86.3215400595018</v>
      </c>
      <c r="I17" s="180">
        <v>0</v>
      </c>
      <c r="J17" s="180">
        <v>1.8191761994611599</v>
      </c>
      <c r="K17" s="180">
        <v>0</v>
      </c>
      <c r="L17" s="180">
        <v>1.8191761994611599</v>
      </c>
    </row>
    <row r="18" spans="1:12" x14ac:dyDescent="0.2">
      <c r="A18" s="143" t="s">
        <v>167</v>
      </c>
      <c r="B18" s="143" t="s">
        <v>255</v>
      </c>
      <c r="C18" s="143" t="s">
        <v>1650</v>
      </c>
      <c r="D18" s="168">
        <v>42.200755220431098</v>
      </c>
      <c r="E18" s="168">
        <v>35</v>
      </c>
      <c r="F18" s="181">
        <v>0</v>
      </c>
      <c r="G18" s="169">
        <v>1612.17425612344</v>
      </c>
      <c r="H18" s="179">
        <v>33.077815747128398</v>
      </c>
      <c r="I18" s="179">
        <v>39.996734891987401</v>
      </c>
      <c r="J18" s="179">
        <v>4.4169157702012001</v>
      </c>
      <c r="K18" s="179">
        <v>0</v>
      </c>
      <c r="L18" s="179">
        <v>44.413650662188601</v>
      </c>
    </row>
    <row r="19" spans="1:12" x14ac:dyDescent="0.2">
      <c r="A19" s="144" t="s">
        <v>168</v>
      </c>
      <c r="B19" s="144" t="s">
        <v>253</v>
      </c>
      <c r="C19" s="144" t="s">
        <v>1651</v>
      </c>
      <c r="D19" s="157">
        <v>36.312245124879297</v>
      </c>
      <c r="E19" s="157">
        <v>11851</v>
      </c>
      <c r="F19" s="182">
        <v>7.8194357237475795E-2</v>
      </c>
      <c r="G19" s="158">
        <v>368.46879563315002</v>
      </c>
      <c r="H19" s="180">
        <v>29.670403526600801</v>
      </c>
      <c r="I19" s="180">
        <v>0</v>
      </c>
      <c r="J19" s="180">
        <v>1.0095035496798599</v>
      </c>
      <c r="K19" s="180">
        <v>23.747284504362401</v>
      </c>
      <c r="L19" s="180">
        <v>24.7567880540423</v>
      </c>
    </row>
    <row r="20" spans="1:12" x14ac:dyDescent="0.2">
      <c r="A20" s="143" t="s">
        <v>168</v>
      </c>
      <c r="B20" s="143" t="s">
        <v>254</v>
      </c>
      <c r="C20" s="143" t="s">
        <v>1652</v>
      </c>
      <c r="D20" s="168">
        <v>36.463497109614202</v>
      </c>
      <c r="E20" s="168">
        <v>432</v>
      </c>
      <c r="F20" s="181">
        <v>0</v>
      </c>
      <c r="G20" s="169">
        <v>373.81467096324002</v>
      </c>
      <c r="H20" s="179">
        <v>29.6850497603834</v>
      </c>
      <c r="I20" s="179">
        <v>0</v>
      </c>
      <c r="J20" s="179">
        <v>1.0241497834609301</v>
      </c>
      <c r="K20" s="179">
        <v>0</v>
      </c>
      <c r="L20" s="179">
        <v>1.0241497834609301</v>
      </c>
    </row>
    <row r="21" spans="1:12" x14ac:dyDescent="0.2">
      <c r="A21" s="144" t="s">
        <v>168</v>
      </c>
      <c r="B21" s="144" t="s">
        <v>255</v>
      </c>
      <c r="C21" s="144" t="s">
        <v>1653</v>
      </c>
      <c r="D21" s="157">
        <v>37.4105388017298</v>
      </c>
      <c r="E21" s="157">
        <v>653</v>
      </c>
      <c r="F21" s="182">
        <v>0</v>
      </c>
      <c r="G21" s="158">
        <v>6344.5739569192801</v>
      </c>
      <c r="H21" s="180">
        <v>46.043294379440503</v>
      </c>
      <c r="I21" s="180">
        <v>8.8063107390465998</v>
      </c>
      <c r="J21" s="180">
        <v>17.382394402518599</v>
      </c>
      <c r="K21" s="180">
        <v>0</v>
      </c>
      <c r="L21" s="180">
        <v>26.188705141565201</v>
      </c>
    </row>
    <row r="22" spans="1:12" x14ac:dyDescent="0.2">
      <c r="A22" s="143" t="s">
        <v>169</v>
      </c>
      <c r="B22" s="143" t="s">
        <v>253</v>
      </c>
      <c r="C22" s="143" t="s">
        <v>1654</v>
      </c>
      <c r="D22" s="168">
        <v>33.8570501564122</v>
      </c>
      <c r="E22" s="168">
        <v>3401</v>
      </c>
      <c r="F22" s="181">
        <v>6.2594549838879299E-2</v>
      </c>
      <c r="G22" s="169">
        <v>455.98560811237002</v>
      </c>
      <c r="H22" s="179">
        <v>29.910175615584699</v>
      </c>
      <c r="I22" s="179">
        <v>0</v>
      </c>
      <c r="J22" s="179">
        <v>1.24927563866403</v>
      </c>
      <c r="K22" s="179">
        <v>17.2823658936261</v>
      </c>
      <c r="L22" s="179">
        <v>18.531641532290099</v>
      </c>
    </row>
    <row r="23" spans="1:12" x14ac:dyDescent="0.2">
      <c r="A23" s="144" t="s">
        <v>169</v>
      </c>
      <c r="B23" s="144" t="s">
        <v>254</v>
      </c>
      <c r="C23" s="144" t="s">
        <v>1655</v>
      </c>
      <c r="D23" s="157">
        <v>35.593368525993803</v>
      </c>
      <c r="E23" s="157">
        <v>90</v>
      </c>
      <c r="F23" s="182">
        <v>0</v>
      </c>
      <c r="G23" s="158">
        <v>417.437912661783</v>
      </c>
      <c r="H23" s="180">
        <v>29.8045654910667</v>
      </c>
      <c r="I23" s="180">
        <v>0</v>
      </c>
      <c r="J23" s="180">
        <v>1.1436655141418699</v>
      </c>
      <c r="K23" s="180">
        <v>0</v>
      </c>
      <c r="L23" s="180">
        <v>1.1436655141418699</v>
      </c>
    </row>
    <row r="24" spans="1:12" x14ac:dyDescent="0.2">
      <c r="A24" s="143" t="s">
        <v>169</v>
      </c>
      <c r="B24" s="143" t="s">
        <v>255</v>
      </c>
      <c r="C24" s="143" t="s">
        <v>1656</v>
      </c>
      <c r="D24" s="168">
        <v>34.973872022188502</v>
      </c>
      <c r="E24" s="168">
        <v>204</v>
      </c>
      <c r="F24" s="181">
        <v>0</v>
      </c>
      <c r="G24" s="169">
        <v>1916.69876255636</v>
      </c>
      <c r="H24" s="179">
        <v>33.9121294633837</v>
      </c>
      <c r="I24" s="179">
        <v>7.8440396831113697</v>
      </c>
      <c r="J24" s="179">
        <v>5.25122948645578</v>
      </c>
      <c r="K24" s="179">
        <v>0</v>
      </c>
      <c r="L24" s="179">
        <v>13.0952691695671</v>
      </c>
    </row>
    <row r="25" spans="1:12" x14ac:dyDescent="0.2">
      <c r="A25" s="144" t="s">
        <v>170</v>
      </c>
      <c r="B25" s="144" t="s">
        <v>253</v>
      </c>
      <c r="C25" s="144" t="s">
        <v>1657</v>
      </c>
      <c r="D25" s="157">
        <v>35.470508687277999</v>
      </c>
      <c r="E25" s="157">
        <v>3375</v>
      </c>
      <c r="F25" s="182">
        <v>7.3521115009663005E-2</v>
      </c>
      <c r="G25" s="158">
        <v>393.61167591893002</v>
      </c>
      <c r="H25" s="180">
        <v>29.739288130124098</v>
      </c>
      <c r="I25" s="180">
        <v>0</v>
      </c>
      <c r="J25" s="180">
        <v>1.0783881532025501</v>
      </c>
      <c r="K25" s="180">
        <v>18.503105712555801</v>
      </c>
      <c r="L25" s="180">
        <v>19.581493865758301</v>
      </c>
    </row>
    <row r="26" spans="1:12" x14ac:dyDescent="0.2">
      <c r="A26" s="143" t="s">
        <v>170</v>
      </c>
      <c r="B26" s="143" t="s">
        <v>254</v>
      </c>
      <c r="C26" s="143" t="s">
        <v>1658</v>
      </c>
      <c r="D26" s="168">
        <v>35.784746921484</v>
      </c>
      <c r="E26" s="168">
        <v>89</v>
      </c>
      <c r="F26" s="181">
        <v>0</v>
      </c>
      <c r="G26" s="169">
        <v>324.14162861244699</v>
      </c>
      <c r="H26" s="179">
        <v>29.548959233395099</v>
      </c>
      <c r="I26" s="179">
        <v>0</v>
      </c>
      <c r="J26" s="179">
        <v>0.88805925647245798</v>
      </c>
      <c r="K26" s="179">
        <v>0</v>
      </c>
      <c r="L26" s="179">
        <v>0.88805925647245798</v>
      </c>
    </row>
    <row r="27" spans="1:12" x14ac:dyDescent="0.2">
      <c r="A27" s="144" t="s">
        <v>170</v>
      </c>
      <c r="B27" s="144" t="s">
        <v>255</v>
      </c>
      <c r="C27" s="144" t="s">
        <v>1659</v>
      </c>
      <c r="D27" s="157">
        <v>38.899962040584597</v>
      </c>
      <c r="E27" s="157">
        <v>544</v>
      </c>
      <c r="F27" s="182">
        <v>0</v>
      </c>
      <c r="G27" s="158">
        <v>2399.8401250297002</v>
      </c>
      <c r="H27" s="180">
        <v>35.235804429062298</v>
      </c>
      <c r="I27" s="180">
        <v>14.615934662963101</v>
      </c>
      <c r="J27" s="180">
        <v>6.5749044521361499</v>
      </c>
      <c r="K27" s="180">
        <v>0</v>
      </c>
      <c r="L27" s="180">
        <v>21.190839115099301</v>
      </c>
    </row>
    <row r="28" spans="1:12" x14ac:dyDescent="0.2">
      <c r="A28" s="143" t="s">
        <v>171</v>
      </c>
      <c r="B28" s="143" t="s">
        <v>254</v>
      </c>
      <c r="C28" s="143" t="s">
        <v>5804</v>
      </c>
      <c r="D28" s="168">
        <v>49.025025519544897</v>
      </c>
      <c r="E28" s="168">
        <v>28</v>
      </c>
      <c r="F28" s="181">
        <v>0</v>
      </c>
      <c r="G28" s="169">
        <v>368.36816827462798</v>
      </c>
      <c r="H28" s="179">
        <v>29.6701278352153</v>
      </c>
      <c r="I28" s="179">
        <v>0</v>
      </c>
      <c r="J28" s="179">
        <v>1.0092278582866501</v>
      </c>
      <c r="K28" s="179">
        <v>0</v>
      </c>
      <c r="L28" s="179">
        <v>1.0092278582866501</v>
      </c>
    </row>
    <row r="29" spans="1:12" x14ac:dyDescent="0.2">
      <c r="A29" s="144" t="s">
        <v>172</v>
      </c>
      <c r="B29" s="144" t="s">
        <v>253</v>
      </c>
      <c r="C29" s="144" t="s">
        <v>5647</v>
      </c>
      <c r="D29" s="157">
        <v>44.153832288038103</v>
      </c>
      <c r="E29" s="157">
        <v>27</v>
      </c>
      <c r="F29" s="182">
        <v>6.2072663336183102E-2</v>
      </c>
      <c r="G29" s="158">
        <v>426.44769400865403</v>
      </c>
      <c r="H29" s="180">
        <v>29.829249823524599</v>
      </c>
      <c r="I29" s="180">
        <v>0</v>
      </c>
      <c r="J29" s="180">
        <v>1.1683498465990501</v>
      </c>
      <c r="K29" s="180">
        <v>13.534008283456901</v>
      </c>
      <c r="L29" s="180">
        <v>14.702358130056</v>
      </c>
    </row>
    <row r="30" spans="1:12" x14ac:dyDescent="0.2">
      <c r="A30" s="143" t="s">
        <v>172</v>
      </c>
      <c r="B30" s="143" t="s">
        <v>254</v>
      </c>
      <c r="C30" s="143" t="s">
        <v>1866</v>
      </c>
      <c r="D30" s="168">
        <v>38.130645108330299</v>
      </c>
      <c r="E30" s="168">
        <v>6</v>
      </c>
      <c r="F30" s="181">
        <v>0</v>
      </c>
      <c r="G30" s="169">
        <v>495.97779405906999</v>
      </c>
      <c r="H30" s="179">
        <v>30.019743248313301</v>
      </c>
      <c r="I30" s="179">
        <v>0</v>
      </c>
      <c r="J30" s="179">
        <v>1.3588432713947101</v>
      </c>
      <c r="K30" s="179">
        <v>0</v>
      </c>
      <c r="L30" s="179">
        <v>1.3588432713947101</v>
      </c>
    </row>
    <row r="31" spans="1:12" x14ac:dyDescent="0.2">
      <c r="A31" s="144" t="s">
        <v>172</v>
      </c>
      <c r="B31" s="144" t="s">
        <v>255</v>
      </c>
      <c r="C31" s="144" t="s">
        <v>5805</v>
      </c>
      <c r="D31" s="157">
        <v>49.7736893257674</v>
      </c>
      <c r="E31" s="157">
        <v>12</v>
      </c>
      <c r="F31" s="182">
        <v>0</v>
      </c>
      <c r="G31" s="158">
        <v>1528.2081280959001</v>
      </c>
      <c r="H31" s="180">
        <v>32.847771560750303</v>
      </c>
      <c r="I31" s="180">
        <v>24.374505346440401</v>
      </c>
      <c r="J31" s="180">
        <v>4.18687158382438</v>
      </c>
      <c r="K31" s="180">
        <v>0</v>
      </c>
      <c r="L31" s="180">
        <v>28.5613769302647</v>
      </c>
    </row>
    <row r="32" spans="1:12" x14ac:dyDescent="0.2">
      <c r="A32" s="143" t="s">
        <v>173</v>
      </c>
      <c r="B32" s="143" t="s">
        <v>253</v>
      </c>
      <c r="C32" s="143" t="s">
        <v>1660</v>
      </c>
      <c r="D32" s="168">
        <v>45.681108899260799</v>
      </c>
      <c r="E32" s="168">
        <v>1547</v>
      </c>
      <c r="F32" s="181">
        <v>7.62869750999913E-2</v>
      </c>
      <c r="G32" s="169">
        <v>749.29669683079703</v>
      </c>
      <c r="H32" s="179">
        <v>49.374191424345199</v>
      </c>
      <c r="I32" s="179">
        <v>0</v>
      </c>
      <c r="J32" s="179">
        <v>2.0528676625501299</v>
      </c>
      <c r="K32" s="179">
        <v>18.157844082980201</v>
      </c>
      <c r="L32" s="179">
        <v>20.2107117455303</v>
      </c>
    </row>
    <row r="33" spans="1:12" x14ac:dyDescent="0.2">
      <c r="A33" s="144" t="s">
        <v>173</v>
      </c>
      <c r="B33" s="144" t="s">
        <v>254</v>
      </c>
      <c r="C33" s="144" t="s">
        <v>1867</v>
      </c>
      <c r="D33" s="157">
        <v>45.820123727383098</v>
      </c>
      <c r="E33" s="157">
        <v>199</v>
      </c>
      <c r="F33" s="182">
        <v>0</v>
      </c>
      <c r="G33" s="158">
        <v>746.32939477681703</v>
      </c>
      <c r="H33" s="180">
        <v>49.366061829723897</v>
      </c>
      <c r="I33" s="180">
        <v>0</v>
      </c>
      <c r="J33" s="180">
        <v>2.0447380678816902</v>
      </c>
      <c r="K33" s="180">
        <v>0</v>
      </c>
      <c r="L33" s="180">
        <v>2.0447380678816902</v>
      </c>
    </row>
    <row r="34" spans="1:12" x14ac:dyDescent="0.2">
      <c r="A34" s="143" t="s">
        <v>174</v>
      </c>
      <c r="B34" s="143" t="s">
        <v>253</v>
      </c>
      <c r="C34" s="143" t="s">
        <v>1661</v>
      </c>
      <c r="D34" s="168">
        <v>46.466783286492799</v>
      </c>
      <c r="E34" s="168">
        <v>73</v>
      </c>
      <c r="F34" s="181">
        <v>6.89162243147841E-2</v>
      </c>
      <c r="G34" s="169">
        <v>656.36163692692901</v>
      </c>
      <c r="H34" s="179">
        <v>49.119574821866003</v>
      </c>
      <c r="I34" s="179">
        <v>0</v>
      </c>
      <c r="J34" s="179">
        <v>1.79825106007378</v>
      </c>
      <c r="K34" s="179">
        <v>17.934655685073501</v>
      </c>
      <c r="L34" s="179">
        <v>19.7329067451473</v>
      </c>
    </row>
    <row r="35" spans="1:12" x14ac:dyDescent="0.2">
      <c r="A35" s="144" t="s">
        <v>174</v>
      </c>
      <c r="B35" s="144" t="s">
        <v>254</v>
      </c>
      <c r="C35" s="144" t="s">
        <v>1662</v>
      </c>
      <c r="D35" s="157">
        <v>46.156622384289001</v>
      </c>
      <c r="E35" s="157">
        <v>302</v>
      </c>
      <c r="F35" s="182">
        <v>0</v>
      </c>
      <c r="G35" s="158">
        <v>778.20306489130201</v>
      </c>
      <c r="H35" s="180">
        <v>49.453386953277501</v>
      </c>
      <c r="I35" s="180">
        <v>0</v>
      </c>
      <c r="J35" s="180">
        <v>2.1320631914830201</v>
      </c>
      <c r="K35" s="180">
        <v>0</v>
      </c>
      <c r="L35" s="180">
        <v>2.1320631914830201</v>
      </c>
    </row>
    <row r="36" spans="1:12" x14ac:dyDescent="0.2">
      <c r="A36" s="143" t="s">
        <v>175</v>
      </c>
      <c r="B36" s="143" t="s">
        <v>255</v>
      </c>
      <c r="C36" s="143" t="s">
        <v>1663</v>
      </c>
      <c r="D36" s="168">
        <v>47.632249677448002</v>
      </c>
      <c r="E36" s="168">
        <v>187</v>
      </c>
      <c r="F36" s="181">
        <v>0</v>
      </c>
      <c r="G36" s="169">
        <v>2460.6181554911</v>
      </c>
      <c r="H36" s="179">
        <v>46.006852471119601</v>
      </c>
      <c r="I36" s="179">
        <v>39.889258366959403</v>
      </c>
      <c r="J36" s="179">
        <v>6.7414196040852197</v>
      </c>
      <c r="K36" s="179">
        <v>0</v>
      </c>
      <c r="L36" s="179">
        <v>46.630677971044598</v>
      </c>
    </row>
    <row r="37" spans="1:12" x14ac:dyDescent="0.2">
      <c r="A37" s="144" t="s">
        <v>176</v>
      </c>
      <c r="B37" s="144" t="s">
        <v>253</v>
      </c>
      <c r="C37" s="144" t="s">
        <v>1664</v>
      </c>
      <c r="D37" s="157">
        <v>38.599257966360703</v>
      </c>
      <c r="E37" s="157">
        <v>2528</v>
      </c>
      <c r="F37" s="182">
        <v>7.4436427563129695E-2</v>
      </c>
      <c r="G37" s="158">
        <v>524.49559386279202</v>
      </c>
      <c r="H37" s="180">
        <v>40.7024070968384</v>
      </c>
      <c r="I37" s="180">
        <v>0</v>
      </c>
      <c r="J37" s="180">
        <v>1.4369742297610699</v>
      </c>
      <c r="K37" s="180">
        <v>19.283295936908701</v>
      </c>
      <c r="L37" s="180">
        <v>20.720270166669799</v>
      </c>
    </row>
    <row r="38" spans="1:12" x14ac:dyDescent="0.2">
      <c r="A38" s="143" t="s">
        <v>176</v>
      </c>
      <c r="B38" s="143" t="s">
        <v>254</v>
      </c>
      <c r="C38" s="143" t="s">
        <v>1665</v>
      </c>
      <c r="D38" s="168">
        <v>40.4810630559979</v>
      </c>
      <c r="E38" s="168">
        <v>208</v>
      </c>
      <c r="F38" s="181">
        <v>0</v>
      </c>
      <c r="G38" s="169">
        <v>608.97804545708402</v>
      </c>
      <c r="H38" s="179">
        <v>40.9338658683373</v>
      </c>
      <c r="I38" s="179">
        <v>0</v>
      </c>
      <c r="J38" s="179">
        <v>1.6684330012522799</v>
      </c>
      <c r="K38" s="179">
        <v>0</v>
      </c>
      <c r="L38" s="179">
        <v>1.6684330012522799</v>
      </c>
    </row>
    <row r="39" spans="1:12" x14ac:dyDescent="0.2">
      <c r="A39" s="144" t="s">
        <v>176</v>
      </c>
      <c r="B39" s="144" t="s">
        <v>255</v>
      </c>
      <c r="C39" s="144" t="s">
        <v>1666</v>
      </c>
      <c r="D39" s="157">
        <v>42.211264792749297</v>
      </c>
      <c r="E39" s="157">
        <v>527</v>
      </c>
      <c r="F39" s="182">
        <v>0</v>
      </c>
      <c r="G39" s="158">
        <v>2998.7265427858902</v>
      </c>
      <c r="H39" s="180">
        <v>47.481122025377097</v>
      </c>
      <c r="I39" s="180">
        <v>16.1649644172576</v>
      </c>
      <c r="J39" s="180">
        <v>8.2156891583175202</v>
      </c>
      <c r="K39" s="180">
        <v>0</v>
      </c>
      <c r="L39" s="180">
        <v>24.380653575575099</v>
      </c>
    </row>
    <row r="40" spans="1:12" x14ac:dyDescent="0.2">
      <c r="A40" s="143" t="s">
        <v>177</v>
      </c>
      <c r="B40" s="143" t="s">
        <v>253</v>
      </c>
      <c r="C40" s="143" t="s">
        <v>1667</v>
      </c>
      <c r="D40" s="168">
        <v>40.125356637356298</v>
      </c>
      <c r="E40" s="168">
        <v>14904</v>
      </c>
      <c r="F40" s="181">
        <v>9.5001073266690106E-2</v>
      </c>
      <c r="G40" s="169">
        <v>293.11845941452901</v>
      </c>
      <c r="H40" s="179">
        <v>40.068497139427997</v>
      </c>
      <c r="I40" s="179">
        <v>0</v>
      </c>
      <c r="J40" s="179">
        <v>0.80306427236857303</v>
      </c>
      <c r="K40" s="179">
        <v>24.405407806672301</v>
      </c>
      <c r="L40" s="179">
        <v>25.208472079040899</v>
      </c>
    </row>
    <row r="41" spans="1:12" x14ac:dyDescent="0.2">
      <c r="A41" s="144" t="s">
        <v>177</v>
      </c>
      <c r="B41" s="144" t="s">
        <v>254</v>
      </c>
      <c r="C41" s="144" t="s">
        <v>1668</v>
      </c>
      <c r="D41" s="157">
        <v>41.1816423340764</v>
      </c>
      <c r="E41" s="157">
        <v>270</v>
      </c>
      <c r="F41" s="182">
        <v>0</v>
      </c>
      <c r="G41" s="158">
        <v>497.51628988021002</v>
      </c>
      <c r="H41" s="180">
        <v>40.628491195508502</v>
      </c>
      <c r="I41" s="180">
        <v>0</v>
      </c>
      <c r="J41" s="180">
        <v>1.3630583284389299</v>
      </c>
      <c r="K41" s="180">
        <v>0</v>
      </c>
      <c r="L41" s="180">
        <v>1.3630583284389299</v>
      </c>
    </row>
    <row r="42" spans="1:12" x14ac:dyDescent="0.2">
      <c r="A42" s="143" t="s">
        <v>177</v>
      </c>
      <c r="B42" s="143" t="s">
        <v>255</v>
      </c>
      <c r="C42" s="143" t="s">
        <v>1669</v>
      </c>
      <c r="D42" s="168">
        <v>41.349165080092902</v>
      </c>
      <c r="E42" s="168">
        <v>855</v>
      </c>
      <c r="F42" s="181">
        <v>0</v>
      </c>
      <c r="G42" s="169">
        <v>8918.5618431884195</v>
      </c>
      <c r="H42" s="179">
        <v>63.699848875783502</v>
      </c>
      <c r="I42" s="179">
        <v>49.804743233221501</v>
      </c>
      <c r="J42" s="179">
        <v>24.434416008735401</v>
      </c>
      <c r="K42" s="179">
        <v>0</v>
      </c>
      <c r="L42" s="179">
        <v>74.239159241956898</v>
      </c>
    </row>
    <row r="43" spans="1:12" x14ac:dyDescent="0.2">
      <c r="A43" s="144" t="s">
        <v>5806</v>
      </c>
      <c r="B43" s="144" t="s">
        <v>255</v>
      </c>
      <c r="C43" s="144" t="s">
        <v>5807</v>
      </c>
      <c r="D43" s="157">
        <v>56.252557720539201</v>
      </c>
      <c r="E43" s="157">
        <v>3</v>
      </c>
      <c r="F43" s="182">
        <v>0</v>
      </c>
      <c r="G43" s="158">
        <v>2773.94132786307</v>
      </c>
      <c r="H43" s="180">
        <v>40.048746976694403</v>
      </c>
      <c r="I43" s="180">
        <v>11.363530043307099</v>
      </c>
      <c r="J43" s="180">
        <v>7.5998392544193702</v>
      </c>
      <c r="K43" s="180">
        <v>0</v>
      </c>
      <c r="L43" s="180">
        <v>18.963369297726501</v>
      </c>
    </row>
    <row r="44" spans="1:12" x14ac:dyDescent="0.2">
      <c r="A44" s="143" t="s">
        <v>178</v>
      </c>
      <c r="B44" s="143" t="s">
        <v>253</v>
      </c>
      <c r="C44" s="143" t="s">
        <v>1670</v>
      </c>
      <c r="D44" s="168">
        <v>55.123944111718899</v>
      </c>
      <c r="E44" s="168">
        <v>68</v>
      </c>
      <c r="F44" s="181">
        <v>8.7553029610537805E-2</v>
      </c>
      <c r="G44" s="169">
        <v>482.558941245759</v>
      </c>
      <c r="H44" s="179">
        <v>53.675988653760697</v>
      </c>
      <c r="I44" s="179">
        <v>0</v>
      </c>
      <c r="J44" s="179">
        <v>1.32207929108427</v>
      </c>
      <c r="K44" s="179">
        <v>22.426239982329601</v>
      </c>
      <c r="L44" s="179">
        <v>23.748319273413799</v>
      </c>
    </row>
    <row r="45" spans="1:12" x14ac:dyDescent="0.2">
      <c r="A45" s="144" t="s">
        <v>178</v>
      </c>
      <c r="B45" s="144" t="s">
        <v>255</v>
      </c>
      <c r="C45" s="144" t="s">
        <v>1671</v>
      </c>
      <c r="D45" s="157">
        <v>55.415715821139003</v>
      </c>
      <c r="E45" s="157">
        <v>144</v>
      </c>
      <c r="F45" s="182">
        <v>0</v>
      </c>
      <c r="G45" s="158">
        <v>2391.74559021922</v>
      </c>
      <c r="H45" s="180">
        <v>58.906637007105601</v>
      </c>
      <c r="I45" s="180">
        <v>30.470068474474001</v>
      </c>
      <c r="J45" s="180">
        <v>6.5527276444362101</v>
      </c>
      <c r="K45" s="180">
        <v>0</v>
      </c>
      <c r="L45" s="180">
        <v>37.0227961189102</v>
      </c>
    </row>
    <row r="46" spans="1:12" x14ac:dyDescent="0.2">
      <c r="A46" s="143" t="s">
        <v>1868</v>
      </c>
      <c r="B46" s="143" t="s">
        <v>253</v>
      </c>
      <c r="C46" s="143" t="s">
        <v>1869</v>
      </c>
      <c r="D46" s="168">
        <v>40.077902288801297</v>
      </c>
      <c r="E46" s="168">
        <v>714</v>
      </c>
      <c r="F46" s="181">
        <v>7.2713790945732507E-2</v>
      </c>
      <c r="G46" s="169">
        <v>430.85691783150401</v>
      </c>
      <c r="H46" s="179">
        <v>40.445862778933702</v>
      </c>
      <c r="I46" s="179">
        <v>0</v>
      </c>
      <c r="J46" s="179">
        <v>1.18042991186713</v>
      </c>
      <c r="K46" s="179">
        <v>19.780053893647899</v>
      </c>
      <c r="L46" s="179">
        <v>20.9604838055151</v>
      </c>
    </row>
    <row r="47" spans="1:12" x14ac:dyDescent="0.2">
      <c r="A47" s="144" t="s">
        <v>1868</v>
      </c>
      <c r="B47" s="144" t="s">
        <v>254</v>
      </c>
      <c r="C47" s="144" t="s">
        <v>1870</v>
      </c>
      <c r="D47" s="157">
        <v>41.785504779907598</v>
      </c>
      <c r="E47" s="157">
        <v>60</v>
      </c>
      <c r="F47" s="182">
        <v>0</v>
      </c>
      <c r="G47" s="158">
        <v>661.51595642182701</v>
      </c>
      <c r="H47" s="180">
        <v>41.077805350446802</v>
      </c>
      <c r="I47" s="180">
        <v>0</v>
      </c>
      <c r="J47" s="180">
        <v>1.8123724833474699</v>
      </c>
      <c r="K47" s="180">
        <v>0</v>
      </c>
      <c r="L47" s="180">
        <v>1.8123724833474699</v>
      </c>
    </row>
    <row r="48" spans="1:12" x14ac:dyDescent="0.2">
      <c r="A48" s="143" t="s">
        <v>1868</v>
      </c>
      <c r="B48" s="143" t="s">
        <v>255</v>
      </c>
      <c r="C48" s="143" t="s">
        <v>1871</v>
      </c>
      <c r="D48" s="168">
        <v>38.476562140882201</v>
      </c>
      <c r="E48" s="168">
        <v>387</v>
      </c>
      <c r="F48" s="181">
        <v>0</v>
      </c>
      <c r="G48" s="169">
        <v>2390.3504754269002</v>
      </c>
      <c r="H48" s="179">
        <v>45.8143382791839</v>
      </c>
      <c r="I48" s="179">
        <v>5.8229532266555601</v>
      </c>
      <c r="J48" s="179">
        <v>6.5489054121284997</v>
      </c>
      <c r="K48" s="179">
        <v>0</v>
      </c>
      <c r="L48" s="179">
        <v>12.371858638784101</v>
      </c>
    </row>
    <row r="49" spans="1:12" x14ac:dyDescent="0.2">
      <c r="A49" s="144" t="s">
        <v>179</v>
      </c>
      <c r="B49" s="144" t="s">
        <v>253</v>
      </c>
      <c r="C49" s="144" t="s">
        <v>1672</v>
      </c>
      <c r="D49" s="157">
        <v>26.853454858525399</v>
      </c>
      <c r="E49" s="157">
        <v>73</v>
      </c>
      <c r="F49" s="182">
        <v>6.8734546521112203E-2</v>
      </c>
      <c r="G49" s="158">
        <v>480.65139889895198</v>
      </c>
      <c r="H49" s="180">
        <v>44.244053988483401</v>
      </c>
      <c r="I49" s="180">
        <v>0</v>
      </c>
      <c r="J49" s="180">
        <v>1.31685314766836</v>
      </c>
      <c r="K49" s="180">
        <v>14.1050470289887</v>
      </c>
      <c r="L49" s="180">
        <v>15.421900176656999</v>
      </c>
    </row>
    <row r="50" spans="1:12" x14ac:dyDescent="0.2">
      <c r="A50" s="143" t="s">
        <v>179</v>
      </c>
      <c r="B50" s="143" t="s">
        <v>254</v>
      </c>
      <c r="C50" s="143" t="s">
        <v>1673</v>
      </c>
      <c r="D50" s="168">
        <v>32.068948470801303</v>
      </c>
      <c r="E50" s="168">
        <v>41</v>
      </c>
      <c r="F50" s="181">
        <v>0</v>
      </c>
      <c r="G50" s="169">
        <v>199.25461459524701</v>
      </c>
      <c r="H50" s="179">
        <v>43.473103894541701</v>
      </c>
      <c r="I50" s="179">
        <v>0</v>
      </c>
      <c r="J50" s="179">
        <v>0.54590305368560699</v>
      </c>
      <c r="K50" s="179">
        <v>0</v>
      </c>
      <c r="L50" s="179">
        <v>0.54590305368560699</v>
      </c>
    </row>
    <row r="51" spans="1:12" x14ac:dyDescent="0.2">
      <c r="A51" s="144" t="s">
        <v>180</v>
      </c>
      <c r="B51" s="144" t="s">
        <v>255</v>
      </c>
      <c r="C51" s="144" t="s">
        <v>1674</v>
      </c>
      <c r="D51" s="157">
        <v>38.786937744426503</v>
      </c>
      <c r="E51" s="157">
        <v>6</v>
      </c>
      <c r="F51" s="182">
        <v>0</v>
      </c>
      <c r="G51" s="158">
        <v>1522.5039548964201</v>
      </c>
      <c r="H51" s="180">
        <v>32.889341649009502</v>
      </c>
      <c r="I51" s="180">
        <v>18.6274911374372</v>
      </c>
      <c r="J51" s="180">
        <v>4.1712437120449897</v>
      </c>
      <c r="K51" s="180">
        <v>0</v>
      </c>
      <c r="L51" s="180">
        <v>22.798734849482202</v>
      </c>
    </row>
    <row r="52" spans="1:12" x14ac:dyDescent="0.2">
      <c r="A52" s="143" t="s">
        <v>181</v>
      </c>
      <c r="B52" s="143" t="s">
        <v>255</v>
      </c>
      <c r="C52" s="143" t="s">
        <v>1675</v>
      </c>
      <c r="D52" s="168">
        <v>28.3510102746489</v>
      </c>
      <c r="E52" s="168">
        <v>225</v>
      </c>
      <c r="F52" s="181">
        <v>0</v>
      </c>
      <c r="G52" s="169">
        <v>2227.7584344997899</v>
      </c>
      <c r="H52" s="179">
        <v>42.946478408725298</v>
      </c>
      <c r="I52" s="179">
        <v>24.716690028186299</v>
      </c>
      <c r="J52" s="179">
        <v>6.1034477657528496</v>
      </c>
      <c r="K52" s="179">
        <v>0</v>
      </c>
      <c r="L52" s="179">
        <v>30.8201377939392</v>
      </c>
    </row>
    <row r="53" spans="1:12" x14ac:dyDescent="0.2">
      <c r="A53" s="144" t="s">
        <v>182</v>
      </c>
      <c r="B53" s="144" t="s">
        <v>253</v>
      </c>
      <c r="C53" s="144" t="s">
        <v>4316</v>
      </c>
      <c r="D53" s="157">
        <v>31.3094267059085</v>
      </c>
      <c r="E53" s="157">
        <v>8</v>
      </c>
      <c r="F53" s="182">
        <v>5.0632290455815798E-2</v>
      </c>
      <c r="G53" s="158">
        <v>409.13209684816201</v>
      </c>
      <c r="H53" s="180">
        <v>34.582997539206197</v>
      </c>
      <c r="I53" s="180">
        <v>0</v>
      </c>
      <c r="J53" s="180">
        <v>1.1209098543785301</v>
      </c>
      <c r="K53" s="180">
        <v>9.2915181006131</v>
      </c>
      <c r="L53" s="180">
        <v>10.4124279549916</v>
      </c>
    </row>
    <row r="54" spans="1:12" x14ac:dyDescent="0.2">
      <c r="A54" s="143" t="s">
        <v>182</v>
      </c>
      <c r="B54" s="143" t="s">
        <v>254</v>
      </c>
      <c r="C54" s="143" t="s">
        <v>5808</v>
      </c>
      <c r="D54" s="168">
        <v>30.777851487424201</v>
      </c>
      <c r="E54" s="168">
        <v>28</v>
      </c>
      <c r="F54" s="181">
        <v>0</v>
      </c>
      <c r="G54" s="169">
        <v>268.25716857462498</v>
      </c>
      <c r="H54" s="179">
        <v>34.197038831548902</v>
      </c>
      <c r="I54" s="179">
        <v>0</v>
      </c>
      <c r="J54" s="179">
        <v>0.73495114677979401</v>
      </c>
      <c r="K54" s="179">
        <v>0</v>
      </c>
      <c r="L54" s="179">
        <v>0.73495114677979401</v>
      </c>
    </row>
    <row r="55" spans="1:12" x14ac:dyDescent="0.2">
      <c r="A55" s="144" t="s">
        <v>183</v>
      </c>
      <c r="B55" s="144" t="s">
        <v>253</v>
      </c>
      <c r="C55" s="144" t="s">
        <v>1676</v>
      </c>
      <c r="D55" s="157">
        <v>29.748815859891199</v>
      </c>
      <c r="E55" s="157">
        <v>89</v>
      </c>
      <c r="F55" s="182">
        <v>5.47344508140147E-2</v>
      </c>
      <c r="G55" s="158">
        <v>503.54276623820698</v>
      </c>
      <c r="H55" s="180">
        <v>41.115798559586203</v>
      </c>
      <c r="I55" s="180">
        <v>0</v>
      </c>
      <c r="J55" s="180">
        <v>1.3795692225704299</v>
      </c>
      <c r="K55" s="180">
        <v>11.239667458693299</v>
      </c>
      <c r="L55" s="180">
        <v>12.6192366812637</v>
      </c>
    </row>
    <row r="56" spans="1:12" x14ac:dyDescent="0.2">
      <c r="A56" s="143" t="s">
        <v>183</v>
      </c>
      <c r="B56" s="143" t="s">
        <v>254</v>
      </c>
      <c r="C56" s="143" t="s">
        <v>1677</v>
      </c>
      <c r="D56" s="168">
        <v>29.3541438734377</v>
      </c>
      <c r="E56" s="168">
        <v>227</v>
      </c>
      <c r="F56" s="181">
        <v>0</v>
      </c>
      <c r="G56" s="169">
        <v>510.43588593085099</v>
      </c>
      <c r="H56" s="179">
        <v>41.134683819021603</v>
      </c>
      <c r="I56" s="179">
        <v>0</v>
      </c>
      <c r="J56" s="179">
        <v>1.3984544820023299</v>
      </c>
      <c r="K56" s="179">
        <v>0</v>
      </c>
      <c r="L56" s="179">
        <v>1.3984544820023299</v>
      </c>
    </row>
    <row r="57" spans="1:12" x14ac:dyDescent="0.2">
      <c r="A57" s="144" t="s">
        <v>183</v>
      </c>
      <c r="B57" s="144" t="s">
        <v>255</v>
      </c>
      <c r="C57" s="144" t="s">
        <v>1678</v>
      </c>
      <c r="D57" s="157">
        <v>37.949201074107002</v>
      </c>
      <c r="E57" s="157">
        <v>70</v>
      </c>
      <c r="F57" s="182">
        <v>0</v>
      </c>
      <c r="G57" s="158">
        <v>2087.4252518929102</v>
      </c>
      <c r="H57" s="180">
        <v>45.455202629868602</v>
      </c>
      <c r="I57" s="180">
        <v>8.0457528005272394</v>
      </c>
      <c r="J57" s="180">
        <v>5.7189732928572798</v>
      </c>
      <c r="K57" s="180">
        <v>0</v>
      </c>
      <c r="L57" s="180">
        <v>13.7647260933845</v>
      </c>
    </row>
    <row r="58" spans="1:12" x14ac:dyDescent="0.2">
      <c r="A58" s="143" t="s">
        <v>184</v>
      </c>
      <c r="B58" s="143" t="s">
        <v>253</v>
      </c>
      <c r="C58" s="143" t="s">
        <v>1679</v>
      </c>
      <c r="D58" s="168">
        <v>40.147109183687199</v>
      </c>
      <c r="E58" s="168">
        <v>150</v>
      </c>
      <c r="F58" s="181">
        <v>6.0022218439055398E-2</v>
      </c>
      <c r="G58" s="169">
        <v>212.939050426493</v>
      </c>
      <c r="H58" s="179">
        <v>45.087974084983003</v>
      </c>
      <c r="I58" s="179">
        <v>0</v>
      </c>
      <c r="J58" s="179">
        <v>0.583394658702721</v>
      </c>
      <c r="K58" s="179">
        <v>14.824614728593501</v>
      </c>
      <c r="L58" s="179">
        <v>15.4080093872962</v>
      </c>
    </row>
    <row r="59" spans="1:12" x14ac:dyDescent="0.2">
      <c r="A59" s="144" t="s">
        <v>184</v>
      </c>
      <c r="B59" s="144" t="s">
        <v>254</v>
      </c>
      <c r="C59" s="144" t="s">
        <v>1680</v>
      </c>
      <c r="D59" s="157">
        <v>42.974273179186397</v>
      </c>
      <c r="E59" s="157">
        <v>31</v>
      </c>
      <c r="F59" s="182">
        <v>0</v>
      </c>
      <c r="G59" s="158">
        <v>425.15875631165</v>
      </c>
      <c r="H59" s="180">
        <v>45.669397936686998</v>
      </c>
      <c r="I59" s="180">
        <v>0</v>
      </c>
      <c r="J59" s="180">
        <v>1.1648185104428801</v>
      </c>
      <c r="K59" s="180">
        <v>0</v>
      </c>
      <c r="L59" s="180">
        <v>1.1648185104428801</v>
      </c>
    </row>
    <row r="60" spans="1:12" x14ac:dyDescent="0.2">
      <c r="A60" s="143" t="s">
        <v>185</v>
      </c>
      <c r="B60" s="143" t="s">
        <v>253</v>
      </c>
      <c r="C60" s="143" t="s">
        <v>5648</v>
      </c>
      <c r="D60" s="168">
        <v>45.292945486723802</v>
      </c>
      <c r="E60" s="168">
        <v>5</v>
      </c>
      <c r="F60" s="181">
        <v>1.63033914085438E-2</v>
      </c>
      <c r="G60" s="169">
        <v>526.90172966329499</v>
      </c>
      <c r="H60" s="179">
        <v>44.370767223443401</v>
      </c>
      <c r="I60" s="179">
        <v>0</v>
      </c>
      <c r="J60" s="179">
        <v>1.44356638263916</v>
      </c>
      <c r="K60" s="179">
        <v>18.720000000033199</v>
      </c>
      <c r="L60" s="179">
        <v>20.1635663826724</v>
      </c>
    </row>
    <row r="61" spans="1:12" x14ac:dyDescent="0.2">
      <c r="A61" s="144" t="s">
        <v>185</v>
      </c>
      <c r="B61" s="144" t="s">
        <v>255</v>
      </c>
      <c r="C61" s="144" t="s">
        <v>1681</v>
      </c>
      <c r="D61" s="157">
        <v>44.353705450648903</v>
      </c>
      <c r="E61" s="157">
        <v>121</v>
      </c>
      <c r="F61" s="182">
        <v>0</v>
      </c>
      <c r="G61" s="158">
        <v>3427.0622664428101</v>
      </c>
      <c r="H61" s="180">
        <v>52.316412529694702</v>
      </c>
      <c r="I61" s="180">
        <v>16.750529409070701</v>
      </c>
      <c r="J61" s="180">
        <v>9.3892116888844104</v>
      </c>
      <c r="K61" s="180">
        <v>0</v>
      </c>
      <c r="L61" s="180">
        <v>26.139741097955099</v>
      </c>
    </row>
    <row r="62" spans="1:12" x14ac:dyDescent="0.2">
      <c r="A62" s="143" t="s">
        <v>186</v>
      </c>
      <c r="B62" s="143" t="s">
        <v>253</v>
      </c>
      <c r="C62" s="143" t="s">
        <v>1682</v>
      </c>
      <c r="D62" s="168">
        <v>41.101188628878198</v>
      </c>
      <c r="E62" s="168">
        <v>3730</v>
      </c>
      <c r="F62" s="181">
        <v>2.4464100131052699E-2</v>
      </c>
      <c r="G62" s="169">
        <v>268.386964715891</v>
      </c>
      <c r="H62" s="179">
        <v>45.2398861789043</v>
      </c>
      <c r="I62" s="179">
        <v>0</v>
      </c>
      <c r="J62" s="179">
        <v>0.73530675264627698</v>
      </c>
      <c r="K62" s="179">
        <v>28.266009696633901</v>
      </c>
      <c r="L62" s="179">
        <v>29.0013164492802</v>
      </c>
    </row>
    <row r="63" spans="1:12" x14ac:dyDescent="0.2">
      <c r="A63" s="144" t="s">
        <v>186</v>
      </c>
      <c r="B63" s="144" t="s">
        <v>254</v>
      </c>
      <c r="C63" s="144" t="s">
        <v>1683</v>
      </c>
      <c r="D63" s="157">
        <v>42.0371177089499</v>
      </c>
      <c r="E63" s="157">
        <v>245</v>
      </c>
      <c r="F63" s="182">
        <v>0</v>
      </c>
      <c r="G63" s="158">
        <v>338.41980312432599</v>
      </c>
      <c r="H63" s="180">
        <v>45.431756969065198</v>
      </c>
      <c r="I63" s="180">
        <v>0</v>
      </c>
      <c r="J63" s="180">
        <v>0.92717754280637299</v>
      </c>
      <c r="K63" s="180">
        <v>0</v>
      </c>
      <c r="L63" s="180">
        <v>0.92717754280637299</v>
      </c>
    </row>
    <row r="64" spans="1:12" x14ac:dyDescent="0.2">
      <c r="A64" s="143" t="s">
        <v>186</v>
      </c>
      <c r="B64" s="143" t="s">
        <v>255</v>
      </c>
      <c r="C64" s="143" t="s">
        <v>1684</v>
      </c>
      <c r="D64" s="168">
        <v>41.4820898660453</v>
      </c>
      <c r="E64" s="168">
        <v>232</v>
      </c>
      <c r="F64" s="181">
        <v>0</v>
      </c>
      <c r="G64" s="169">
        <v>2571.3633042245701</v>
      </c>
      <c r="H64" s="179">
        <v>51.549410396730799</v>
      </c>
      <c r="I64" s="179">
        <v>10.0008187352111</v>
      </c>
      <c r="J64" s="179">
        <v>7.0448309704782703</v>
      </c>
      <c r="K64" s="179">
        <v>0</v>
      </c>
      <c r="L64" s="179">
        <v>17.0456497056893</v>
      </c>
    </row>
    <row r="65" spans="1:12" x14ac:dyDescent="0.2">
      <c r="A65" s="144" t="s">
        <v>188</v>
      </c>
      <c r="B65" s="144" t="s">
        <v>255</v>
      </c>
      <c r="C65" s="144" t="s">
        <v>1685</v>
      </c>
      <c r="D65" s="157">
        <v>42.161523502694898</v>
      </c>
      <c r="E65" s="157">
        <v>48</v>
      </c>
      <c r="F65" s="182">
        <v>0</v>
      </c>
      <c r="G65" s="158">
        <v>3778.3923129323598</v>
      </c>
      <c r="H65" s="180">
        <v>50.2368755033445</v>
      </c>
      <c r="I65" s="180">
        <v>14.426581651362101</v>
      </c>
      <c r="J65" s="180">
        <v>10.351759761458499</v>
      </c>
      <c r="K65" s="180">
        <v>0</v>
      </c>
      <c r="L65" s="180">
        <v>24.778341412820598</v>
      </c>
    </row>
    <row r="66" spans="1:12" x14ac:dyDescent="0.2">
      <c r="A66" s="143" t="s">
        <v>189</v>
      </c>
      <c r="B66" s="143" t="s">
        <v>253</v>
      </c>
      <c r="C66" s="143" t="s">
        <v>1686</v>
      </c>
      <c r="D66" s="168">
        <v>36.389762270408198</v>
      </c>
      <c r="E66" s="168">
        <v>180</v>
      </c>
      <c r="F66" s="181">
        <v>4.7317942683501001E-2</v>
      </c>
      <c r="G66" s="169">
        <v>389.49983577326498</v>
      </c>
      <c r="H66" s="179">
        <v>43.994323678552597</v>
      </c>
      <c r="I66" s="179">
        <v>0</v>
      </c>
      <c r="J66" s="179">
        <v>1.06712283773497</v>
      </c>
      <c r="K66" s="179">
        <v>17.586609845659201</v>
      </c>
      <c r="L66" s="179">
        <v>18.6537326833941</v>
      </c>
    </row>
    <row r="67" spans="1:12" x14ac:dyDescent="0.2">
      <c r="A67" s="144" t="s">
        <v>189</v>
      </c>
      <c r="B67" s="144" t="s">
        <v>254</v>
      </c>
      <c r="C67" s="144" t="s">
        <v>1687</v>
      </c>
      <c r="D67" s="157">
        <v>35.126846716769002</v>
      </c>
      <c r="E67" s="157">
        <v>287</v>
      </c>
      <c r="F67" s="182">
        <v>0</v>
      </c>
      <c r="G67" s="158">
        <v>188.80995288549599</v>
      </c>
      <c r="H67" s="180">
        <v>43.444488383021003</v>
      </c>
      <c r="I67" s="180">
        <v>0</v>
      </c>
      <c r="J67" s="180">
        <v>0.51728754215204298</v>
      </c>
      <c r="K67" s="180">
        <v>0</v>
      </c>
      <c r="L67" s="180">
        <v>0.51728754215204298</v>
      </c>
    </row>
    <row r="68" spans="1:12" x14ac:dyDescent="0.2">
      <c r="A68" s="143" t="s">
        <v>189</v>
      </c>
      <c r="B68" s="143" t="s">
        <v>255</v>
      </c>
      <c r="C68" s="143" t="s">
        <v>1688</v>
      </c>
      <c r="D68" s="168">
        <v>32.586394344163701</v>
      </c>
      <c r="E68" s="168">
        <v>39</v>
      </c>
      <c r="F68" s="181">
        <v>0</v>
      </c>
      <c r="G68" s="169">
        <v>1030.7443380049499</v>
      </c>
      <c r="H68" s="179">
        <v>45.751157931292603</v>
      </c>
      <c r="I68" s="179">
        <v>7.2536371265352999</v>
      </c>
      <c r="J68" s="179">
        <v>2.8239570904245199</v>
      </c>
      <c r="K68" s="179">
        <v>0</v>
      </c>
      <c r="L68" s="179">
        <v>10.077594216959801</v>
      </c>
    </row>
    <row r="69" spans="1:12" x14ac:dyDescent="0.2">
      <c r="A69" s="144" t="s">
        <v>190</v>
      </c>
      <c r="B69" s="144" t="s">
        <v>253</v>
      </c>
      <c r="C69" s="144" t="s">
        <v>1689</v>
      </c>
      <c r="D69" s="157">
        <v>39.366559771547003</v>
      </c>
      <c r="E69" s="157">
        <v>1045</v>
      </c>
      <c r="F69" s="182">
        <v>6.4299176116483003E-2</v>
      </c>
      <c r="G69" s="158">
        <v>343.32162409746701</v>
      </c>
      <c r="H69" s="180">
        <v>45.445186615565198</v>
      </c>
      <c r="I69" s="180">
        <v>0</v>
      </c>
      <c r="J69" s="180">
        <v>0.94060718930812903</v>
      </c>
      <c r="K69" s="180">
        <v>16.660843288541201</v>
      </c>
      <c r="L69" s="180">
        <v>17.601450477849301</v>
      </c>
    </row>
    <row r="70" spans="1:12" x14ac:dyDescent="0.2">
      <c r="A70" s="143" t="s">
        <v>190</v>
      </c>
      <c r="B70" s="143" t="s">
        <v>254</v>
      </c>
      <c r="C70" s="143" t="s">
        <v>1690</v>
      </c>
      <c r="D70" s="168">
        <v>37.969728791445597</v>
      </c>
      <c r="E70" s="168">
        <v>112</v>
      </c>
      <c r="F70" s="181">
        <v>0</v>
      </c>
      <c r="G70" s="169">
        <v>224.031992772373</v>
      </c>
      <c r="H70" s="179">
        <v>45.118365707843402</v>
      </c>
      <c r="I70" s="179">
        <v>0</v>
      </c>
      <c r="J70" s="179">
        <v>0.61378628156814596</v>
      </c>
      <c r="K70" s="179">
        <v>0</v>
      </c>
      <c r="L70" s="179">
        <v>0.61378628156814596</v>
      </c>
    </row>
    <row r="71" spans="1:12" x14ac:dyDescent="0.2">
      <c r="A71" s="144" t="s">
        <v>190</v>
      </c>
      <c r="B71" s="144" t="s">
        <v>255</v>
      </c>
      <c r="C71" s="144" t="s">
        <v>1691</v>
      </c>
      <c r="D71" s="157">
        <v>47.347003575713401</v>
      </c>
      <c r="E71" s="157">
        <v>3</v>
      </c>
      <c r="F71" s="182">
        <v>0</v>
      </c>
      <c r="G71" s="158">
        <v>5414.4443006499896</v>
      </c>
      <c r="H71" s="180">
        <v>59.338673400630697</v>
      </c>
      <c r="I71" s="180">
        <v>17.758391274935299</v>
      </c>
      <c r="J71" s="180">
        <v>14.834093974383499</v>
      </c>
      <c r="K71" s="180">
        <v>0</v>
      </c>
      <c r="L71" s="180">
        <v>32.592485249318898</v>
      </c>
    </row>
    <row r="72" spans="1:12" x14ac:dyDescent="0.2">
      <c r="A72" s="143" t="s">
        <v>191</v>
      </c>
      <c r="B72" s="143" t="s">
        <v>253</v>
      </c>
      <c r="C72" s="143" t="s">
        <v>1692</v>
      </c>
      <c r="D72" s="168">
        <v>31.112408198402498</v>
      </c>
      <c r="E72" s="168">
        <v>17709</v>
      </c>
      <c r="F72" s="181">
        <v>5.1034333908481798E-2</v>
      </c>
      <c r="G72" s="169">
        <v>513.42129879203105</v>
      </c>
      <c r="H72" s="179">
        <v>32.672508323582797</v>
      </c>
      <c r="I72" s="179">
        <v>0</v>
      </c>
      <c r="J72" s="179">
        <v>1.40663369532063</v>
      </c>
      <c r="K72" s="179">
        <v>17.428393792620898</v>
      </c>
      <c r="L72" s="179">
        <v>18.835027487941499</v>
      </c>
    </row>
    <row r="73" spans="1:12" x14ac:dyDescent="0.2">
      <c r="A73" s="144" t="s">
        <v>191</v>
      </c>
      <c r="B73" s="144" t="s">
        <v>254</v>
      </c>
      <c r="C73" s="144" t="s">
        <v>1693</v>
      </c>
      <c r="D73" s="157">
        <v>31.282388579191899</v>
      </c>
      <c r="E73" s="157">
        <v>403</v>
      </c>
      <c r="F73" s="182">
        <v>0</v>
      </c>
      <c r="G73" s="158">
        <v>292.72626254094502</v>
      </c>
      <c r="H73" s="180">
        <v>32.067864388624898</v>
      </c>
      <c r="I73" s="180">
        <v>0</v>
      </c>
      <c r="J73" s="180">
        <v>0.80198976038615</v>
      </c>
      <c r="K73" s="180">
        <v>0</v>
      </c>
      <c r="L73" s="180">
        <v>0.80198976038615</v>
      </c>
    </row>
    <row r="74" spans="1:12" x14ac:dyDescent="0.2">
      <c r="A74" s="143" t="s">
        <v>191</v>
      </c>
      <c r="B74" s="143" t="s">
        <v>255</v>
      </c>
      <c r="C74" s="143" t="s">
        <v>1694</v>
      </c>
      <c r="D74" s="168">
        <v>31.394297014445499</v>
      </c>
      <c r="E74" s="168">
        <v>821</v>
      </c>
      <c r="F74" s="181">
        <v>0</v>
      </c>
      <c r="G74" s="169">
        <v>3021.2641545021302</v>
      </c>
      <c r="H74" s="179">
        <v>39.5433106679857</v>
      </c>
      <c r="I74" s="179">
        <v>11.6847467041757</v>
      </c>
      <c r="J74" s="179">
        <v>8.2774360397318496</v>
      </c>
      <c r="K74" s="179">
        <v>0</v>
      </c>
      <c r="L74" s="179">
        <v>19.962182743907501</v>
      </c>
    </row>
    <row r="75" spans="1:12" x14ac:dyDescent="0.2">
      <c r="A75" s="144" t="s">
        <v>192</v>
      </c>
      <c r="B75" s="144" t="s">
        <v>253</v>
      </c>
      <c r="C75" s="144" t="s">
        <v>1695</v>
      </c>
      <c r="D75" s="157">
        <v>27.518441488411401</v>
      </c>
      <c r="E75" s="157">
        <v>1954</v>
      </c>
      <c r="F75" s="182">
        <v>4.7787462112696903E-2</v>
      </c>
      <c r="G75" s="158">
        <v>268.78236487294498</v>
      </c>
      <c r="H75" s="180">
        <v>26.551862199981802</v>
      </c>
      <c r="I75" s="180">
        <v>0</v>
      </c>
      <c r="J75" s="180">
        <v>0.73639004074779502</v>
      </c>
      <c r="K75" s="180">
        <v>10.6008209689323</v>
      </c>
      <c r="L75" s="180">
        <v>11.3372110096801</v>
      </c>
    </row>
    <row r="76" spans="1:12" x14ac:dyDescent="0.2">
      <c r="A76" s="143" t="s">
        <v>192</v>
      </c>
      <c r="B76" s="143" t="s">
        <v>254</v>
      </c>
      <c r="C76" s="143" t="s">
        <v>1696</v>
      </c>
      <c r="D76" s="168">
        <v>26.667199224590501</v>
      </c>
      <c r="E76" s="168">
        <v>28569</v>
      </c>
      <c r="F76" s="181">
        <v>0</v>
      </c>
      <c r="G76" s="169">
        <v>379.61094610990801</v>
      </c>
      <c r="H76" s="179">
        <v>26.85550214857</v>
      </c>
      <c r="I76" s="179">
        <v>0</v>
      </c>
      <c r="J76" s="179">
        <v>1.04002998934221</v>
      </c>
      <c r="K76" s="179">
        <v>0</v>
      </c>
      <c r="L76" s="179">
        <v>1.04002998934221</v>
      </c>
    </row>
    <row r="77" spans="1:12" x14ac:dyDescent="0.2">
      <c r="A77" s="144" t="s">
        <v>192</v>
      </c>
      <c r="B77" s="144" t="s">
        <v>255</v>
      </c>
      <c r="C77" s="144" t="s">
        <v>1697</v>
      </c>
      <c r="D77" s="157">
        <v>28.999850231204299</v>
      </c>
      <c r="E77" s="157">
        <v>1721</v>
      </c>
      <c r="F77" s="182">
        <v>0</v>
      </c>
      <c r="G77" s="158">
        <v>1495.6165197441801</v>
      </c>
      <c r="H77" s="180">
        <v>29.913051665382</v>
      </c>
      <c r="I77" s="180">
        <v>19.686093272029201</v>
      </c>
      <c r="J77" s="180">
        <v>4.0975795061484304</v>
      </c>
      <c r="K77" s="180">
        <v>0</v>
      </c>
      <c r="L77" s="180">
        <v>23.783672778177699</v>
      </c>
    </row>
    <row r="78" spans="1:12" x14ac:dyDescent="0.2">
      <c r="A78" s="143" t="s">
        <v>193</v>
      </c>
      <c r="B78" s="143" t="s">
        <v>253</v>
      </c>
      <c r="C78" s="143" t="s">
        <v>1698</v>
      </c>
      <c r="D78" s="168">
        <v>30.770583239756998</v>
      </c>
      <c r="E78" s="168">
        <v>179</v>
      </c>
      <c r="F78" s="181">
        <v>6.5277096730186002E-2</v>
      </c>
      <c r="G78" s="169">
        <v>292.02910528023699</v>
      </c>
      <c r="H78" s="179">
        <v>28.291514322897001</v>
      </c>
      <c r="I78" s="179">
        <v>0</v>
      </c>
      <c r="J78" s="179">
        <v>0.80007974049380104</v>
      </c>
      <c r="K78" s="179">
        <v>12.072847471955701</v>
      </c>
      <c r="L78" s="179">
        <v>12.8729272124495</v>
      </c>
    </row>
    <row r="79" spans="1:12" x14ac:dyDescent="0.2">
      <c r="A79" s="144" t="s">
        <v>193</v>
      </c>
      <c r="B79" s="144" t="s">
        <v>254</v>
      </c>
      <c r="C79" s="144" t="s">
        <v>1699</v>
      </c>
      <c r="D79" s="157">
        <v>27.343578448002699</v>
      </c>
      <c r="E79" s="157">
        <v>2289</v>
      </c>
      <c r="F79" s="182">
        <v>0</v>
      </c>
      <c r="G79" s="158">
        <v>245.399961784602</v>
      </c>
      <c r="H79" s="180">
        <v>28.163763244832399</v>
      </c>
      <c r="I79" s="180">
        <v>0</v>
      </c>
      <c r="J79" s="180">
        <v>0.67232866242356804</v>
      </c>
      <c r="K79" s="180">
        <v>0</v>
      </c>
      <c r="L79" s="180">
        <v>0.67232866242356804</v>
      </c>
    </row>
    <row r="80" spans="1:12" x14ac:dyDescent="0.2">
      <c r="A80" s="143" t="s">
        <v>193</v>
      </c>
      <c r="B80" s="143" t="s">
        <v>255</v>
      </c>
      <c r="C80" s="143" t="s">
        <v>1700</v>
      </c>
      <c r="D80" s="168">
        <v>31.976296883587501</v>
      </c>
      <c r="E80" s="168">
        <v>939</v>
      </c>
      <c r="F80" s="181">
        <v>0</v>
      </c>
      <c r="G80" s="169">
        <v>1708.7705227837801</v>
      </c>
      <c r="H80" s="179">
        <v>32.172997658522597</v>
      </c>
      <c r="I80" s="179">
        <v>12.1277462537636</v>
      </c>
      <c r="J80" s="179">
        <v>4.68156307611995</v>
      </c>
      <c r="K80" s="179">
        <v>0</v>
      </c>
      <c r="L80" s="179">
        <v>16.809309329883501</v>
      </c>
    </row>
    <row r="81" spans="1:12" x14ac:dyDescent="0.2">
      <c r="A81" s="144" t="s">
        <v>194</v>
      </c>
      <c r="B81" s="144" t="s">
        <v>253</v>
      </c>
      <c r="C81" s="144" t="s">
        <v>1701</v>
      </c>
      <c r="D81" s="157">
        <v>31.249154266196701</v>
      </c>
      <c r="E81" s="157">
        <v>17457</v>
      </c>
      <c r="F81" s="182">
        <v>6.5677888937696494E-2</v>
      </c>
      <c r="G81" s="158">
        <v>461.58013867985801</v>
      </c>
      <c r="H81" s="180">
        <v>26.922593293524901</v>
      </c>
      <c r="I81" s="180">
        <v>0</v>
      </c>
      <c r="J81" s="180">
        <v>1.26460311967084</v>
      </c>
      <c r="K81" s="180">
        <v>15.227386489024701</v>
      </c>
      <c r="L81" s="180">
        <v>16.491989608695501</v>
      </c>
    </row>
    <row r="82" spans="1:12" x14ac:dyDescent="0.2">
      <c r="A82" s="143" t="s">
        <v>194</v>
      </c>
      <c r="B82" s="143" t="s">
        <v>254</v>
      </c>
      <c r="C82" s="143" t="s">
        <v>1702</v>
      </c>
      <c r="D82" s="168">
        <v>30.919917098646501</v>
      </c>
      <c r="E82" s="168">
        <v>18069</v>
      </c>
      <c r="F82" s="181">
        <v>0</v>
      </c>
      <c r="G82" s="169">
        <v>388.17572384051999</v>
      </c>
      <c r="H82" s="179">
        <v>26.721485307664501</v>
      </c>
      <c r="I82" s="179">
        <v>0</v>
      </c>
      <c r="J82" s="179">
        <v>1.0634951338096399</v>
      </c>
      <c r="K82" s="179">
        <v>0</v>
      </c>
      <c r="L82" s="179">
        <v>1.0634951338096399</v>
      </c>
    </row>
    <row r="83" spans="1:12" x14ac:dyDescent="0.2">
      <c r="A83" s="144" t="s">
        <v>194</v>
      </c>
      <c r="B83" s="144" t="s">
        <v>255</v>
      </c>
      <c r="C83" s="144" t="s">
        <v>1703</v>
      </c>
      <c r="D83" s="157">
        <v>31.876355854965102</v>
      </c>
      <c r="E83" s="157">
        <v>2958</v>
      </c>
      <c r="F83" s="182">
        <v>0</v>
      </c>
      <c r="G83" s="158">
        <v>2537.97077795115</v>
      </c>
      <c r="H83" s="180">
        <v>32.611334770981898</v>
      </c>
      <c r="I83" s="180">
        <v>16.681526413841301</v>
      </c>
      <c r="J83" s="180">
        <v>6.95334459712645</v>
      </c>
      <c r="K83" s="180">
        <v>0</v>
      </c>
      <c r="L83" s="180">
        <v>23.6348710109677</v>
      </c>
    </row>
    <row r="84" spans="1:12" x14ac:dyDescent="0.2">
      <c r="A84" s="143" t="s">
        <v>195</v>
      </c>
      <c r="B84" s="143" t="s">
        <v>253</v>
      </c>
      <c r="C84" s="143" t="s">
        <v>1704</v>
      </c>
      <c r="D84" s="168">
        <v>31.585574203137899</v>
      </c>
      <c r="E84" s="168">
        <v>642</v>
      </c>
      <c r="F84" s="181">
        <v>6.4024647215634195E-2</v>
      </c>
      <c r="G84" s="169">
        <v>297.34883100494699</v>
      </c>
      <c r="H84" s="179">
        <v>17.3127336070051</v>
      </c>
      <c r="I84" s="179">
        <v>0</v>
      </c>
      <c r="J84" s="179">
        <v>0.81465433152040301</v>
      </c>
      <c r="K84" s="179">
        <v>14.267570711536999</v>
      </c>
      <c r="L84" s="179">
        <v>15.082225043057401</v>
      </c>
    </row>
    <row r="85" spans="1:12" x14ac:dyDescent="0.2">
      <c r="A85" s="144" t="s">
        <v>195</v>
      </c>
      <c r="B85" s="144" t="s">
        <v>254</v>
      </c>
      <c r="C85" s="144" t="s">
        <v>1705</v>
      </c>
      <c r="D85" s="157">
        <v>31.412607039723301</v>
      </c>
      <c r="E85" s="157">
        <v>3320</v>
      </c>
      <c r="F85" s="182">
        <v>0</v>
      </c>
      <c r="G85" s="158">
        <v>348.47978550906402</v>
      </c>
      <c r="H85" s="180">
        <v>17.452818413865401</v>
      </c>
      <c r="I85" s="180">
        <v>0</v>
      </c>
      <c r="J85" s="180">
        <v>0.954739138380997</v>
      </c>
      <c r="K85" s="180">
        <v>0</v>
      </c>
      <c r="L85" s="180">
        <v>0.954739138380997</v>
      </c>
    </row>
    <row r="86" spans="1:12" x14ac:dyDescent="0.2">
      <c r="A86" s="143" t="s">
        <v>195</v>
      </c>
      <c r="B86" s="143" t="s">
        <v>255</v>
      </c>
      <c r="C86" s="143" t="s">
        <v>1706</v>
      </c>
      <c r="D86" s="168">
        <v>33.255142134707299</v>
      </c>
      <c r="E86" s="168">
        <v>70</v>
      </c>
      <c r="F86" s="181">
        <v>0</v>
      </c>
      <c r="G86" s="169">
        <v>800.044556636273</v>
      </c>
      <c r="H86" s="179">
        <v>18.689982170379899</v>
      </c>
      <c r="I86" s="179">
        <v>8.4736451654956308</v>
      </c>
      <c r="J86" s="179">
        <v>2.1919028948939001</v>
      </c>
      <c r="K86" s="179">
        <v>0</v>
      </c>
      <c r="L86" s="179">
        <v>10.665548060389501</v>
      </c>
    </row>
    <row r="87" spans="1:12" x14ac:dyDescent="0.2">
      <c r="A87" s="144" t="s">
        <v>196</v>
      </c>
      <c r="B87" s="144" t="s">
        <v>253</v>
      </c>
      <c r="C87" s="144" t="s">
        <v>1707</v>
      </c>
      <c r="D87" s="157">
        <v>35.028355612216302</v>
      </c>
      <c r="E87" s="157">
        <v>39</v>
      </c>
      <c r="F87" s="182">
        <v>7.4422943058009797E-2</v>
      </c>
      <c r="G87" s="158">
        <v>817.28586260030795</v>
      </c>
      <c r="H87" s="180">
        <v>40.841509208026103</v>
      </c>
      <c r="I87" s="180">
        <v>0</v>
      </c>
      <c r="J87" s="180">
        <v>2.2391393495898799</v>
      </c>
      <c r="K87" s="180">
        <v>16.277948084276598</v>
      </c>
      <c r="L87" s="180">
        <v>18.5170874338665</v>
      </c>
    </row>
    <row r="88" spans="1:12" x14ac:dyDescent="0.2">
      <c r="A88" s="143" t="s">
        <v>196</v>
      </c>
      <c r="B88" s="143" t="s">
        <v>254</v>
      </c>
      <c r="C88" s="143" t="s">
        <v>1708</v>
      </c>
      <c r="D88" s="168">
        <v>33.314348557487499</v>
      </c>
      <c r="E88" s="168">
        <v>2262</v>
      </c>
      <c r="F88" s="181">
        <v>0</v>
      </c>
      <c r="G88" s="169">
        <v>333.55281170141302</v>
      </c>
      <c r="H88" s="179">
        <v>39.5162131782293</v>
      </c>
      <c r="I88" s="179">
        <v>0</v>
      </c>
      <c r="J88" s="179">
        <v>0.91384331972989896</v>
      </c>
      <c r="K88" s="179">
        <v>0</v>
      </c>
      <c r="L88" s="179">
        <v>0.91384331972989896</v>
      </c>
    </row>
    <row r="89" spans="1:12" x14ac:dyDescent="0.2">
      <c r="A89" s="144" t="s">
        <v>197</v>
      </c>
      <c r="B89" s="144" t="s">
        <v>254</v>
      </c>
      <c r="C89" s="144" t="s">
        <v>1709</v>
      </c>
      <c r="D89" s="157">
        <v>32.454577873012802</v>
      </c>
      <c r="E89" s="157">
        <v>16173</v>
      </c>
      <c r="F89" s="182">
        <v>0</v>
      </c>
      <c r="G89" s="158">
        <v>335.54474945584298</v>
      </c>
      <c r="H89" s="180">
        <v>43.339487341143197</v>
      </c>
      <c r="I89" s="180">
        <v>0</v>
      </c>
      <c r="J89" s="180">
        <v>0.91930068344066396</v>
      </c>
      <c r="K89" s="180">
        <v>0</v>
      </c>
      <c r="L89" s="180">
        <v>0.91930068344066396</v>
      </c>
    </row>
    <row r="90" spans="1:12" x14ac:dyDescent="0.2">
      <c r="A90" s="143" t="s">
        <v>197</v>
      </c>
      <c r="B90" s="143" t="s">
        <v>255</v>
      </c>
      <c r="C90" s="143" t="s">
        <v>1710</v>
      </c>
      <c r="D90" s="168">
        <v>33.838136388520603</v>
      </c>
      <c r="E90" s="168">
        <v>184</v>
      </c>
      <c r="F90" s="181">
        <v>0</v>
      </c>
      <c r="G90" s="169">
        <v>2299.3297381362599</v>
      </c>
      <c r="H90" s="179">
        <v>48.719720186830003</v>
      </c>
      <c r="I90" s="179">
        <v>30.156492827948</v>
      </c>
      <c r="J90" s="179">
        <v>6.29953352914045</v>
      </c>
      <c r="K90" s="179">
        <v>0</v>
      </c>
      <c r="L90" s="179">
        <v>36.456026357088398</v>
      </c>
    </row>
    <row r="91" spans="1:12" x14ac:dyDescent="0.2">
      <c r="A91" s="144" t="s">
        <v>198</v>
      </c>
      <c r="B91" s="144" t="s">
        <v>253</v>
      </c>
      <c r="C91" s="144" t="s">
        <v>1711</v>
      </c>
      <c r="D91" s="157">
        <v>31.839856718659899</v>
      </c>
      <c r="E91" s="157">
        <v>531</v>
      </c>
      <c r="F91" s="182">
        <v>6.4467101208508598E-2</v>
      </c>
      <c r="G91" s="158">
        <v>537.63102401791105</v>
      </c>
      <c r="H91" s="180">
        <v>29.696751238988799</v>
      </c>
      <c r="I91" s="180">
        <v>0</v>
      </c>
      <c r="J91" s="180">
        <v>1.47296170963811</v>
      </c>
      <c r="K91" s="180">
        <v>14.962941295245001</v>
      </c>
      <c r="L91" s="180">
        <v>16.435903004883102</v>
      </c>
    </row>
    <row r="92" spans="1:12" x14ac:dyDescent="0.2">
      <c r="A92" s="143" t="s">
        <v>198</v>
      </c>
      <c r="B92" s="143" t="s">
        <v>254</v>
      </c>
      <c r="C92" s="143" t="s">
        <v>1712</v>
      </c>
      <c r="D92" s="168">
        <v>33.896682913922199</v>
      </c>
      <c r="E92" s="168">
        <v>14926</v>
      </c>
      <c r="F92" s="181">
        <v>0</v>
      </c>
      <c r="G92" s="169">
        <v>399.810211340237</v>
      </c>
      <c r="H92" s="179">
        <v>29.319159971353901</v>
      </c>
      <c r="I92" s="179">
        <v>0</v>
      </c>
      <c r="J92" s="179">
        <v>1.0953704420280499</v>
      </c>
      <c r="K92" s="179">
        <v>0</v>
      </c>
      <c r="L92" s="179">
        <v>1.0953704420280499</v>
      </c>
    </row>
    <row r="93" spans="1:12" x14ac:dyDescent="0.2">
      <c r="A93" s="144" t="s">
        <v>198</v>
      </c>
      <c r="B93" s="144" t="s">
        <v>255</v>
      </c>
      <c r="C93" s="144" t="s">
        <v>5809</v>
      </c>
      <c r="D93" s="157">
        <v>28.55</v>
      </c>
      <c r="E93" s="157">
        <v>1</v>
      </c>
      <c r="F93" s="182">
        <v>0</v>
      </c>
      <c r="G93" s="158">
        <v>2163.6366407959299</v>
      </c>
      <c r="H93" s="180">
        <v>34.151561147953501</v>
      </c>
      <c r="I93" s="180">
        <v>0</v>
      </c>
      <c r="J93" s="180">
        <v>5.9277716186189897</v>
      </c>
      <c r="K93" s="180">
        <v>0</v>
      </c>
      <c r="L93" s="180">
        <v>5.9277716186189897</v>
      </c>
    </row>
    <row r="94" spans="1:12" x14ac:dyDescent="0.2">
      <c r="A94" s="143" t="s">
        <v>199</v>
      </c>
      <c r="B94" s="143" t="s">
        <v>253</v>
      </c>
      <c r="C94" s="143" t="s">
        <v>1713</v>
      </c>
      <c r="D94" s="168">
        <v>31.878708903649301</v>
      </c>
      <c r="E94" s="168">
        <v>514</v>
      </c>
      <c r="F94" s="181">
        <v>6.5045309553640407E-2</v>
      </c>
      <c r="G94" s="169">
        <v>191.73938987422699</v>
      </c>
      <c r="H94" s="179">
        <v>28.7491029262093</v>
      </c>
      <c r="I94" s="179">
        <v>0</v>
      </c>
      <c r="J94" s="179">
        <v>0.52531339691568901</v>
      </c>
      <c r="K94" s="179">
        <v>15.149538727435299</v>
      </c>
      <c r="L94" s="179">
        <v>15.674852124351</v>
      </c>
    </row>
    <row r="95" spans="1:12" x14ac:dyDescent="0.2">
      <c r="A95" s="144" t="s">
        <v>199</v>
      </c>
      <c r="B95" s="144" t="s">
        <v>254</v>
      </c>
      <c r="C95" s="144" t="s">
        <v>1714</v>
      </c>
      <c r="D95" s="157">
        <v>32.964001109417602</v>
      </c>
      <c r="E95" s="157">
        <v>64722</v>
      </c>
      <c r="F95" s="182">
        <v>0</v>
      </c>
      <c r="G95" s="158">
        <v>347.03077731796799</v>
      </c>
      <c r="H95" s="180">
        <v>29.174558782244301</v>
      </c>
      <c r="I95" s="180">
        <v>0</v>
      </c>
      <c r="J95" s="180">
        <v>0.95076925292593895</v>
      </c>
      <c r="K95" s="180">
        <v>0</v>
      </c>
      <c r="L95" s="180">
        <v>0.95076925292593895</v>
      </c>
    </row>
    <row r="96" spans="1:12" x14ac:dyDescent="0.2">
      <c r="A96" s="143" t="s">
        <v>199</v>
      </c>
      <c r="B96" s="143" t="s">
        <v>255</v>
      </c>
      <c r="C96" s="143" t="s">
        <v>1715</v>
      </c>
      <c r="D96" s="168">
        <v>32.144372149354801</v>
      </c>
      <c r="E96" s="168">
        <v>46</v>
      </c>
      <c r="F96" s="181">
        <v>0</v>
      </c>
      <c r="G96" s="169">
        <v>672.49690833197099</v>
      </c>
      <c r="H96" s="179">
        <v>30.066246812384399</v>
      </c>
      <c r="I96" s="179">
        <v>18.670785330016301</v>
      </c>
      <c r="J96" s="179">
        <v>1.84245728310129</v>
      </c>
      <c r="K96" s="179">
        <v>0</v>
      </c>
      <c r="L96" s="179">
        <v>20.513242613117601</v>
      </c>
    </row>
    <row r="97" spans="1:12" x14ac:dyDescent="0.2">
      <c r="A97" s="144" t="s">
        <v>200</v>
      </c>
      <c r="B97" s="144" t="s">
        <v>253</v>
      </c>
      <c r="C97" s="144" t="s">
        <v>1716</v>
      </c>
      <c r="D97" s="157">
        <v>31.7215710949305</v>
      </c>
      <c r="E97" s="157">
        <v>14</v>
      </c>
      <c r="F97" s="182">
        <v>6.2379368376255399E-2</v>
      </c>
      <c r="G97" s="158">
        <v>311.96264994281398</v>
      </c>
      <c r="H97" s="180">
        <v>28.346126774022899</v>
      </c>
      <c r="I97" s="180">
        <v>0</v>
      </c>
      <c r="J97" s="180">
        <v>0.854692191624149</v>
      </c>
      <c r="K97" s="180">
        <v>14.9421914300307</v>
      </c>
      <c r="L97" s="180">
        <v>15.7968836216548</v>
      </c>
    </row>
    <row r="98" spans="1:12" x14ac:dyDescent="0.2">
      <c r="A98" s="143" t="s">
        <v>200</v>
      </c>
      <c r="B98" s="143" t="s">
        <v>254</v>
      </c>
      <c r="C98" s="143" t="s">
        <v>1717</v>
      </c>
      <c r="D98" s="168">
        <v>28.4802044807202</v>
      </c>
      <c r="E98" s="168">
        <v>3289</v>
      </c>
      <c r="F98" s="181">
        <v>0</v>
      </c>
      <c r="G98" s="169">
        <v>502.90102429094497</v>
      </c>
      <c r="H98" s="179">
        <v>28.869245607831701</v>
      </c>
      <c r="I98" s="179">
        <v>0</v>
      </c>
      <c r="J98" s="179">
        <v>1.3778110254546401</v>
      </c>
      <c r="K98" s="179">
        <v>0</v>
      </c>
      <c r="L98" s="179">
        <v>1.3778110254546401</v>
      </c>
    </row>
    <row r="99" spans="1:12" x14ac:dyDescent="0.2">
      <c r="A99" s="144" t="s">
        <v>201</v>
      </c>
      <c r="B99" s="144" t="s">
        <v>253</v>
      </c>
      <c r="C99" s="144" t="s">
        <v>1718</v>
      </c>
      <c r="D99" s="157">
        <v>31.055523876471</v>
      </c>
      <c r="E99" s="157">
        <v>13778</v>
      </c>
      <c r="F99" s="182">
        <v>6.26916576682649E-2</v>
      </c>
      <c r="G99" s="158">
        <v>522.94627557494096</v>
      </c>
      <c r="H99" s="180">
        <v>29.656519051479499</v>
      </c>
      <c r="I99" s="180">
        <v>0</v>
      </c>
      <c r="J99" s="180">
        <v>1.43272952212313</v>
      </c>
      <c r="K99" s="180">
        <v>15.2549902051008</v>
      </c>
      <c r="L99" s="180">
        <v>16.6877197272239</v>
      </c>
    </row>
    <row r="100" spans="1:12" x14ac:dyDescent="0.2">
      <c r="A100" s="143" t="s">
        <v>201</v>
      </c>
      <c r="B100" s="143" t="s">
        <v>254</v>
      </c>
      <c r="C100" s="143" t="s">
        <v>1719</v>
      </c>
      <c r="D100" s="168">
        <v>30.951508326198901</v>
      </c>
      <c r="E100" s="168">
        <v>18615</v>
      </c>
      <c r="F100" s="181">
        <v>0</v>
      </c>
      <c r="G100" s="169">
        <v>448.67859317450001</v>
      </c>
      <c r="H100" s="179">
        <v>29.453045948991999</v>
      </c>
      <c r="I100" s="179">
        <v>0</v>
      </c>
      <c r="J100" s="179">
        <v>1.2292564196561599</v>
      </c>
      <c r="K100" s="179">
        <v>0</v>
      </c>
      <c r="L100" s="179">
        <v>1.2292564196561599</v>
      </c>
    </row>
    <row r="101" spans="1:12" x14ac:dyDescent="0.2">
      <c r="A101" s="144" t="s">
        <v>201</v>
      </c>
      <c r="B101" s="144" t="s">
        <v>255</v>
      </c>
      <c r="C101" s="144" t="s">
        <v>1720</v>
      </c>
      <c r="D101" s="157">
        <v>31.550191090304601</v>
      </c>
      <c r="E101" s="157">
        <v>3307</v>
      </c>
      <c r="F101" s="182">
        <v>0</v>
      </c>
      <c r="G101" s="158">
        <v>4073.17068412151</v>
      </c>
      <c r="H101" s="180">
        <v>39.383161266730603</v>
      </c>
      <c r="I101" s="180">
        <v>22.380254103430001</v>
      </c>
      <c r="J101" s="180">
        <v>11.1593717373192</v>
      </c>
      <c r="K101" s="180">
        <v>0</v>
      </c>
      <c r="L101" s="180">
        <v>33.539625840749203</v>
      </c>
    </row>
    <row r="102" spans="1:12" x14ac:dyDescent="0.2">
      <c r="A102" s="143" t="s">
        <v>202</v>
      </c>
      <c r="B102" s="143" t="s">
        <v>253</v>
      </c>
      <c r="C102" s="143" t="s">
        <v>1721</v>
      </c>
      <c r="D102" s="168">
        <v>32.364152826688702</v>
      </c>
      <c r="E102" s="168">
        <v>1422</v>
      </c>
      <c r="F102" s="181">
        <v>7.56163774249555E-2</v>
      </c>
      <c r="G102" s="169">
        <v>428.71730048129098</v>
      </c>
      <c r="H102" s="179">
        <v>36.243048948380597</v>
      </c>
      <c r="I102" s="179">
        <v>0</v>
      </c>
      <c r="J102" s="179">
        <v>1.1745679465240899</v>
      </c>
      <c r="K102" s="179">
        <v>12.8084104418718</v>
      </c>
      <c r="L102" s="179">
        <v>13.9829783883959</v>
      </c>
    </row>
    <row r="103" spans="1:12" x14ac:dyDescent="0.2">
      <c r="A103" s="144" t="s">
        <v>202</v>
      </c>
      <c r="B103" s="144" t="s">
        <v>254</v>
      </c>
      <c r="C103" s="144" t="s">
        <v>1722</v>
      </c>
      <c r="D103" s="157">
        <v>31.244676170559401</v>
      </c>
      <c r="E103" s="157">
        <v>580</v>
      </c>
      <c r="F103" s="182">
        <v>0</v>
      </c>
      <c r="G103" s="158">
        <v>179.60899691015001</v>
      </c>
      <c r="H103" s="180">
        <v>35.560560445496499</v>
      </c>
      <c r="I103" s="180">
        <v>0</v>
      </c>
      <c r="J103" s="180">
        <v>0.49207944358945299</v>
      </c>
      <c r="K103" s="180">
        <v>0</v>
      </c>
      <c r="L103" s="180">
        <v>0.49207944358945299</v>
      </c>
    </row>
    <row r="104" spans="1:12" x14ac:dyDescent="0.2">
      <c r="A104" s="143" t="s">
        <v>202</v>
      </c>
      <c r="B104" s="143" t="s">
        <v>255</v>
      </c>
      <c r="C104" s="143" t="s">
        <v>1723</v>
      </c>
      <c r="D104" s="168">
        <v>34.352496249368201</v>
      </c>
      <c r="E104" s="168">
        <v>2502</v>
      </c>
      <c r="F104" s="181">
        <v>0</v>
      </c>
      <c r="G104" s="169">
        <v>2462.79583587154</v>
      </c>
      <c r="H104" s="179">
        <v>41.815866853574803</v>
      </c>
      <c r="I104" s="179">
        <v>15.4915701255395</v>
      </c>
      <c r="J104" s="179">
        <v>6.7473858517028598</v>
      </c>
      <c r="K104" s="179">
        <v>0</v>
      </c>
      <c r="L104" s="179">
        <v>22.238955977242298</v>
      </c>
    </row>
    <row r="105" spans="1:12" x14ac:dyDescent="0.2">
      <c r="A105" s="144" t="s">
        <v>203</v>
      </c>
      <c r="B105" s="144" t="s">
        <v>253</v>
      </c>
      <c r="C105" s="144" t="s">
        <v>1724</v>
      </c>
      <c r="D105" s="157">
        <v>31.300648591775399</v>
      </c>
      <c r="E105" s="157">
        <v>4332</v>
      </c>
      <c r="F105" s="182">
        <v>8.7382626948847505E-2</v>
      </c>
      <c r="G105" s="158">
        <v>312.79217564668801</v>
      </c>
      <c r="H105" s="180">
        <v>41.037838880161402</v>
      </c>
      <c r="I105" s="180">
        <v>0</v>
      </c>
      <c r="J105" s="180">
        <v>0.85696486478544598</v>
      </c>
      <c r="K105" s="180">
        <v>17.6168544993557</v>
      </c>
      <c r="L105" s="180">
        <v>18.4738193641412</v>
      </c>
    </row>
    <row r="106" spans="1:12" x14ac:dyDescent="0.2">
      <c r="A106" s="143" t="s">
        <v>203</v>
      </c>
      <c r="B106" s="143" t="s">
        <v>254</v>
      </c>
      <c r="C106" s="143" t="s">
        <v>1725</v>
      </c>
      <c r="D106" s="168">
        <v>29.233514132074799</v>
      </c>
      <c r="E106" s="168">
        <v>460</v>
      </c>
      <c r="F106" s="181">
        <v>0</v>
      </c>
      <c r="G106" s="169">
        <v>283.77871325291699</v>
      </c>
      <c r="H106" s="179">
        <v>40.9583499420972</v>
      </c>
      <c r="I106" s="179">
        <v>0</v>
      </c>
      <c r="J106" s="179">
        <v>0.77747592672031895</v>
      </c>
      <c r="K106" s="179">
        <v>0</v>
      </c>
      <c r="L106" s="179">
        <v>0.77747592672031895</v>
      </c>
    </row>
    <row r="107" spans="1:12" x14ac:dyDescent="0.2">
      <c r="A107" s="144" t="s">
        <v>203</v>
      </c>
      <c r="B107" s="144" t="s">
        <v>255</v>
      </c>
      <c r="C107" s="144" t="s">
        <v>1726</v>
      </c>
      <c r="D107" s="157">
        <v>36.276128467411603</v>
      </c>
      <c r="E107" s="157">
        <v>1344</v>
      </c>
      <c r="F107" s="182">
        <v>0</v>
      </c>
      <c r="G107" s="158">
        <v>2316.9981498729098</v>
      </c>
      <c r="H107" s="180">
        <v>46.528814152004301</v>
      </c>
      <c r="I107" s="180">
        <v>7.5882665332520096</v>
      </c>
      <c r="J107" s="180">
        <v>6.3479401366381101</v>
      </c>
      <c r="K107" s="180">
        <v>0</v>
      </c>
      <c r="L107" s="180">
        <v>13.936206669890099</v>
      </c>
    </row>
    <row r="108" spans="1:12" x14ac:dyDescent="0.2">
      <c r="A108" s="143" t="s">
        <v>204</v>
      </c>
      <c r="B108" s="143" t="s">
        <v>255</v>
      </c>
      <c r="C108" s="143" t="s">
        <v>1727</v>
      </c>
      <c r="D108" s="168">
        <v>34.040507375817299</v>
      </c>
      <c r="E108" s="168">
        <v>250</v>
      </c>
      <c r="F108" s="181">
        <v>0</v>
      </c>
      <c r="G108" s="169">
        <v>2399.3178240398502</v>
      </c>
      <c r="H108" s="179">
        <v>46.754347505872097</v>
      </c>
      <c r="I108" s="179">
        <v>19.5965512366475</v>
      </c>
      <c r="J108" s="179">
        <v>6.57347349052014</v>
      </c>
      <c r="K108" s="179">
        <v>0</v>
      </c>
      <c r="L108" s="179">
        <v>26.170024727167601</v>
      </c>
    </row>
    <row r="109" spans="1:12" x14ac:dyDescent="0.2">
      <c r="A109" s="144" t="s">
        <v>205</v>
      </c>
      <c r="B109" s="144" t="s">
        <v>255</v>
      </c>
      <c r="C109" s="144" t="s">
        <v>1728</v>
      </c>
      <c r="D109" s="157">
        <v>30.322449851922599</v>
      </c>
      <c r="E109" s="157">
        <v>2356</v>
      </c>
      <c r="F109" s="182">
        <v>0</v>
      </c>
      <c r="G109" s="158">
        <v>2215.1702221301498</v>
      </c>
      <c r="H109" s="180">
        <v>46.249833528047802</v>
      </c>
      <c r="I109" s="180">
        <v>17.311941076672799</v>
      </c>
      <c r="J109" s="180">
        <v>6.06895951268534</v>
      </c>
      <c r="K109" s="180">
        <v>0</v>
      </c>
      <c r="L109" s="180">
        <v>23.380900589358198</v>
      </c>
    </row>
    <row r="110" spans="1:12" x14ac:dyDescent="0.2">
      <c r="A110" s="143" t="s">
        <v>206</v>
      </c>
      <c r="B110" s="143" t="s">
        <v>255</v>
      </c>
      <c r="C110" s="143" t="s">
        <v>1729</v>
      </c>
      <c r="D110" s="168">
        <v>44.249131998768597</v>
      </c>
      <c r="E110" s="168">
        <v>45</v>
      </c>
      <c r="F110" s="181">
        <v>0</v>
      </c>
      <c r="G110" s="169">
        <v>2260.3165722139502</v>
      </c>
      <c r="H110" s="179">
        <v>38.303546409793803</v>
      </c>
      <c r="I110" s="179">
        <v>11.037727954059401</v>
      </c>
      <c r="J110" s="179">
        <v>6.1926481430519296</v>
      </c>
      <c r="K110" s="179">
        <v>0</v>
      </c>
      <c r="L110" s="179">
        <v>17.2303760971113</v>
      </c>
    </row>
    <row r="111" spans="1:12" x14ac:dyDescent="0.2">
      <c r="A111" s="144" t="s">
        <v>207</v>
      </c>
      <c r="B111" s="144" t="s">
        <v>253</v>
      </c>
      <c r="C111" s="144" t="s">
        <v>1730</v>
      </c>
      <c r="D111" s="157">
        <v>34.832972379808197</v>
      </c>
      <c r="E111" s="157">
        <v>265</v>
      </c>
      <c r="F111" s="182">
        <v>9.9369543073197494E-2</v>
      </c>
      <c r="G111" s="158">
        <v>451.67478771751001</v>
      </c>
      <c r="H111" s="180">
        <v>34.700401260307601</v>
      </c>
      <c r="I111" s="180">
        <v>0</v>
      </c>
      <c r="J111" s="180">
        <v>1.2374651718287899</v>
      </c>
      <c r="K111" s="180">
        <v>12.4953642673422</v>
      </c>
      <c r="L111" s="180">
        <v>13.732829439171001</v>
      </c>
    </row>
    <row r="112" spans="1:12" x14ac:dyDescent="0.2">
      <c r="A112" s="143" t="s">
        <v>207</v>
      </c>
      <c r="B112" s="143" t="s">
        <v>255</v>
      </c>
      <c r="C112" s="143" t="s">
        <v>1731</v>
      </c>
      <c r="D112" s="168">
        <v>32.844020422038298</v>
      </c>
      <c r="E112" s="168">
        <v>1387</v>
      </c>
      <c r="F112" s="181">
        <v>0</v>
      </c>
      <c r="G112" s="169">
        <v>2261.2746269613299</v>
      </c>
      <c r="H112" s="179">
        <v>39.6582090390961</v>
      </c>
      <c r="I112" s="179">
        <v>25.363983472088002</v>
      </c>
      <c r="J112" s="179">
        <v>6.1952729505789996</v>
      </c>
      <c r="K112" s="179">
        <v>0</v>
      </c>
      <c r="L112" s="179">
        <v>31.559256422667001</v>
      </c>
    </row>
    <row r="113" spans="1:14" x14ac:dyDescent="0.2">
      <c r="A113" s="144" t="s">
        <v>209</v>
      </c>
      <c r="B113" s="144" t="s">
        <v>253</v>
      </c>
      <c r="C113" s="144" t="s">
        <v>1732</v>
      </c>
      <c r="D113" s="157">
        <v>34.6854834133308</v>
      </c>
      <c r="E113" s="157">
        <v>11</v>
      </c>
      <c r="F113" s="182">
        <v>1.13149406690064E-2</v>
      </c>
      <c r="G113" s="158">
        <v>381.14567194359603</v>
      </c>
      <c r="H113" s="180">
        <v>25.6113365551542</v>
      </c>
      <c r="I113" s="180">
        <v>0</v>
      </c>
      <c r="J113" s="180">
        <v>1.0442347176536899</v>
      </c>
      <c r="K113" s="180">
        <v>12.386220111851401</v>
      </c>
      <c r="L113" s="180">
        <v>13.4304548295051</v>
      </c>
    </row>
    <row r="114" spans="1:14" x14ac:dyDescent="0.2">
      <c r="A114" s="143" t="s">
        <v>209</v>
      </c>
      <c r="B114" s="143" t="s">
        <v>254</v>
      </c>
      <c r="C114" s="143" t="s">
        <v>4317</v>
      </c>
      <c r="D114" s="168">
        <v>33.5473378471345</v>
      </c>
      <c r="E114" s="168">
        <v>43</v>
      </c>
      <c r="F114" s="181">
        <v>0</v>
      </c>
      <c r="G114" s="169">
        <v>525.981272372837</v>
      </c>
      <c r="H114" s="179">
        <v>26.008146419347</v>
      </c>
      <c r="I114" s="179">
        <v>0</v>
      </c>
      <c r="J114" s="179">
        <v>1.4410445818433899</v>
      </c>
      <c r="K114" s="179">
        <v>0</v>
      </c>
      <c r="L114" s="179">
        <v>1.4410445818433899</v>
      </c>
    </row>
    <row r="115" spans="1:14" x14ac:dyDescent="0.2">
      <c r="A115" s="144" t="s">
        <v>209</v>
      </c>
      <c r="B115" s="144" t="s">
        <v>255</v>
      </c>
      <c r="C115" s="144" t="s">
        <v>5649</v>
      </c>
      <c r="D115" s="157">
        <v>30.1</v>
      </c>
      <c r="E115" s="157">
        <v>1</v>
      </c>
      <c r="F115" s="182">
        <v>0</v>
      </c>
      <c r="G115" s="158">
        <v>783.48655468548998</v>
      </c>
      <c r="H115" s="180">
        <v>26.713640343831599</v>
      </c>
      <c r="I115" s="180">
        <v>5066.5627618500903</v>
      </c>
      <c r="J115" s="180">
        <v>2.1465385059876398</v>
      </c>
      <c r="K115" s="180">
        <v>0</v>
      </c>
      <c r="L115" s="180">
        <v>5068.7093003560803</v>
      </c>
      <c r="N115" s="22"/>
    </row>
    <row r="116" spans="1:14" x14ac:dyDescent="0.2">
      <c r="A116" s="143" t="s">
        <v>210</v>
      </c>
      <c r="B116" s="143" t="s">
        <v>253</v>
      </c>
      <c r="C116" s="143" t="s">
        <v>1837</v>
      </c>
      <c r="D116" s="168">
        <v>33.161951884566598</v>
      </c>
      <c r="E116" s="168">
        <v>26</v>
      </c>
      <c r="F116" s="181">
        <v>5.80960641522585E-2</v>
      </c>
      <c r="G116" s="169">
        <v>386.02963264644001</v>
      </c>
      <c r="H116" s="179">
        <v>33.731863917804397</v>
      </c>
      <c r="I116" s="179">
        <v>0</v>
      </c>
      <c r="J116" s="179">
        <v>1.05761543190806</v>
      </c>
      <c r="K116" s="179">
        <v>13.846404731377801</v>
      </c>
      <c r="L116" s="179">
        <v>14.9040201632858</v>
      </c>
    </row>
    <row r="117" spans="1:14" x14ac:dyDescent="0.2">
      <c r="A117" s="144" t="s">
        <v>211</v>
      </c>
      <c r="B117" s="144" t="s">
        <v>253</v>
      </c>
      <c r="C117" s="144" t="s">
        <v>1733</v>
      </c>
      <c r="D117" s="157">
        <v>34.347417402296003</v>
      </c>
      <c r="E117" s="157">
        <v>96</v>
      </c>
      <c r="F117" s="182">
        <v>7.3175037836949994E-2</v>
      </c>
      <c r="G117" s="158">
        <v>363.20158473098002</v>
      </c>
      <c r="H117" s="180">
        <v>33.669321320787603</v>
      </c>
      <c r="I117" s="180">
        <v>0</v>
      </c>
      <c r="J117" s="180">
        <v>0.99507283487939702</v>
      </c>
      <c r="K117" s="180">
        <v>18.863314979093399</v>
      </c>
      <c r="L117" s="180">
        <v>19.858387813972801</v>
      </c>
    </row>
    <row r="118" spans="1:14" x14ac:dyDescent="0.2">
      <c r="A118" s="143" t="s">
        <v>211</v>
      </c>
      <c r="B118" s="143" t="s">
        <v>254</v>
      </c>
      <c r="C118" s="143" t="s">
        <v>5810</v>
      </c>
      <c r="D118" s="168">
        <v>35.75</v>
      </c>
      <c r="E118" s="168">
        <v>1</v>
      </c>
      <c r="F118" s="181">
        <v>0</v>
      </c>
      <c r="G118" s="169">
        <v>148.767841924979</v>
      </c>
      <c r="H118" s="179">
        <v>33.081831614472897</v>
      </c>
      <c r="I118" s="179">
        <v>0</v>
      </c>
      <c r="J118" s="179">
        <v>0.40758312856158502</v>
      </c>
      <c r="K118" s="179">
        <v>0</v>
      </c>
      <c r="L118" s="179">
        <v>0.40758312856158502</v>
      </c>
    </row>
    <row r="119" spans="1:14" x14ac:dyDescent="0.2">
      <c r="A119" s="144" t="s">
        <v>211</v>
      </c>
      <c r="B119" s="144" t="s">
        <v>255</v>
      </c>
      <c r="C119" s="144" t="s">
        <v>1734</v>
      </c>
      <c r="D119" s="157">
        <v>33.123285397111303</v>
      </c>
      <c r="E119" s="157">
        <v>56</v>
      </c>
      <c r="F119" s="182">
        <v>0</v>
      </c>
      <c r="G119" s="158">
        <v>2211.7581073691299</v>
      </c>
      <c r="H119" s="180">
        <v>38.733859738973003</v>
      </c>
      <c r="I119" s="180">
        <v>20.711060397255299</v>
      </c>
      <c r="J119" s="180">
        <v>6.0596112530661204</v>
      </c>
      <c r="K119" s="180">
        <v>0</v>
      </c>
      <c r="L119" s="180">
        <v>26.7706716503215</v>
      </c>
    </row>
    <row r="120" spans="1:14" x14ac:dyDescent="0.2">
      <c r="A120" s="143" t="s">
        <v>212</v>
      </c>
      <c r="B120" s="143" t="s">
        <v>253</v>
      </c>
      <c r="C120" s="143" t="s">
        <v>1735</v>
      </c>
      <c r="D120" s="168">
        <v>34.900082247701498</v>
      </c>
      <c r="E120" s="168">
        <v>3410</v>
      </c>
      <c r="F120" s="181">
        <v>1.8842301747871298E-2</v>
      </c>
      <c r="G120" s="169">
        <v>356.53055437804699</v>
      </c>
      <c r="H120" s="179">
        <v>29.707599751849699</v>
      </c>
      <c r="I120" s="179">
        <v>0</v>
      </c>
      <c r="J120" s="179">
        <v>0.97679603939190995</v>
      </c>
      <c r="K120" s="179">
        <v>22.761970490125702</v>
      </c>
      <c r="L120" s="179">
        <v>23.738766529517701</v>
      </c>
    </row>
    <row r="121" spans="1:14" x14ac:dyDescent="0.2">
      <c r="A121" s="144" t="s">
        <v>212</v>
      </c>
      <c r="B121" s="144" t="s">
        <v>254</v>
      </c>
      <c r="C121" s="144" t="s">
        <v>1736</v>
      </c>
      <c r="D121" s="157">
        <v>39.3005231563317</v>
      </c>
      <c r="E121" s="157">
        <v>150</v>
      </c>
      <c r="F121" s="182">
        <v>0</v>
      </c>
      <c r="G121" s="158">
        <v>316.16039603929403</v>
      </c>
      <c r="H121" s="180">
        <v>29.596996578304601</v>
      </c>
      <c r="I121" s="180">
        <v>0</v>
      </c>
      <c r="J121" s="180">
        <v>0.86619286586107902</v>
      </c>
      <c r="K121" s="180">
        <v>0</v>
      </c>
      <c r="L121" s="180">
        <v>0.86619286586107902</v>
      </c>
    </row>
    <row r="122" spans="1:14" x14ac:dyDescent="0.2">
      <c r="A122" s="143" t="s">
        <v>212</v>
      </c>
      <c r="B122" s="143" t="s">
        <v>255</v>
      </c>
      <c r="C122" s="143" t="s">
        <v>1737</v>
      </c>
      <c r="D122" s="168">
        <v>31.365435443326099</v>
      </c>
      <c r="E122" s="168">
        <v>60</v>
      </c>
      <c r="F122" s="181">
        <v>0</v>
      </c>
      <c r="G122" s="169">
        <v>2700.9698970985</v>
      </c>
      <c r="H122" s="179">
        <v>36.130721238763797</v>
      </c>
      <c r="I122" s="179">
        <v>62.258224139361303</v>
      </c>
      <c r="J122" s="179">
        <v>7.3999175262972603</v>
      </c>
      <c r="K122" s="179">
        <v>0</v>
      </c>
      <c r="L122" s="179">
        <v>69.658141665658604</v>
      </c>
    </row>
    <row r="123" spans="1:14" x14ac:dyDescent="0.2">
      <c r="A123" s="144" t="s">
        <v>1872</v>
      </c>
      <c r="B123" s="144" t="s">
        <v>253</v>
      </c>
      <c r="C123" s="144" t="s">
        <v>1873</v>
      </c>
      <c r="D123" s="157">
        <v>33.447868627562102</v>
      </c>
      <c r="E123" s="157">
        <v>1042</v>
      </c>
      <c r="F123" s="182">
        <v>1.3759771854685E-2</v>
      </c>
      <c r="G123" s="158">
        <v>495.77893145317802</v>
      </c>
      <c r="H123" s="180">
        <v>45.299527649605103</v>
      </c>
      <c r="I123" s="180">
        <v>0</v>
      </c>
      <c r="J123" s="180">
        <v>1.35829844233747</v>
      </c>
      <c r="K123" s="180">
        <v>15.4832608704407</v>
      </c>
      <c r="L123" s="180">
        <v>16.841559312778202</v>
      </c>
    </row>
    <row r="124" spans="1:14" x14ac:dyDescent="0.2">
      <c r="A124" s="143" t="s">
        <v>1872</v>
      </c>
      <c r="B124" s="143" t="s">
        <v>254</v>
      </c>
      <c r="C124" s="143" t="s">
        <v>4256</v>
      </c>
      <c r="D124" s="168">
        <v>34.559947871288401</v>
      </c>
      <c r="E124" s="168">
        <v>268</v>
      </c>
      <c r="F124" s="181">
        <v>0</v>
      </c>
      <c r="G124" s="169">
        <v>388.44342356870999</v>
      </c>
      <c r="H124" s="179">
        <v>45.005457764975901</v>
      </c>
      <c r="I124" s="179">
        <v>0</v>
      </c>
      <c r="J124" s="179">
        <v>1.0642285577224899</v>
      </c>
      <c r="K124" s="179">
        <v>0</v>
      </c>
      <c r="L124" s="179">
        <v>1.0642285577224899</v>
      </c>
    </row>
    <row r="125" spans="1:14" x14ac:dyDescent="0.2">
      <c r="A125" s="144" t="s">
        <v>213</v>
      </c>
      <c r="B125" s="144" t="s">
        <v>253</v>
      </c>
      <c r="C125" s="144" t="s">
        <v>1738</v>
      </c>
      <c r="D125" s="157">
        <v>43.863322900841901</v>
      </c>
      <c r="E125" s="157">
        <v>1379</v>
      </c>
      <c r="F125" s="182">
        <v>4.4485512903794898E-2</v>
      </c>
      <c r="G125" s="158">
        <v>400.919769993579</v>
      </c>
      <c r="H125" s="180">
        <v>39.293478793510602</v>
      </c>
      <c r="I125" s="180">
        <v>0</v>
      </c>
      <c r="J125" s="180">
        <v>1.0984103287495299</v>
      </c>
      <c r="K125" s="180">
        <v>47.930307159862103</v>
      </c>
      <c r="L125" s="180">
        <v>49.028717488611697</v>
      </c>
    </row>
    <row r="126" spans="1:14" x14ac:dyDescent="0.2">
      <c r="A126" s="143" t="s">
        <v>213</v>
      </c>
      <c r="B126" s="143" t="s">
        <v>254</v>
      </c>
      <c r="C126" s="143" t="s">
        <v>1739</v>
      </c>
      <c r="D126" s="168">
        <v>41.051851119428697</v>
      </c>
      <c r="E126" s="168">
        <v>729</v>
      </c>
      <c r="F126" s="181">
        <v>0</v>
      </c>
      <c r="G126" s="169">
        <v>260.63092435704198</v>
      </c>
      <c r="H126" s="179">
        <v>38.909125791776901</v>
      </c>
      <c r="I126" s="179">
        <v>0</v>
      </c>
      <c r="J126" s="179">
        <v>0.71405732700559399</v>
      </c>
      <c r="K126" s="179">
        <v>0</v>
      </c>
      <c r="L126" s="179">
        <v>0.71405732700559399</v>
      </c>
    </row>
    <row r="127" spans="1:14" x14ac:dyDescent="0.2">
      <c r="A127" s="144" t="s">
        <v>214</v>
      </c>
      <c r="B127" s="144" t="s">
        <v>253</v>
      </c>
      <c r="C127" s="144" t="s">
        <v>1740</v>
      </c>
      <c r="D127" s="157">
        <v>93.679502395246502</v>
      </c>
      <c r="E127" s="157">
        <v>106</v>
      </c>
      <c r="F127" s="182">
        <v>0.49807413302064502</v>
      </c>
      <c r="G127" s="158">
        <v>208.49106687265299</v>
      </c>
      <c r="H127" s="180">
        <v>37.245234317616699</v>
      </c>
      <c r="I127" s="180">
        <v>0</v>
      </c>
      <c r="J127" s="180">
        <v>0.57120840239083104</v>
      </c>
      <c r="K127" s="180">
        <v>48.919419299629602</v>
      </c>
      <c r="L127" s="180">
        <v>49.490627702020497</v>
      </c>
    </row>
    <row r="128" spans="1:14" x14ac:dyDescent="0.2">
      <c r="A128" s="143" t="s">
        <v>214</v>
      </c>
      <c r="B128" s="143" t="s">
        <v>254</v>
      </c>
      <c r="C128" s="143" t="s">
        <v>1741</v>
      </c>
      <c r="D128" s="168">
        <v>99.472950798519406</v>
      </c>
      <c r="E128" s="168">
        <v>38</v>
      </c>
      <c r="F128" s="181">
        <v>0</v>
      </c>
      <c r="G128" s="169">
        <v>350.463918806663</v>
      </c>
      <c r="H128" s="179">
        <v>37.634201035234099</v>
      </c>
      <c r="I128" s="179">
        <v>0</v>
      </c>
      <c r="J128" s="179">
        <v>0.960175120018254</v>
      </c>
      <c r="K128" s="179">
        <v>0</v>
      </c>
      <c r="L128" s="179">
        <v>0.960175120018254</v>
      </c>
    </row>
    <row r="129" spans="1:12" x14ac:dyDescent="0.2">
      <c r="A129" s="144" t="s">
        <v>215</v>
      </c>
      <c r="B129" s="144" t="s">
        <v>253</v>
      </c>
      <c r="C129" s="144" t="s">
        <v>1742</v>
      </c>
      <c r="D129" s="157">
        <v>32.684383817191303</v>
      </c>
      <c r="E129" s="157">
        <v>43</v>
      </c>
      <c r="F129" s="182">
        <v>8.9812759189586602E-2</v>
      </c>
      <c r="G129" s="158">
        <v>435.29213576678399</v>
      </c>
      <c r="H129" s="180">
        <v>22.998003816430501</v>
      </c>
      <c r="I129" s="180">
        <v>0</v>
      </c>
      <c r="J129" s="180">
        <v>1.1925811938816</v>
      </c>
      <c r="K129" s="180">
        <v>12.4962549525751</v>
      </c>
      <c r="L129" s="180">
        <v>13.688836146456699</v>
      </c>
    </row>
    <row r="130" spans="1:12" x14ac:dyDescent="0.2">
      <c r="A130" s="143" t="s">
        <v>215</v>
      </c>
      <c r="B130" s="143" t="s">
        <v>254</v>
      </c>
      <c r="C130" s="143" t="s">
        <v>1743</v>
      </c>
      <c r="D130" s="168">
        <v>31.3598831652148</v>
      </c>
      <c r="E130" s="168">
        <v>113</v>
      </c>
      <c r="F130" s="181">
        <v>0</v>
      </c>
      <c r="G130" s="169">
        <v>270.345871125553</v>
      </c>
      <c r="H130" s="179">
        <v>22.5460962420653</v>
      </c>
      <c r="I130" s="179">
        <v>0</v>
      </c>
      <c r="J130" s="179">
        <v>0.74067361952206301</v>
      </c>
      <c r="K130" s="179">
        <v>0</v>
      </c>
      <c r="L130" s="179">
        <v>0.74067361952206301</v>
      </c>
    </row>
    <row r="131" spans="1:12" x14ac:dyDescent="0.2">
      <c r="A131" s="144" t="s">
        <v>215</v>
      </c>
      <c r="B131" s="144" t="s">
        <v>255</v>
      </c>
      <c r="C131" s="144" t="s">
        <v>1744</v>
      </c>
      <c r="D131" s="157">
        <v>32.377134190602902</v>
      </c>
      <c r="E131" s="157">
        <v>1151</v>
      </c>
      <c r="F131" s="182">
        <v>0</v>
      </c>
      <c r="G131" s="158">
        <v>1254.97618810063</v>
      </c>
      <c r="H131" s="180">
        <v>25.2437135488513</v>
      </c>
      <c r="I131" s="180">
        <v>12.2822170983842</v>
      </c>
      <c r="J131" s="180">
        <v>3.4382909263031101</v>
      </c>
      <c r="K131" s="180">
        <v>0</v>
      </c>
      <c r="L131" s="180">
        <v>15.720508024687399</v>
      </c>
    </row>
    <row r="132" spans="1:12" x14ac:dyDescent="0.2">
      <c r="A132" s="143" t="s">
        <v>216</v>
      </c>
      <c r="B132" s="143" t="s">
        <v>253</v>
      </c>
      <c r="C132" s="143" t="s">
        <v>1745</v>
      </c>
      <c r="D132" s="168">
        <v>33.262773853699898</v>
      </c>
      <c r="E132" s="168">
        <v>6262</v>
      </c>
      <c r="F132" s="181">
        <v>0.108776360978789</v>
      </c>
      <c r="G132" s="169">
        <v>384.23519956982102</v>
      </c>
      <c r="H132" s="179">
        <v>30.053910453677201</v>
      </c>
      <c r="I132" s="179">
        <v>0</v>
      </c>
      <c r="J132" s="179">
        <v>1.05269917690362</v>
      </c>
      <c r="K132" s="179">
        <v>14.5075822835684</v>
      </c>
      <c r="L132" s="179">
        <v>15.560281460472099</v>
      </c>
    </row>
    <row r="133" spans="1:12" x14ac:dyDescent="0.2">
      <c r="A133" s="144" t="s">
        <v>216</v>
      </c>
      <c r="B133" s="144" t="s">
        <v>254</v>
      </c>
      <c r="C133" s="144" t="s">
        <v>1746</v>
      </c>
      <c r="D133" s="157">
        <v>33.036974958453499</v>
      </c>
      <c r="E133" s="157">
        <v>4006</v>
      </c>
      <c r="F133" s="182">
        <v>0</v>
      </c>
      <c r="G133" s="158">
        <v>260.83728726159302</v>
      </c>
      <c r="H133" s="180">
        <v>29.715833981596901</v>
      </c>
      <c r="I133" s="180">
        <v>0</v>
      </c>
      <c r="J133" s="180">
        <v>0.71462270482628198</v>
      </c>
      <c r="K133" s="180">
        <v>0</v>
      </c>
      <c r="L133" s="180">
        <v>0.71462270482628198</v>
      </c>
    </row>
    <row r="134" spans="1:12" x14ac:dyDescent="0.2">
      <c r="A134" s="143" t="s">
        <v>216</v>
      </c>
      <c r="B134" s="143" t="s">
        <v>255</v>
      </c>
      <c r="C134" s="143" t="s">
        <v>1747</v>
      </c>
      <c r="D134" s="168">
        <v>33.510496332924802</v>
      </c>
      <c r="E134" s="168">
        <v>4701</v>
      </c>
      <c r="F134" s="181">
        <v>0</v>
      </c>
      <c r="G134" s="169">
        <v>2807.11602563017</v>
      </c>
      <c r="H134" s="179">
        <v>36.691940114118701</v>
      </c>
      <c r="I134" s="179">
        <v>11.8600770754616</v>
      </c>
      <c r="J134" s="179">
        <v>7.6907288373429301</v>
      </c>
      <c r="K134" s="179">
        <v>0</v>
      </c>
      <c r="L134" s="179">
        <v>19.550805912804499</v>
      </c>
    </row>
    <row r="135" spans="1:12" x14ac:dyDescent="0.2">
      <c r="A135" s="144" t="s">
        <v>217</v>
      </c>
      <c r="B135" s="144" t="s">
        <v>253</v>
      </c>
      <c r="C135" s="144" t="s">
        <v>1748</v>
      </c>
      <c r="D135" s="157">
        <v>33.036314263641003</v>
      </c>
      <c r="E135" s="157">
        <v>23</v>
      </c>
      <c r="F135" s="182">
        <v>0.100093909509956</v>
      </c>
      <c r="G135" s="158">
        <v>409.79935009368597</v>
      </c>
      <c r="H135" s="180">
        <v>30.123949222235801</v>
      </c>
      <c r="I135" s="180">
        <v>0</v>
      </c>
      <c r="J135" s="180">
        <v>1.12273794546215</v>
      </c>
      <c r="K135" s="180">
        <v>15.894553055159999</v>
      </c>
      <c r="L135" s="180">
        <v>17.017291000622102</v>
      </c>
    </row>
    <row r="136" spans="1:12" x14ac:dyDescent="0.2">
      <c r="A136" s="143" t="s">
        <v>217</v>
      </c>
      <c r="B136" s="143" t="s">
        <v>254</v>
      </c>
      <c r="C136" s="143" t="s">
        <v>1749</v>
      </c>
      <c r="D136" s="168">
        <v>34.668832172606699</v>
      </c>
      <c r="E136" s="168">
        <v>891</v>
      </c>
      <c r="F136" s="181">
        <v>0</v>
      </c>
      <c r="G136" s="169">
        <v>206.25412470516099</v>
      </c>
      <c r="H136" s="179">
        <v>29.5662910704817</v>
      </c>
      <c r="I136" s="179">
        <v>0</v>
      </c>
      <c r="J136" s="179">
        <v>0.56507979371276995</v>
      </c>
      <c r="K136" s="179">
        <v>0</v>
      </c>
      <c r="L136" s="179">
        <v>0.56507979371276995</v>
      </c>
    </row>
    <row r="137" spans="1:12" x14ac:dyDescent="0.2">
      <c r="A137" s="144" t="s">
        <v>217</v>
      </c>
      <c r="B137" s="144" t="s">
        <v>255</v>
      </c>
      <c r="C137" s="144" t="s">
        <v>1750</v>
      </c>
      <c r="D137" s="157">
        <v>37.766947082926102</v>
      </c>
      <c r="E137" s="157">
        <v>761</v>
      </c>
      <c r="F137" s="182">
        <v>0</v>
      </c>
      <c r="G137" s="158">
        <v>1789.20839853031</v>
      </c>
      <c r="H137" s="180">
        <v>33.903152094662801</v>
      </c>
      <c r="I137" s="180">
        <v>11.081822096317699</v>
      </c>
      <c r="J137" s="180">
        <v>4.90194081789127</v>
      </c>
      <c r="K137" s="180">
        <v>0</v>
      </c>
      <c r="L137" s="180">
        <v>15.983762914209001</v>
      </c>
    </row>
    <row r="138" spans="1:12" x14ac:dyDescent="0.2">
      <c r="A138" s="143" t="s">
        <v>218</v>
      </c>
      <c r="B138" s="143" t="s">
        <v>253</v>
      </c>
      <c r="C138" s="143" t="s">
        <v>1751</v>
      </c>
      <c r="D138" s="168">
        <v>28.690968647950001</v>
      </c>
      <c r="E138" s="168">
        <v>39</v>
      </c>
      <c r="F138" s="181">
        <v>0.10624819061771799</v>
      </c>
      <c r="G138" s="169">
        <v>365.51015511320998</v>
      </c>
      <c r="H138" s="179">
        <v>36.492390506427498</v>
      </c>
      <c r="I138" s="179">
        <v>0</v>
      </c>
      <c r="J138" s="179">
        <v>1.0013976852416699</v>
      </c>
      <c r="K138" s="179">
        <v>14.727676651742501</v>
      </c>
      <c r="L138" s="179">
        <v>15.7290743369841</v>
      </c>
    </row>
    <row r="139" spans="1:12" x14ac:dyDescent="0.2">
      <c r="A139" s="144" t="s">
        <v>218</v>
      </c>
      <c r="B139" s="144" t="s">
        <v>254</v>
      </c>
      <c r="C139" s="144" t="s">
        <v>1752</v>
      </c>
      <c r="D139" s="157">
        <v>31.997445948319601</v>
      </c>
      <c r="E139" s="157">
        <v>353</v>
      </c>
      <c r="F139" s="182">
        <v>0</v>
      </c>
      <c r="G139" s="158">
        <v>299.91101489419799</v>
      </c>
      <c r="H139" s="180">
        <v>36.312666834602602</v>
      </c>
      <c r="I139" s="180">
        <v>0</v>
      </c>
      <c r="J139" s="180">
        <v>0.821674013408763</v>
      </c>
      <c r="K139" s="180">
        <v>0</v>
      </c>
      <c r="L139" s="180">
        <v>0.821674013408763</v>
      </c>
    </row>
    <row r="140" spans="1:12" x14ac:dyDescent="0.2">
      <c r="A140" s="143" t="s">
        <v>218</v>
      </c>
      <c r="B140" s="143" t="s">
        <v>255</v>
      </c>
      <c r="C140" s="143" t="s">
        <v>1753</v>
      </c>
      <c r="D140" s="168">
        <v>32.366249858254797</v>
      </c>
      <c r="E140" s="168">
        <v>148</v>
      </c>
      <c r="F140" s="181">
        <v>0</v>
      </c>
      <c r="G140" s="169">
        <v>2789.44360379824</v>
      </c>
      <c r="H140" s="179">
        <v>43.133304064468</v>
      </c>
      <c r="I140" s="179">
        <v>12.279090782914199</v>
      </c>
      <c r="J140" s="179">
        <v>7.6423112432828599</v>
      </c>
      <c r="K140" s="179">
        <v>0</v>
      </c>
      <c r="L140" s="179">
        <v>19.9214020261971</v>
      </c>
    </row>
    <row r="141" spans="1:12" x14ac:dyDescent="0.2">
      <c r="A141" s="144" t="s">
        <v>219</v>
      </c>
      <c r="B141" s="144" t="s">
        <v>255</v>
      </c>
      <c r="C141" s="144" t="s">
        <v>1754</v>
      </c>
      <c r="D141" s="157">
        <v>35.280908162307298</v>
      </c>
      <c r="E141" s="157">
        <v>665</v>
      </c>
      <c r="F141" s="182">
        <v>0</v>
      </c>
      <c r="G141" s="158">
        <v>4222.8041189403102</v>
      </c>
      <c r="H141" s="180">
        <v>40.570537630042303</v>
      </c>
      <c r="I141" s="180">
        <v>5.2097898794700503</v>
      </c>
      <c r="J141" s="180">
        <v>11.569326353261101</v>
      </c>
      <c r="K141" s="180">
        <v>0</v>
      </c>
      <c r="L141" s="180">
        <v>16.779116232731202</v>
      </c>
    </row>
    <row r="142" spans="1:12" x14ac:dyDescent="0.2">
      <c r="A142" s="143" t="s">
        <v>220</v>
      </c>
      <c r="B142" s="143" t="s">
        <v>253</v>
      </c>
      <c r="C142" s="143" t="s">
        <v>1755</v>
      </c>
      <c r="D142" s="168">
        <v>38.3197307792963</v>
      </c>
      <c r="E142" s="168">
        <v>2227</v>
      </c>
      <c r="F142" s="181">
        <v>8.4875856407855596E-2</v>
      </c>
      <c r="G142" s="169">
        <v>381.99348981907701</v>
      </c>
      <c r="H142" s="179">
        <v>32.734943953932003</v>
      </c>
      <c r="I142" s="179">
        <v>0</v>
      </c>
      <c r="J142" s="179">
        <v>1.0465575063536401</v>
      </c>
      <c r="K142" s="179">
        <v>18.920542945912</v>
      </c>
      <c r="L142" s="179">
        <v>19.967100452265601</v>
      </c>
    </row>
    <row r="143" spans="1:12" x14ac:dyDescent="0.2">
      <c r="A143" s="144" t="s">
        <v>220</v>
      </c>
      <c r="B143" s="144" t="s">
        <v>254</v>
      </c>
      <c r="C143" s="144" t="s">
        <v>1756</v>
      </c>
      <c r="D143" s="157">
        <v>37.781517563489103</v>
      </c>
      <c r="E143" s="157">
        <v>970</v>
      </c>
      <c r="F143" s="182">
        <v>0</v>
      </c>
      <c r="G143" s="158">
        <v>359.86503313649803</v>
      </c>
      <c r="H143" s="180">
        <v>32.674318045214299</v>
      </c>
      <c r="I143" s="180">
        <v>0</v>
      </c>
      <c r="J143" s="180">
        <v>0.98593159763423999</v>
      </c>
      <c r="K143" s="180">
        <v>0</v>
      </c>
      <c r="L143" s="180">
        <v>0.98593159763423999</v>
      </c>
    </row>
    <row r="144" spans="1:12" x14ac:dyDescent="0.2">
      <c r="A144" s="143" t="s">
        <v>220</v>
      </c>
      <c r="B144" s="143" t="s">
        <v>255</v>
      </c>
      <c r="C144" s="143" t="s">
        <v>1757</v>
      </c>
      <c r="D144" s="168">
        <v>37.0550021910312</v>
      </c>
      <c r="E144" s="168">
        <v>477</v>
      </c>
      <c r="F144" s="181">
        <v>0</v>
      </c>
      <c r="G144" s="169">
        <v>3207.8160526207098</v>
      </c>
      <c r="H144" s="179">
        <v>40.476923578058503</v>
      </c>
      <c r="I144" s="179">
        <v>18.352835853642699</v>
      </c>
      <c r="J144" s="179">
        <v>8.7885371304677005</v>
      </c>
      <c r="K144" s="179">
        <v>0</v>
      </c>
      <c r="L144" s="179">
        <v>27.141372984110401</v>
      </c>
    </row>
    <row r="145" spans="1:12" x14ac:dyDescent="0.2">
      <c r="A145" s="144" t="s">
        <v>221</v>
      </c>
      <c r="B145" s="144" t="s">
        <v>254</v>
      </c>
      <c r="C145" s="144" t="s">
        <v>5650</v>
      </c>
      <c r="D145" s="157">
        <v>33.1</v>
      </c>
      <c r="E145" s="157">
        <v>1</v>
      </c>
      <c r="F145" s="182">
        <v>0</v>
      </c>
      <c r="G145" s="158">
        <v>346.54005756242299</v>
      </c>
      <c r="H145" s="180">
        <v>30.0182379830628</v>
      </c>
      <c r="I145" s="180">
        <v>0</v>
      </c>
      <c r="J145" s="180">
        <v>0.94942481523951505</v>
      </c>
      <c r="K145" s="180">
        <v>0</v>
      </c>
      <c r="L145" s="180">
        <v>0.94942481523951505</v>
      </c>
    </row>
    <row r="146" spans="1:12" x14ac:dyDescent="0.2">
      <c r="A146" s="143" t="s">
        <v>221</v>
      </c>
      <c r="B146" s="143" t="s">
        <v>255</v>
      </c>
      <c r="C146" s="143" t="s">
        <v>1758</v>
      </c>
      <c r="D146" s="168">
        <v>24.547145044461601</v>
      </c>
      <c r="E146" s="168">
        <v>7536</v>
      </c>
      <c r="F146" s="181">
        <v>0</v>
      </c>
      <c r="G146" s="169">
        <v>2798.59842636755</v>
      </c>
      <c r="H146" s="179">
        <v>36.736206116778099</v>
      </c>
      <c r="I146" s="179">
        <v>24.0414553813502</v>
      </c>
      <c r="J146" s="179">
        <v>7.6673929489521804</v>
      </c>
      <c r="K146" s="179">
        <v>0</v>
      </c>
      <c r="L146" s="179">
        <v>31.708848330302398</v>
      </c>
    </row>
    <row r="147" spans="1:12" x14ac:dyDescent="0.2">
      <c r="A147" s="144" t="s">
        <v>222</v>
      </c>
      <c r="B147" s="144" t="s">
        <v>255</v>
      </c>
      <c r="C147" s="144" t="s">
        <v>1759</v>
      </c>
      <c r="D147" s="157">
        <v>22.436671811012399</v>
      </c>
      <c r="E147" s="157">
        <v>650</v>
      </c>
      <c r="F147" s="182">
        <v>0</v>
      </c>
      <c r="G147" s="158">
        <v>2475.8143570212601</v>
      </c>
      <c r="H147" s="180">
        <v>35.851866200766601</v>
      </c>
      <c r="I147" s="180">
        <v>16.253624064968999</v>
      </c>
      <c r="J147" s="180">
        <v>6.7830530329349701</v>
      </c>
      <c r="K147" s="180">
        <v>0</v>
      </c>
      <c r="L147" s="180">
        <v>23.036677097904001</v>
      </c>
    </row>
    <row r="148" spans="1:12" x14ac:dyDescent="0.2">
      <c r="A148" s="143" t="s">
        <v>223</v>
      </c>
      <c r="B148" s="143" t="s">
        <v>253</v>
      </c>
      <c r="C148" s="143" t="s">
        <v>1760</v>
      </c>
      <c r="D148" s="168">
        <v>22.3411510641183</v>
      </c>
      <c r="E148" s="168">
        <v>298</v>
      </c>
      <c r="F148" s="181">
        <v>7.6467631150887699E-2</v>
      </c>
      <c r="G148" s="169">
        <v>356.508720058959</v>
      </c>
      <c r="H148" s="179">
        <v>32.952430703983701</v>
      </c>
      <c r="I148" s="179">
        <v>0</v>
      </c>
      <c r="J148" s="179">
        <v>0.97673621933961396</v>
      </c>
      <c r="K148" s="179">
        <v>12.9520685682332</v>
      </c>
      <c r="L148" s="179">
        <v>13.928804787572799</v>
      </c>
    </row>
    <row r="149" spans="1:12" x14ac:dyDescent="0.2">
      <c r="A149" s="144" t="s">
        <v>223</v>
      </c>
      <c r="B149" s="144" t="s">
        <v>254</v>
      </c>
      <c r="C149" s="144" t="s">
        <v>1761</v>
      </c>
      <c r="D149" s="157">
        <v>22.873730152074</v>
      </c>
      <c r="E149" s="157">
        <v>13501</v>
      </c>
      <c r="F149" s="182">
        <v>0</v>
      </c>
      <c r="G149" s="158">
        <v>451.00876060209202</v>
      </c>
      <c r="H149" s="180">
        <v>33.211334924658502</v>
      </c>
      <c r="I149" s="180">
        <v>0</v>
      </c>
      <c r="J149" s="180">
        <v>1.2356404400057299</v>
      </c>
      <c r="K149" s="180">
        <v>0</v>
      </c>
      <c r="L149" s="180">
        <v>1.2356404400057299</v>
      </c>
    </row>
    <row r="150" spans="1:12" x14ac:dyDescent="0.2">
      <c r="A150" s="143" t="s">
        <v>223</v>
      </c>
      <c r="B150" s="143" t="s">
        <v>255</v>
      </c>
      <c r="C150" s="143" t="s">
        <v>1762</v>
      </c>
      <c r="D150" s="168">
        <v>28.2027497433162</v>
      </c>
      <c r="E150" s="168">
        <v>5375</v>
      </c>
      <c r="F150" s="181">
        <v>0</v>
      </c>
      <c r="G150" s="169">
        <v>2473.3008473026498</v>
      </c>
      <c r="H150" s="179">
        <v>38.751861189586897</v>
      </c>
      <c r="I150" s="179">
        <v>13.711180641324001</v>
      </c>
      <c r="J150" s="179">
        <v>6.7761667049387704</v>
      </c>
      <c r="K150" s="179">
        <v>0</v>
      </c>
      <c r="L150" s="179">
        <v>20.487347346262801</v>
      </c>
    </row>
    <row r="151" spans="1:12" x14ac:dyDescent="0.2">
      <c r="A151" s="143" t="s">
        <v>5521</v>
      </c>
      <c r="B151" s="143" t="s">
        <v>253</v>
      </c>
      <c r="C151" s="143" t="s">
        <v>5933</v>
      </c>
      <c r="D151" s="157">
        <v>22.3411510641183</v>
      </c>
      <c r="E151" s="157">
        <v>298</v>
      </c>
      <c r="F151" s="182">
        <v>7.6467631150887699E-2</v>
      </c>
      <c r="G151" s="158">
        <v>356.508720058959</v>
      </c>
      <c r="H151" s="180">
        <v>32.952430703983701</v>
      </c>
      <c r="I151" s="180">
        <v>0</v>
      </c>
      <c r="J151" s="180">
        <v>0.97673621933961396</v>
      </c>
      <c r="K151" s="180">
        <v>12.9520685682332</v>
      </c>
      <c r="L151" s="180">
        <v>13.928804787572799</v>
      </c>
    </row>
    <row r="152" spans="1:12" x14ac:dyDescent="0.2">
      <c r="A152" s="144" t="s">
        <v>5521</v>
      </c>
      <c r="B152" s="144" t="s">
        <v>254</v>
      </c>
      <c r="C152" s="144" t="s">
        <v>5934</v>
      </c>
      <c r="D152" s="168">
        <v>22.874831988613501</v>
      </c>
      <c r="E152" s="168">
        <v>13502</v>
      </c>
      <c r="F152" s="181">
        <v>0</v>
      </c>
      <c r="G152" s="169">
        <v>450.99298002350201</v>
      </c>
      <c r="H152" s="179">
        <v>33.210852589607299</v>
      </c>
      <c r="I152" s="179">
        <v>0</v>
      </c>
      <c r="J152" s="179">
        <v>1.23559720554384</v>
      </c>
      <c r="K152" s="179">
        <v>0</v>
      </c>
      <c r="L152" s="179">
        <v>1.23559720554384</v>
      </c>
    </row>
    <row r="153" spans="1:12" x14ac:dyDescent="0.2">
      <c r="A153" s="143" t="s">
        <v>5521</v>
      </c>
      <c r="B153" s="143" t="s">
        <v>255</v>
      </c>
      <c r="C153" s="143" t="s">
        <v>5522</v>
      </c>
      <c r="D153" s="157">
        <v>25.6750623038327</v>
      </c>
      <c r="E153" s="157">
        <v>12911</v>
      </c>
      <c r="F153" s="182">
        <v>0</v>
      </c>
      <c r="G153" s="158">
        <v>2689.24718941334</v>
      </c>
      <c r="H153" s="180">
        <v>37.413783786179401</v>
      </c>
      <c r="I153" s="180">
        <v>20.568855541702</v>
      </c>
      <c r="J153" s="180">
        <v>7.3678005189406504</v>
      </c>
      <c r="K153" s="180">
        <v>0</v>
      </c>
      <c r="L153" s="180">
        <v>27.936656060642701</v>
      </c>
    </row>
    <row r="154" spans="1:12" x14ac:dyDescent="0.2">
      <c r="A154" s="144" t="s">
        <v>224</v>
      </c>
      <c r="B154" s="144" t="s">
        <v>255</v>
      </c>
      <c r="C154" s="144" t="s">
        <v>1763</v>
      </c>
      <c r="D154" s="168">
        <v>44.668429753999</v>
      </c>
      <c r="E154" s="168">
        <v>30</v>
      </c>
      <c r="F154" s="181">
        <v>0</v>
      </c>
      <c r="G154" s="169">
        <v>572.38643364572397</v>
      </c>
      <c r="H154" s="179">
        <v>35.369127554006504</v>
      </c>
      <c r="I154" s="179">
        <v>17.353108096566</v>
      </c>
      <c r="J154" s="179">
        <v>1.5681820099882799</v>
      </c>
      <c r="K154" s="179">
        <v>0</v>
      </c>
      <c r="L154" s="179">
        <v>18.921290106554299</v>
      </c>
    </row>
    <row r="155" spans="1:12" x14ac:dyDescent="0.2">
      <c r="A155" s="143" t="s">
        <v>225</v>
      </c>
      <c r="B155" s="143" t="s">
        <v>254</v>
      </c>
      <c r="C155" s="143" t="s">
        <v>1764</v>
      </c>
      <c r="D155" s="157">
        <v>36.584218311116601</v>
      </c>
      <c r="E155" s="157">
        <v>105</v>
      </c>
      <c r="F155" s="182">
        <v>0</v>
      </c>
      <c r="G155" s="158">
        <v>560.81095938545002</v>
      </c>
      <c r="H155" s="180">
        <v>41.759593579337299</v>
      </c>
      <c r="I155" s="180">
        <v>0</v>
      </c>
      <c r="J155" s="180">
        <v>1.5364683818779501</v>
      </c>
      <c r="K155" s="180">
        <v>0</v>
      </c>
      <c r="L155" s="180">
        <v>1.5364683818779501</v>
      </c>
    </row>
    <row r="156" spans="1:12" x14ac:dyDescent="0.2">
      <c r="A156" s="144" t="s">
        <v>225</v>
      </c>
      <c r="B156" s="144" t="s">
        <v>255</v>
      </c>
      <c r="C156" s="144" t="s">
        <v>1765</v>
      </c>
      <c r="D156" s="168">
        <v>37.400344672242198</v>
      </c>
      <c r="E156" s="168">
        <v>884</v>
      </c>
      <c r="F156" s="181">
        <v>0</v>
      </c>
      <c r="G156" s="169">
        <v>1204.52686781488</v>
      </c>
      <c r="H156" s="179">
        <v>43.523198807852303</v>
      </c>
      <c r="I156" s="179">
        <v>17.219128351226299</v>
      </c>
      <c r="J156" s="179">
        <v>3.3000736104517299</v>
      </c>
      <c r="K156" s="179">
        <v>0</v>
      </c>
      <c r="L156" s="179">
        <v>20.519201961678</v>
      </c>
    </row>
    <row r="157" spans="1:12" x14ac:dyDescent="0.2">
      <c r="A157" s="143" t="s">
        <v>226</v>
      </c>
      <c r="B157" s="143" t="s">
        <v>254</v>
      </c>
      <c r="C157" s="143" t="s">
        <v>1766</v>
      </c>
      <c r="D157" s="157">
        <v>35.600102510373198</v>
      </c>
      <c r="E157" s="157">
        <v>65</v>
      </c>
      <c r="F157" s="182">
        <v>0</v>
      </c>
      <c r="G157" s="158">
        <v>181.832460817254</v>
      </c>
      <c r="H157" s="180">
        <v>29.4993824022974</v>
      </c>
      <c r="I157" s="180">
        <v>0</v>
      </c>
      <c r="J157" s="180">
        <v>0.49817112552672399</v>
      </c>
      <c r="K157" s="180">
        <v>0</v>
      </c>
      <c r="L157" s="180">
        <v>0.49817112552672399</v>
      </c>
    </row>
    <row r="158" spans="1:12" x14ac:dyDescent="0.2">
      <c r="A158" s="144" t="s">
        <v>227</v>
      </c>
      <c r="B158" s="144" t="s">
        <v>253</v>
      </c>
      <c r="C158" s="144" t="s">
        <v>1767</v>
      </c>
      <c r="D158" s="168">
        <v>34.322508043590297</v>
      </c>
      <c r="E158" s="168">
        <v>80</v>
      </c>
      <c r="F158" s="181">
        <v>7.1554183979897296E-2</v>
      </c>
      <c r="G158" s="169">
        <v>408.54199805054498</v>
      </c>
      <c r="H158" s="179">
        <v>28.498059036005898</v>
      </c>
      <c r="I158" s="179">
        <v>0</v>
      </c>
      <c r="J158" s="179">
        <v>1.1192931453439601</v>
      </c>
      <c r="K158" s="179">
        <v>14.147250052511</v>
      </c>
      <c r="L158" s="179">
        <v>15.266543197854901</v>
      </c>
    </row>
    <row r="159" spans="1:12" x14ac:dyDescent="0.2">
      <c r="A159" s="143" t="s">
        <v>227</v>
      </c>
      <c r="B159" s="143" t="s">
        <v>254</v>
      </c>
      <c r="C159" s="143" t="s">
        <v>1768</v>
      </c>
      <c r="D159" s="157">
        <v>34.739844508948501</v>
      </c>
      <c r="E159" s="157">
        <v>87</v>
      </c>
      <c r="F159" s="182">
        <v>0</v>
      </c>
      <c r="G159" s="158">
        <v>377.363501977331</v>
      </c>
      <c r="H159" s="180">
        <v>28.4126384988209</v>
      </c>
      <c r="I159" s="180">
        <v>0</v>
      </c>
      <c r="J159" s="180">
        <v>1.0338726081570699</v>
      </c>
      <c r="K159" s="180">
        <v>0</v>
      </c>
      <c r="L159" s="180">
        <v>1.0338726081570699</v>
      </c>
    </row>
    <row r="160" spans="1:12" x14ac:dyDescent="0.2">
      <c r="A160" s="144" t="s">
        <v>227</v>
      </c>
      <c r="B160" s="144" t="s">
        <v>255</v>
      </c>
      <c r="C160" s="144" t="s">
        <v>1769</v>
      </c>
      <c r="D160" s="168">
        <v>41.127541323724202</v>
      </c>
      <c r="E160" s="168">
        <v>15</v>
      </c>
      <c r="F160" s="181">
        <v>0</v>
      </c>
      <c r="G160" s="169">
        <v>3217.2329463124202</v>
      </c>
      <c r="H160" s="179">
        <v>36.193102729882398</v>
      </c>
      <c r="I160" s="179">
        <v>4.0170279780752196</v>
      </c>
      <c r="J160" s="179">
        <v>8.8143368392121193</v>
      </c>
      <c r="K160" s="179">
        <v>0</v>
      </c>
      <c r="L160" s="179">
        <v>12.8313648172873</v>
      </c>
    </row>
    <row r="161" spans="1:12" x14ac:dyDescent="0.2">
      <c r="A161" s="143" t="s">
        <v>228</v>
      </c>
      <c r="B161" s="143" t="s">
        <v>253</v>
      </c>
      <c r="C161" s="143" t="s">
        <v>1770</v>
      </c>
      <c r="D161" s="157">
        <v>26.8056342321523</v>
      </c>
      <c r="E161" s="157">
        <v>599</v>
      </c>
      <c r="F161" s="182">
        <v>5.3561978724535497E-2</v>
      </c>
      <c r="G161" s="158">
        <v>104.25824190906501</v>
      </c>
      <c r="H161" s="180">
        <v>31.6078496830681</v>
      </c>
      <c r="I161" s="180">
        <v>0</v>
      </c>
      <c r="J161" s="180">
        <v>0.285639018928945</v>
      </c>
      <c r="K161" s="180">
        <v>10.1550416837269</v>
      </c>
      <c r="L161" s="180">
        <v>10.440680702655801</v>
      </c>
    </row>
    <row r="162" spans="1:12" x14ac:dyDescent="0.2">
      <c r="A162" s="144" t="s">
        <v>228</v>
      </c>
      <c r="B162" s="144" t="s">
        <v>254</v>
      </c>
      <c r="C162" s="144" t="s">
        <v>1771</v>
      </c>
      <c r="D162" s="168">
        <v>28.03476124286</v>
      </c>
      <c r="E162" s="168">
        <v>3362</v>
      </c>
      <c r="F162" s="181">
        <v>0</v>
      </c>
      <c r="G162" s="169">
        <v>193.881965260756</v>
      </c>
      <c r="H162" s="179">
        <v>31.853394130599099</v>
      </c>
      <c r="I162" s="179">
        <v>0</v>
      </c>
      <c r="J162" s="179">
        <v>0.53118346646782599</v>
      </c>
      <c r="K162" s="179">
        <v>0</v>
      </c>
      <c r="L162" s="179">
        <v>0.53118346646782599</v>
      </c>
    </row>
    <row r="163" spans="1:12" x14ac:dyDescent="0.2">
      <c r="A163" s="143" t="s">
        <v>228</v>
      </c>
      <c r="B163" s="143" t="s">
        <v>255</v>
      </c>
      <c r="C163" s="143" t="s">
        <v>1772</v>
      </c>
      <c r="D163" s="157">
        <v>27.9298159351859</v>
      </c>
      <c r="E163" s="157">
        <v>2173</v>
      </c>
      <c r="F163" s="182">
        <v>0</v>
      </c>
      <c r="G163" s="158">
        <v>927.14026301470096</v>
      </c>
      <c r="H163" s="180">
        <v>33.862320973762202</v>
      </c>
      <c r="I163" s="180">
        <v>8.5580944062586397</v>
      </c>
      <c r="J163" s="180">
        <v>2.5401103096293198</v>
      </c>
      <c r="K163" s="180">
        <v>0</v>
      </c>
      <c r="L163" s="180">
        <v>11.098204715888</v>
      </c>
    </row>
    <row r="164" spans="1:12" x14ac:dyDescent="0.2">
      <c r="A164" s="144" t="s">
        <v>229</v>
      </c>
      <c r="B164" s="144" t="s">
        <v>253</v>
      </c>
      <c r="C164" s="144" t="s">
        <v>1773</v>
      </c>
      <c r="D164" s="168">
        <v>29.897275051082602</v>
      </c>
      <c r="E164" s="168">
        <v>1743</v>
      </c>
      <c r="F164" s="181">
        <v>6.03447260788443E-2</v>
      </c>
      <c r="G164" s="169">
        <v>392.16675381764401</v>
      </c>
      <c r="H164" s="179">
        <v>34.537365551038</v>
      </c>
      <c r="I164" s="179">
        <v>0</v>
      </c>
      <c r="J164" s="179">
        <v>1.07442946251409</v>
      </c>
      <c r="K164" s="179">
        <v>9.9702419425573794</v>
      </c>
      <c r="L164" s="179">
        <v>11.044671405071499</v>
      </c>
    </row>
    <row r="165" spans="1:12" x14ac:dyDescent="0.2">
      <c r="A165" s="143" t="s">
        <v>229</v>
      </c>
      <c r="B165" s="143" t="s">
        <v>254</v>
      </c>
      <c r="C165" s="143" t="s">
        <v>1774</v>
      </c>
      <c r="D165" s="157">
        <v>27.157841109685702</v>
      </c>
      <c r="E165" s="157">
        <v>4214</v>
      </c>
      <c r="F165" s="182">
        <v>0</v>
      </c>
      <c r="G165" s="158">
        <v>303.25699700088398</v>
      </c>
      <c r="H165" s="180">
        <v>34.293777176205801</v>
      </c>
      <c r="I165" s="180">
        <v>0</v>
      </c>
      <c r="J165" s="180">
        <v>0.83084108767365605</v>
      </c>
      <c r="K165" s="180">
        <v>0</v>
      </c>
      <c r="L165" s="180">
        <v>0.83084108767365605</v>
      </c>
    </row>
    <row r="166" spans="1:12" x14ac:dyDescent="0.2">
      <c r="A166" s="144" t="s">
        <v>229</v>
      </c>
      <c r="B166" s="144" t="s">
        <v>255</v>
      </c>
      <c r="C166" s="144" t="s">
        <v>1775</v>
      </c>
      <c r="D166" s="168">
        <v>29.109946275920201</v>
      </c>
      <c r="E166" s="168">
        <v>6313</v>
      </c>
      <c r="F166" s="181">
        <v>0</v>
      </c>
      <c r="G166" s="169">
        <v>1759.6915538012399</v>
      </c>
      <c r="H166" s="179">
        <v>38.284008838663297</v>
      </c>
      <c r="I166" s="179">
        <v>24.75701583531</v>
      </c>
      <c r="J166" s="179">
        <v>4.8210727501403996</v>
      </c>
      <c r="K166" s="179">
        <v>0</v>
      </c>
      <c r="L166" s="179">
        <v>29.578088585450399</v>
      </c>
    </row>
    <row r="167" spans="1:12" x14ac:dyDescent="0.2">
      <c r="A167" s="143" t="s">
        <v>230</v>
      </c>
      <c r="B167" s="143" t="s">
        <v>253</v>
      </c>
      <c r="C167" s="143" t="s">
        <v>1776</v>
      </c>
      <c r="D167" s="157">
        <v>24.7779637260833</v>
      </c>
      <c r="E167" s="157">
        <v>880</v>
      </c>
      <c r="F167" s="182">
        <v>1.92130581849226E-2</v>
      </c>
      <c r="G167" s="158">
        <v>100.631237068434</v>
      </c>
      <c r="H167" s="180">
        <v>33.062619196904798</v>
      </c>
      <c r="I167" s="180">
        <v>0</v>
      </c>
      <c r="J167" s="180">
        <v>0.27570201936557098</v>
      </c>
      <c r="K167" s="180">
        <v>1.2962268102244501</v>
      </c>
      <c r="L167" s="180">
        <v>1.57192882959002</v>
      </c>
    </row>
    <row r="168" spans="1:12" x14ac:dyDescent="0.2">
      <c r="A168" s="144" t="s">
        <v>230</v>
      </c>
      <c r="B168" s="144" t="s">
        <v>254</v>
      </c>
      <c r="C168" s="144" t="s">
        <v>1777</v>
      </c>
      <c r="D168" s="168">
        <v>24.615442737115099</v>
      </c>
      <c r="E168" s="168">
        <v>12756</v>
      </c>
      <c r="F168" s="181">
        <v>0</v>
      </c>
      <c r="G168" s="169">
        <v>806.40781167291004</v>
      </c>
      <c r="H168" s="179">
        <v>34.996253647874703</v>
      </c>
      <c r="I168" s="179">
        <v>0</v>
      </c>
      <c r="J168" s="179">
        <v>2.2093364703367402</v>
      </c>
      <c r="K168" s="179">
        <v>0</v>
      </c>
      <c r="L168" s="179">
        <v>2.2093364703367402</v>
      </c>
    </row>
    <row r="169" spans="1:12" x14ac:dyDescent="0.2">
      <c r="A169" s="143" t="s">
        <v>230</v>
      </c>
      <c r="B169" s="143" t="s">
        <v>255</v>
      </c>
      <c r="C169" s="143" t="s">
        <v>1778</v>
      </c>
      <c r="D169" s="157">
        <v>25.023726604943999</v>
      </c>
      <c r="E169" s="157">
        <v>1205</v>
      </c>
      <c r="F169" s="182">
        <v>0</v>
      </c>
      <c r="G169" s="158">
        <v>1425.46370491428</v>
      </c>
      <c r="H169" s="180">
        <v>36.692297191090901</v>
      </c>
      <c r="I169" s="180">
        <v>33.284382854934599</v>
      </c>
      <c r="J169" s="180">
        <v>3.9053800134637902</v>
      </c>
      <c r="K169" s="180">
        <v>0</v>
      </c>
      <c r="L169" s="180">
        <v>37.189762868398397</v>
      </c>
    </row>
    <row r="170" spans="1:12" x14ac:dyDescent="0.2">
      <c r="A170" s="144" t="s">
        <v>231</v>
      </c>
      <c r="B170" s="144" t="s">
        <v>254</v>
      </c>
      <c r="C170" s="144" t="s">
        <v>1779</v>
      </c>
      <c r="D170" s="168">
        <v>24.635827522839499</v>
      </c>
      <c r="E170" s="168">
        <v>474</v>
      </c>
      <c r="F170" s="181">
        <v>0</v>
      </c>
      <c r="G170" s="169">
        <v>1050.5847324541301</v>
      </c>
      <c r="H170" s="179">
        <v>38.707316612354198</v>
      </c>
      <c r="I170" s="179">
        <v>0</v>
      </c>
      <c r="J170" s="179">
        <v>2.8783143354907699</v>
      </c>
      <c r="K170" s="179">
        <v>0</v>
      </c>
      <c r="L170" s="179">
        <v>2.8783143354907699</v>
      </c>
    </row>
    <row r="171" spans="1:12" x14ac:dyDescent="0.2">
      <c r="A171" s="143" t="s">
        <v>232</v>
      </c>
      <c r="B171" s="143" t="s">
        <v>253</v>
      </c>
      <c r="C171" s="143" t="s">
        <v>1780</v>
      </c>
      <c r="D171" s="157">
        <v>43.678827262016803</v>
      </c>
      <c r="E171" s="157">
        <v>73</v>
      </c>
      <c r="F171" s="182">
        <v>9.9945088889063505E-2</v>
      </c>
      <c r="G171" s="158">
        <v>302.20000884363401</v>
      </c>
      <c r="H171" s="180">
        <v>32.938843496496503</v>
      </c>
      <c r="I171" s="180">
        <v>0</v>
      </c>
      <c r="J171" s="180">
        <v>0.82794522970858597</v>
      </c>
      <c r="K171" s="180">
        <v>21.553049611650501</v>
      </c>
      <c r="L171" s="180">
        <v>22.380994841359101</v>
      </c>
    </row>
    <row r="172" spans="1:12" x14ac:dyDescent="0.2">
      <c r="A172" s="144" t="s">
        <v>232</v>
      </c>
      <c r="B172" s="144" t="s">
        <v>254</v>
      </c>
      <c r="C172" s="144" t="s">
        <v>1781</v>
      </c>
      <c r="D172" s="168">
        <v>39.637369097632401</v>
      </c>
      <c r="E172" s="168">
        <v>157</v>
      </c>
      <c r="F172" s="181">
        <v>0</v>
      </c>
      <c r="G172" s="169">
        <v>191.02234411589299</v>
      </c>
      <c r="H172" s="179">
        <v>32.634247154780603</v>
      </c>
      <c r="I172" s="179">
        <v>0</v>
      </c>
      <c r="J172" s="179">
        <v>0.52334888798874701</v>
      </c>
      <c r="K172" s="179">
        <v>0</v>
      </c>
      <c r="L172" s="179">
        <v>0.52334888798874701</v>
      </c>
    </row>
    <row r="173" spans="1:12" x14ac:dyDescent="0.2">
      <c r="A173" s="143" t="s">
        <v>232</v>
      </c>
      <c r="B173" s="143" t="s">
        <v>255</v>
      </c>
      <c r="C173" s="143" t="s">
        <v>1782</v>
      </c>
      <c r="D173" s="157">
        <v>43.106159800228902</v>
      </c>
      <c r="E173" s="157">
        <v>852</v>
      </c>
      <c r="F173" s="182">
        <v>0</v>
      </c>
      <c r="G173" s="158">
        <v>956.60475175147099</v>
      </c>
      <c r="H173" s="180">
        <v>34.731733203097498</v>
      </c>
      <c r="I173" s="180">
        <v>15.821299354362299</v>
      </c>
      <c r="J173" s="180">
        <v>2.6208349363054002</v>
      </c>
      <c r="K173" s="180">
        <v>0</v>
      </c>
      <c r="L173" s="180">
        <v>18.442134290667699</v>
      </c>
    </row>
    <row r="174" spans="1:12" x14ac:dyDescent="0.2">
      <c r="A174" s="144" t="s">
        <v>233</v>
      </c>
      <c r="B174" s="144" t="s">
        <v>255</v>
      </c>
      <c r="C174" s="144" t="s">
        <v>1783</v>
      </c>
      <c r="D174" s="168">
        <v>34.732553105491398</v>
      </c>
      <c r="E174" s="168">
        <v>489</v>
      </c>
      <c r="F174" s="181">
        <v>0</v>
      </c>
      <c r="G174" s="169">
        <v>4007.4359749667901</v>
      </c>
      <c r="H174" s="179">
        <v>49.8503640194319</v>
      </c>
      <c r="I174" s="179">
        <v>24.146130913297</v>
      </c>
      <c r="J174" s="179">
        <v>10.979276643744599</v>
      </c>
      <c r="K174" s="179">
        <v>0</v>
      </c>
      <c r="L174" s="179">
        <v>35.125407557041598</v>
      </c>
    </row>
    <row r="175" spans="1:12" x14ac:dyDescent="0.2">
      <c r="A175" s="143" t="s">
        <v>4257</v>
      </c>
      <c r="B175" s="143" t="s">
        <v>255</v>
      </c>
      <c r="C175" s="143" t="s">
        <v>4258</v>
      </c>
      <c r="D175" s="157">
        <v>28.340778189741599</v>
      </c>
      <c r="E175" s="157">
        <v>380</v>
      </c>
      <c r="F175" s="182">
        <v>0</v>
      </c>
      <c r="G175" s="158">
        <v>832.47576546894197</v>
      </c>
      <c r="H175" s="180">
        <v>41.151842897447501</v>
      </c>
      <c r="I175" s="180">
        <v>23.038711626071901</v>
      </c>
      <c r="J175" s="180">
        <v>2.2807555218327198</v>
      </c>
      <c r="K175" s="180">
        <v>0</v>
      </c>
      <c r="L175" s="180">
        <v>25.3194671479046</v>
      </c>
    </row>
    <row r="176" spans="1:12" x14ac:dyDescent="0.2">
      <c r="A176" s="144" t="s">
        <v>234</v>
      </c>
      <c r="B176" s="144" t="s">
        <v>254</v>
      </c>
      <c r="C176" s="144" t="s">
        <v>4318</v>
      </c>
      <c r="D176" s="168">
        <v>32.790119232254099</v>
      </c>
      <c r="E176" s="168">
        <v>58</v>
      </c>
      <c r="F176" s="181">
        <v>0</v>
      </c>
      <c r="G176" s="169">
        <v>327.58949270181398</v>
      </c>
      <c r="H176" s="179">
        <v>34.360441547990199</v>
      </c>
      <c r="I176" s="179">
        <v>0</v>
      </c>
      <c r="J176" s="179">
        <v>0.89750545945702598</v>
      </c>
      <c r="K176" s="179">
        <v>0</v>
      </c>
      <c r="L176" s="179">
        <v>0.89750545945702598</v>
      </c>
    </row>
    <row r="177" spans="1:12" x14ac:dyDescent="0.2">
      <c r="A177" s="143" t="s">
        <v>235</v>
      </c>
      <c r="B177" s="143" t="s">
        <v>253</v>
      </c>
      <c r="C177" s="143" t="s">
        <v>1784</v>
      </c>
      <c r="D177" s="157">
        <v>56.8603835881555</v>
      </c>
      <c r="E177" s="157">
        <v>49387</v>
      </c>
      <c r="F177" s="182">
        <v>5.5111404425987602E-2</v>
      </c>
      <c r="G177" s="158">
        <v>1372.15954546078</v>
      </c>
      <c r="H177" s="180">
        <v>37.2216738402632</v>
      </c>
      <c r="I177" s="180">
        <v>0</v>
      </c>
      <c r="J177" s="180">
        <v>3.7593412204405001</v>
      </c>
      <c r="K177" s="180">
        <v>35.435821336036</v>
      </c>
      <c r="L177" s="180">
        <v>39.195162556476497</v>
      </c>
    </row>
    <row r="178" spans="1:12" x14ac:dyDescent="0.2">
      <c r="A178" s="144" t="s">
        <v>235</v>
      </c>
      <c r="B178" s="144" t="s">
        <v>254</v>
      </c>
      <c r="C178" s="144" t="s">
        <v>1785</v>
      </c>
      <c r="D178" s="168">
        <v>46.638205240432001</v>
      </c>
      <c r="E178" s="168">
        <v>243</v>
      </c>
      <c r="F178" s="181">
        <v>0</v>
      </c>
      <c r="G178" s="169">
        <v>536.09353634045101</v>
      </c>
      <c r="H178" s="179">
        <v>22.924566448043901</v>
      </c>
      <c r="I178" s="179">
        <v>0</v>
      </c>
      <c r="J178" s="179">
        <v>1.46874941463137</v>
      </c>
      <c r="K178" s="179">
        <v>0</v>
      </c>
      <c r="L178" s="179">
        <v>1.46874941463137</v>
      </c>
    </row>
    <row r="179" spans="1:12" x14ac:dyDescent="0.2">
      <c r="A179" s="143" t="s">
        <v>235</v>
      </c>
      <c r="B179" s="143" t="s">
        <v>255</v>
      </c>
      <c r="C179" s="143" t="s">
        <v>1786</v>
      </c>
      <c r="D179" s="157">
        <v>34.2275961375572</v>
      </c>
      <c r="E179" s="157">
        <v>4</v>
      </c>
      <c r="F179" s="182">
        <v>0</v>
      </c>
      <c r="G179" s="158">
        <v>97.683257290961294</v>
      </c>
      <c r="H179" s="180">
        <v>13.449994124603</v>
      </c>
      <c r="I179" s="180">
        <v>2276.9757303915899</v>
      </c>
      <c r="J179" s="180">
        <v>0.26762536244099</v>
      </c>
      <c r="K179" s="180">
        <v>0</v>
      </c>
      <c r="L179" s="180">
        <v>2277.2433557540298</v>
      </c>
    </row>
    <row r="180" spans="1:12" x14ac:dyDescent="0.2">
      <c r="A180" s="144" t="s">
        <v>236</v>
      </c>
      <c r="B180" s="144" t="s">
        <v>253</v>
      </c>
      <c r="C180" s="144" t="s">
        <v>1787</v>
      </c>
      <c r="D180" s="168">
        <v>52.572888623046303</v>
      </c>
      <c r="E180" s="168">
        <v>43925</v>
      </c>
      <c r="F180" s="181">
        <v>1.27040659141159E-2</v>
      </c>
      <c r="G180" s="169">
        <v>1256.2011346306101</v>
      </c>
      <c r="H180" s="179">
        <v>64.621358378957396</v>
      </c>
      <c r="I180" s="179">
        <v>16.041524970376901</v>
      </c>
      <c r="J180" s="179">
        <v>3.4416469441934501</v>
      </c>
      <c r="K180" s="179">
        <v>35.581570164155401</v>
      </c>
      <c r="L180" s="179">
        <v>55.0647420787257</v>
      </c>
    </row>
    <row r="181" spans="1:12" x14ac:dyDescent="0.2">
      <c r="A181" s="143" t="s">
        <v>236</v>
      </c>
      <c r="B181" s="143" t="s">
        <v>255</v>
      </c>
      <c r="C181" s="143" t="s">
        <v>1788</v>
      </c>
      <c r="D181" s="157">
        <v>48.075164836062797</v>
      </c>
      <c r="E181" s="157">
        <v>336</v>
      </c>
      <c r="F181" s="182">
        <v>0</v>
      </c>
      <c r="G181" s="158">
        <v>24243.946817845299</v>
      </c>
      <c r="H181" s="180">
        <v>127.60148353845899</v>
      </c>
      <c r="I181" s="180">
        <v>43.375903532003697</v>
      </c>
      <c r="J181" s="180">
        <v>66.421772103685797</v>
      </c>
      <c r="K181" s="180">
        <v>0</v>
      </c>
      <c r="L181" s="180">
        <v>109.797675635689</v>
      </c>
    </row>
    <row r="182" spans="1:12" x14ac:dyDescent="0.2">
      <c r="A182" s="144" t="s">
        <v>237</v>
      </c>
      <c r="B182" s="144" t="s">
        <v>253</v>
      </c>
      <c r="C182" s="144" t="s">
        <v>1789</v>
      </c>
      <c r="D182" s="168">
        <v>53.097061722506098</v>
      </c>
      <c r="E182" s="168">
        <v>15776</v>
      </c>
      <c r="F182" s="181">
        <v>1.5177219363439499E-2</v>
      </c>
      <c r="G182" s="169">
        <v>896.008621668106</v>
      </c>
      <c r="H182" s="179">
        <v>66.169600492089998</v>
      </c>
      <c r="I182" s="179">
        <v>20.9990256105221</v>
      </c>
      <c r="J182" s="179">
        <v>2.4548181415564598</v>
      </c>
      <c r="K182" s="179">
        <v>45.653478426618904</v>
      </c>
      <c r="L182" s="179">
        <v>69.107322178697402</v>
      </c>
    </row>
    <row r="183" spans="1:12" x14ac:dyDescent="0.2">
      <c r="A183" s="143" t="s">
        <v>237</v>
      </c>
      <c r="B183" s="143" t="s">
        <v>255</v>
      </c>
      <c r="C183" s="143" t="s">
        <v>1790</v>
      </c>
      <c r="D183" s="157">
        <v>54.517000226808896</v>
      </c>
      <c r="E183" s="157">
        <v>21</v>
      </c>
      <c r="F183" s="182">
        <v>0</v>
      </c>
      <c r="G183" s="158">
        <v>20268.561669904801</v>
      </c>
      <c r="H183" s="180">
        <v>119.245088295491</v>
      </c>
      <c r="I183" s="180">
        <v>50.476415387228897</v>
      </c>
      <c r="J183" s="180">
        <v>55.530305944944601</v>
      </c>
      <c r="K183" s="180">
        <v>0</v>
      </c>
      <c r="L183" s="180">
        <v>106.006721332173</v>
      </c>
    </row>
    <row r="184" spans="1:12" x14ac:dyDescent="0.2">
      <c r="A184" s="144" t="s">
        <v>238</v>
      </c>
      <c r="B184" s="144" t="s">
        <v>253</v>
      </c>
      <c r="C184" s="144" t="s">
        <v>1791</v>
      </c>
      <c r="D184" s="168">
        <v>78.965135832119103</v>
      </c>
      <c r="E184" s="168">
        <v>269</v>
      </c>
      <c r="F184" s="181">
        <v>6.7792925381525801E-2</v>
      </c>
      <c r="G184" s="169">
        <v>1028.1486218729201</v>
      </c>
      <c r="H184" s="179">
        <v>101.49379815797001</v>
      </c>
      <c r="I184" s="179">
        <v>16.0726450937861</v>
      </c>
      <c r="J184" s="179">
        <v>2.8168455393778702</v>
      </c>
      <c r="K184" s="179">
        <v>50.515053067001297</v>
      </c>
      <c r="L184" s="179">
        <v>69.404543700165206</v>
      </c>
    </row>
    <row r="185" spans="1:12" x14ac:dyDescent="0.2">
      <c r="A185" s="143" t="s">
        <v>238</v>
      </c>
      <c r="B185" s="143" t="s">
        <v>255</v>
      </c>
      <c r="C185" s="143" t="s">
        <v>1792</v>
      </c>
      <c r="D185" s="157">
        <v>79.099999999999994</v>
      </c>
      <c r="E185" s="157">
        <v>24</v>
      </c>
      <c r="F185" s="182">
        <v>0</v>
      </c>
      <c r="G185" s="158">
        <v>22958.6971136049</v>
      </c>
      <c r="H185" s="180">
        <v>161.57749265587699</v>
      </c>
      <c r="I185" s="180">
        <v>16.209903448302299</v>
      </c>
      <c r="J185" s="180">
        <v>62.900540037273601</v>
      </c>
      <c r="K185" s="180">
        <v>0</v>
      </c>
      <c r="L185" s="180">
        <v>79.1104434855759</v>
      </c>
    </row>
    <row r="186" spans="1:12" x14ac:dyDescent="0.2">
      <c r="A186" s="144" t="s">
        <v>239</v>
      </c>
      <c r="B186" s="144" t="s">
        <v>253</v>
      </c>
      <c r="C186" s="144" t="s">
        <v>1793</v>
      </c>
      <c r="D186" s="168">
        <v>73.892438127467798</v>
      </c>
      <c r="E186" s="168">
        <v>556</v>
      </c>
      <c r="F186" s="181">
        <v>0.155965018357726</v>
      </c>
      <c r="G186" s="169">
        <v>1285.92935787493</v>
      </c>
      <c r="H186" s="179">
        <v>97.221302674781597</v>
      </c>
      <c r="I186" s="179">
        <v>21.294141557331699</v>
      </c>
      <c r="J186" s="179">
        <v>3.5230941311641999</v>
      </c>
      <c r="K186" s="179">
        <v>56.582540241627498</v>
      </c>
      <c r="L186" s="179">
        <v>81.399775930123397</v>
      </c>
    </row>
    <row r="187" spans="1:12" x14ac:dyDescent="0.2">
      <c r="A187" s="143" t="s">
        <v>5946</v>
      </c>
      <c r="B187" s="143" t="s">
        <v>253</v>
      </c>
      <c r="C187" s="143" t="s">
        <v>5947</v>
      </c>
      <c r="D187" s="157">
        <v>59.25</v>
      </c>
      <c r="E187" s="157">
        <v>3</v>
      </c>
      <c r="F187" s="182">
        <v>0</v>
      </c>
      <c r="G187" s="158">
        <v>2709.8550265970598</v>
      </c>
      <c r="H187" s="180">
        <v>39.281651521908401</v>
      </c>
      <c r="I187" s="180">
        <v>20.915508756343701</v>
      </c>
      <c r="J187" s="180">
        <v>7.42426034684126</v>
      </c>
      <c r="K187" s="180">
        <v>96</v>
      </c>
      <c r="L187" s="180">
        <v>124.33976910318501</v>
      </c>
    </row>
    <row r="188" spans="1:12" x14ac:dyDescent="0.2">
      <c r="A188" s="144" t="s">
        <v>4319</v>
      </c>
      <c r="B188" s="144" t="s">
        <v>253</v>
      </c>
      <c r="C188" s="144" t="s">
        <v>4320</v>
      </c>
      <c r="D188" s="168">
        <v>77.463988601784806</v>
      </c>
      <c r="E188" s="168">
        <v>370</v>
      </c>
      <c r="F188" s="181">
        <v>1.26356778330816E-2</v>
      </c>
      <c r="G188" s="169">
        <v>1456.11824343283</v>
      </c>
      <c r="H188" s="179">
        <v>102.666317669085</v>
      </c>
      <c r="I188" s="179">
        <v>16.0645962930212</v>
      </c>
      <c r="J188" s="179">
        <v>3.9893650505009099</v>
      </c>
      <c r="K188" s="179">
        <v>43.698720826253002</v>
      </c>
      <c r="L188" s="179">
        <v>63.752682169775099</v>
      </c>
    </row>
    <row r="189" spans="1:12" x14ac:dyDescent="0.2">
      <c r="A189" s="143" t="s">
        <v>4319</v>
      </c>
      <c r="B189" s="143" t="s">
        <v>255</v>
      </c>
      <c r="C189" s="143" t="s">
        <v>5523</v>
      </c>
      <c r="D189" s="157">
        <v>79.099999999999994</v>
      </c>
      <c r="E189" s="157">
        <v>85</v>
      </c>
      <c r="F189" s="182">
        <v>0</v>
      </c>
      <c r="G189" s="158">
        <v>7963.34801433755</v>
      </c>
      <c r="H189" s="180">
        <v>120.494344438696</v>
      </c>
      <c r="I189" s="180">
        <v>16.0527188668758</v>
      </c>
      <c r="J189" s="180">
        <v>21.817391820102898</v>
      </c>
      <c r="K189" s="180">
        <v>0</v>
      </c>
      <c r="L189" s="180">
        <v>37.870110686978698</v>
      </c>
    </row>
    <row r="190" spans="1:12" x14ac:dyDescent="0.2">
      <c r="A190" s="144" t="s">
        <v>4321</v>
      </c>
      <c r="B190" s="144" t="s">
        <v>253</v>
      </c>
      <c r="C190" s="144" t="s">
        <v>4322</v>
      </c>
      <c r="D190" s="168">
        <v>52.6304452087142</v>
      </c>
      <c r="E190" s="168">
        <v>102</v>
      </c>
      <c r="F190" s="181">
        <v>7.8899796381168199E-3</v>
      </c>
      <c r="G190" s="169">
        <v>1673.0298310190301</v>
      </c>
      <c r="H190" s="179">
        <v>103.26059599125399</v>
      </c>
      <c r="I190" s="179">
        <v>16.087595715168501</v>
      </c>
      <c r="J190" s="179">
        <v>4.5836433726548602</v>
      </c>
      <c r="K190" s="179">
        <v>21.030673043627601</v>
      </c>
      <c r="L190" s="179">
        <v>41.701912131451003</v>
      </c>
    </row>
    <row r="191" spans="1:12" x14ac:dyDescent="0.2">
      <c r="A191" s="143" t="s">
        <v>240</v>
      </c>
      <c r="B191" s="143" t="s">
        <v>253</v>
      </c>
      <c r="C191" s="143" t="s">
        <v>1794</v>
      </c>
      <c r="D191" s="157">
        <v>28.043786777626401</v>
      </c>
      <c r="E191" s="157">
        <v>185</v>
      </c>
      <c r="F191" s="182">
        <v>0.105034802111957</v>
      </c>
      <c r="G191" s="158">
        <v>501.50505515941302</v>
      </c>
      <c r="H191" s="180">
        <v>39.5690549172567</v>
      </c>
      <c r="I191" s="180">
        <v>0</v>
      </c>
      <c r="J191" s="180">
        <v>1.3739864524915399</v>
      </c>
      <c r="K191" s="180">
        <v>15.2359488772282</v>
      </c>
      <c r="L191" s="180">
        <v>16.6099353297198</v>
      </c>
    </row>
    <row r="192" spans="1:12" x14ac:dyDescent="0.2">
      <c r="A192" s="144" t="s">
        <v>240</v>
      </c>
      <c r="B192" s="144" t="s">
        <v>254</v>
      </c>
      <c r="C192" s="144" t="s">
        <v>1795</v>
      </c>
      <c r="D192" s="168">
        <v>36.733858597141499</v>
      </c>
      <c r="E192" s="168">
        <v>1941</v>
      </c>
      <c r="F192" s="181">
        <v>0</v>
      </c>
      <c r="G192" s="169">
        <v>487.434390566947</v>
      </c>
      <c r="H192" s="179">
        <v>39.530505151259497</v>
      </c>
      <c r="I192" s="179">
        <v>0</v>
      </c>
      <c r="J192" s="179">
        <v>1.33543668648479</v>
      </c>
      <c r="K192" s="179">
        <v>0</v>
      </c>
      <c r="L192" s="179">
        <v>1.33543668648479</v>
      </c>
    </row>
    <row r="193" spans="1:12" x14ac:dyDescent="0.2">
      <c r="A193" s="143" t="s">
        <v>241</v>
      </c>
      <c r="B193" s="143" t="s">
        <v>253</v>
      </c>
      <c r="C193" s="143" t="s">
        <v>1796</v>
      </c>
      <c r="D193" s="157">
        <v>46.377672892711999</v>
      </c>
      <c r="E193" s="157">
        <v>161</v>
      </c>
      <c r="F193" s="182">
        <v>8.1041833806141297E-3</v>
      </c>
      <c r="G193" s="158">
        <v>1344.7994719912899</v>
      </c>
      <c r="H193" s="180">
        <v>59.172014320051403</v>
      </c>
      <c r="I193" s="180">
        <v>44.1684132392881</v>
      </c>
      <c r="J193" s="180">
        <v>3.6843821150446301</v>
      </c>
      <c r="K193" s="180">
        <v>53.999999999880998</v>
      </c>
      <c r="L193" s="180">
        <v>101.852795354214</v>
      </c>
    </row>
    <row r="194" spans="1:12" x14ac:dyDescent="0.2">
      <c r="A194" s="144" t="s">
        <v>242</v>
      </c>
      <c r="B194" s="144" t="s">
        <v>253</v>
      </c>
      <c r="C194" s="144" t="s">
        <v>1874</v>
      </c>
      <c r="D194" s="168">
        <v>46.257952592079803</v>
      </c>
      <c r="E194" s="168">
        <v>31</v>
      </c>
      <c r="F194" s="181">
        <v>6.9964090760022302E-2</v>
      </c>
      <c r="G194" s="169">
        <v>429.49087967787898</v>
      </c>
      <c r="H194" s="179">
        <v>41.399812539032901</v>
      </c>
      <c r="I194" s="179">
        <v>0</v>
      </c>
      <c r="J194" s="179">
        <v>1.17668734158323</v>
      </c>
      <c r="K194" s="179">
        <v>17.2461972999027</v>
      </c>
      <c r="L194" s="179">
        <v>18.422884641485901</v>
      </c>
    </row>
    <row r="195" spans="1:12" x14ac:dyDescent="0.2">
      <c r="A195" s="143" t="s">
        <v>244</v>
      </c>
      <c r="B195" s="143" t="s">
        <v>253</v>
      </c>
      <c r="C195" s="143" t="s">
        <v>1797</v>
      </c>
      <c r="D195" s="157">
        <v>48.922106152211597</v>
      </c>
      <c r="E195" s="157">
        <v>67</v>
      </c>
      <c r="F195" s="182">
        <v>7.0005738198984105E-2</v>
      </c>
      <c r="G195" s="158">
        <v>408.55791253432102</v>
      </c>
      <c r="H195" s="180">
        <v>41.342461944112898</v>
      </c>
      <c r="I195" s="180">
        <v>0</v>
      </c>
      <c r="J195" s="180">
        <v>1.11933674666937</v>
      </c>
      <c r="K195" s="180">
        <v>19.532374535697102</v>
      </c>
      <c r="L195" s="180">
        <v>20.651711282366499</v>
      </c>
    </row>
    <row r="196" spans="1:12" x14ac:dyDescent="0.2">
      <c r="A196" s="144" t="s">
        <v>244</v>
      </c>
      <c r="B196" s="144" t="s">
        <v>255</v>
      </c>
      <c r="C196" s="144" t="s">
        <v>1798</v>
      </c>
      <c r="D196" s="168">
        <v>50.149564735593799</v>
      </c>
      <c r="E196" s="168">
        <v>223</v>
      </c>
      <c r="F196" s="181">
        <v>0</v>
      </c>
      <c r="G196" s="169">
        <v>3504.5310097982101</v>
      </c>
      <c r="H196" s="179">
        <v>49.8245800187985</v>
      </c>
      <c r="I196" s="179">
        <v>14.362535875177199</v>
      </c>
      <c r="J196" s="179">
        <v>9.6014548213649604</v>
      </c>
      <c r="K196" s="179">
        <v>0</v>
      </c>
      <c r="L196" s="179">
        <v>23.963990696542201</v>
      </c>
    </row>
    <row r="197" spans="1:12" x14ac:dyDescent="0.2">
      <c r="A197" s="143" t="s">
        <v>246</v>
      </c>
      <c r="B197" s="143" t="s">
        <v>253</v>
      </c>
      <c r="C197" s="143" t="s">
        <v>1799</v>
      </c>
      <c r="D197" s="157">
        <v>41.681663540749398</v>
      </c>
      <c r="E197" s="157">
        <v>644</v>
      </c>
      <c r="F197" s="182">
        <v>7.14656657389897E-2</v>
      </c>
      <c r="G197" s="158">
        <v>393.89510322707201</v>
      </c>
      <c r="H197" s="180">
        <v>41.302289863812497</v>
      </c>
      <c r="I197" s="180">
        <v>0</v>
      </c>
      <c r="J197" s="180">
        <v>1.0791646663755401</v>
      </c>
      <c r="K197" s="180">
        <v>19.572081051825801</v>
      </c>
      <c r="L197" s="180">
        <v>20.651245718201402</v>
      </c>
    </row>
    <row r="198" spans="1:12" x14ac:dyDescent="0.2">
      <c r="A198" s="144" t="s">
        <v>246</v>
      </c>
      <c r="B198" s="144" t="s">
        <v>255</v>
      </c>
      <c r="C198" s="144" t="s">
        <v>1800</v>
      </c>
      <c r="D198" s="168">
        <v>44.309335782513998</v>
      </c>
      <c r="E198" s="168">
        <v>360</v>
      </c>
      <c r="F198" s="181">
        <v>0</v>
      </c>
      <c r="G198" s="169">
        <v>2744.6084122849602</v>
      </c>
      <c r="H198" s="179">
        <v>47.742600299572899</v>
      </c>
      <c r="I198" s="179">
        <v>26.940758488397599</v>
      </c>
      <c r="J198" s="179">
        <v>7.5194751021505803</v>
      </c>
      <c r="K198" s="179">
        <v>0</v>
      </c>
      <c r="L198" s="179">
        <v>34.460233590548199</v>
      </c>
    </row>
    <row r="199" spans="1:12" x14ac:dyDescent="0.2">
      <c r="A199" s="143" t="s">
        <v>247</v>
      </c>
      <c r="B199" s="143" t="s">
        <v>253</v>
      </c>
      <c r="C199" s="143" t="s">
        <v>1801</v>
      </c>
      <c r="D199" s="157">
        <v>55.703325009409298</v>
      </c>
      <c r="E199" s="157">
        <v>461</v>
      </c>
      <c r="F199" s="182">
        <v>8.8655449887415097E-2</v>
      </c>
      <c r="G199" s="158">
        <v>780.45146348881701</v>
      </c>
      <c r="H199" s="180">
        <v>62.3039062559059</v>
      </c>
      <c r="I199" s="180">
        <v>0</v>
      </c>
      <c r="J199" s="180">
        <v>2.1382231876405902</v>
      </c>
      <c r="K199" s="180">
        <v>22.086785734326899</v>
      </c>
      <c r="L199" s="180">
        <v>24.2250089219675</v>
      </c>
    </row>
    <row r="200" spans="1:12" x14ac:dyDescent="0.2">
      <c r="A200" s="144" t="s">
        <v>247</v>
      </c>
      <c r="B200" s="144" t="s">
        <v>255</v>
      </c>
      <c r="C200" s="144" t="s">
        <v>1802</v>
      </c>
      <c r="D200" s="168">
        <v>55.887202097554301</v>
      </c>
      <c r="E200" s="168">
        <v>1251</v>
      </c>
      <c r="F200" s="181">
        <v>0</v>
      </c>
      <c r="G200" s="169">
        <v>5393.9300841210697</v>
      </c>
      <c r="H200" s="179">
        <v>74.943573709697702</v>
      </c>
      <c r="I200" s="179">
        <v>13.5261883095187</v>
      </c>
      <c r="J200" s="179">
        <v>14.7778906414276</v>
      </c>
      <c r="K200" s="179">
        <v>0</v>
      </c>
      <c r="L200" s="179">
        <v>28.304078950946302</v>
      </c>
    </row>
    <row r="201" spans="1:12" x14ac:dyDescent="0.2">
      <c r="A201" s="143" t="s">
        <v>256</v>
      </c>
      <c r="B201" s="143" t="s">
        <v>254</v>
      </c>
      <c r="C201" s="143" t="s">
        <v>1803</v>
      </c>
      <c r="D201" s="157">
        <v>37.307923371596097</v>
      </c>
      <c r="E201" s="157">
        <v>162494</v>
      </c>
      <c r="F201" s="182">
        <v>0</v>
      </c>
      <c r="G201" s="158">
        <v>444.40044647160801</v>
      </c>
      <c r="H201" s="180">
        <v>32.314405370271999</v>
      </c>
      <c r="I201" s="180">
        <v>0</v>
      </c>
      <c r="J201" s="180">
        <v>1.2175354697852301</v>
      </c>
      <c r="K201" s="180">
        <v>0</v>
      </c>
      <c r="L201" s="180">
        <v>1.2175354697852301</v>
      </c>
    </row>
    <row r="202" spans="1:12" x14ac:dyDescent="0.2">
      <c r="A202" s="144" t="s">
        <v>256</v>
      </c>
      <c r="B202" s="144" t="s">
        <v>255</v>
      </c>
      <c r="C202" s="144" t="s">
        <v>1804</v>
      </c>
      <c r="D202" s="168">
        <v>33.65</v>
      </c>
      <c r="E202" s="168">
        <v>1</v>
      </c>
      <c r="F202" s="181">
        <v>0</v>
      </c>
      <c r="G202" s="169">
        <v>121.25839858601999</v>
      </c>
      <c r="H202" s="179">
        <v>31.429084691138399</v>
      </c>
      <c r="I202" s="179">
        <v>29.162499822348298</v>
      </c>
      <c r="J202" s="179">
        <v>0.33221479064663001</v>
      </c>
      <c r="K202" s="179">
        <v>0</v>
      </c>
      <c r="L202" s="179">
        <v>29.494714612994901</v>
      </c>
    </row>
    <row r="203" spans="1:12" x14ac:dyDescent="0.2">
      <c r="A203" s="143" t="s">
        <v>259</v>
      </c>
      <c r="B203" s="143" t="s">
        <v>253</v>
      </c>
      <c r="C203" s="143" t="s">
        <v>4323</v>
      </c>
      <c r="D203" s="157">
        <v>830.896266772697</v>
      </c>
      <c r="E203" s="157">
        <v>12912</v>
      </c>
      <c r="F203" s="182">
        <v>2.5950954898008999E-2</v>
      </c>
      <c r="G203" s="158">
        <v>39.271247802394498</v>
      </c>
      <c r="H203" s="180">
        <v>0.81805361133616905</v>
      </c>
      <c r="I203" s="180">
        <v>0</v>
      </c>
      <c r="J203" s="180">
        <v>0.10759245973258801</v>
      </c>
      <c r="K203" s="180">
        <v>1.3179977066939901</v>
      </c>
      <c r="L203" s="180">
        <v>1.42559016642658</v>
      </c>
    </row>
    <row r="204" spans="1:12" x14ac:dyDescent="0.2">
      <c r="A204" s="144" t="s">
        <v>259</v>
      </c>
      <c r="B204" s="144" t="s">
        <v>254</v>
      </c>
      <c r="C204" s="144" t="s">
        <v>4324</v>
      </c>
      <c r="D204" s="168">
        <v>43.468194238211197</v>
      </c>
      <c r="E204" s="168">
        <v>3575</v>
      </c>
      <c r="F204" s="181">
        <v>0</v>
      </c>
      <c r="G204" s="169">
        <v>369.58472034257602</v>
      </c>
      <c r="H204" s="179">
        <v>1.0150897983670899</v>
      </c>
      <c r="I204" s="179">
        <v>0</v>
      </c>
      <c r="J204" s="179">
        <v>1.0125608776508901</v>
      </c>
      <c r="K204" s="179">
        <v>0</v>
      </c>
      <c r="L204" s="179">
        <v>1.0125608776508901</v>
      </c>
    </row>
    <row r="205" spans="1:12" x14ac:dyDescent="0.2">
      <c r="A205" s="143" t="s">
        <v>259</v>
      </c>
      <c r="B205" s="143" t="s">
        <v>255</v>
      </c>
      <c r="C205" s="143" t="s">
        <v>4325</v>
      </c>
      <c r="D205" s="157">
        <v>432.77943493991</v>
      </c>
      <c r="E205" s="157">
        <v>10578</v>
      </c>
      <c r="F205" s="182">
        <v>0</v>
      </c>
      <c r="G205" s="158">
        <v>523.52591823292596</v>
      </c>
      <c r="H205" s="180">
        <v>2.3683006984398598</v>
      </c>
      <c r="I205" s="180">
        <v>0</v>
      </c>
      <c r="J205" s="180">
        <v>1.4343175841997999</v>
      </c>
      <c r="K205" s="180">
        <v>0</v>
      </c>
      <c r="L205" s="180">
        <v>1.4343175841997999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79998168889431442"/>
  </sheetPr>
  <dimension ref="A1:O2839"/>
  <sheetViews>
    <sheetView topLeftCell="A2240" zoomScale="110" zoomScaleNormal="110" workbookViewId="0">
      <selection activeCell="C2251" sqref="C1:C1048576"/>
    </sheetView>
  </sheetViews>
  <sheetFormatPr defaultColWidth="12.5703125" defaultRowHeight="12.75" x14ac:dyDescent="0.2"/>
  <cols>
    <col min="1" max="1" width="11.28515625" bestFit="1" customWidth="1"/>
    <col min="2" max="2" width="10.140625" bestFit="1" customWidth="1"/>
    <col min="3" max="3" width="32.5703125" customWidth="1"/>
    <col min="4" max="5" width="12.42578125" bestFit="1" customWidth="1"/>
    <col min="6" max="6" width="13.5703125" bestFit="1" customWidth="1"/>
    <col min="7" max="7" width="12.42578125" bestFit="1" customWidth="1"/>
    <col min="8" max="8" width="12.5703125" bestFit="1" customWidth="1"/>
    <col min="9" max="9" width="13.5703125" bestFit="1" customWidth="1"/>
    <col min="10" max="10" width="12.42578125" bestFit="1" customWidth="1"/>
  </cols>
  <sheetData>
    <row r="1" spans="1:15" s="128" customFormat="1" ht="48" x14ac:dyDescent="0.2">
      <c r="A1" s="195" t="s">
        <v>1875</v>
      </c>
      <c r="B1" s="195" t="s">
        <v>1876</v>
      </c>
      <c r="C1" s="195" t="s">
        <v>1877</v>
      </c>
      <c r="D1" s="195" t="s">
        <v>280</v>
      </c>
      <c r="E1" s="195" t="s">
        <v>281</v>
      </c>
      <c r="F1" s="195" t="s">
        <v>282</v>
      </c>
      <c r="G1" s="222" t="s">
        <v>283</v>
      </c>
      <c r="H1" s="222" t="s">
        <v>284</v>
      </c>
      <c r="I1" s="222" t="s">
        <v>285</v>
      </c>
      <c r="J1" s="195" t="s">
        <v>1632</v>
      </c>
    </row>
    <row r="2" spans="1:15" s="116" customFormat="1" x14ac:dyDescent="0.2">
      <c r="A2" s="143" t="s">
        <v>503</v>
      </c>
      <c r="B2" s="143" t="s">
        <v>503</v>
      </c>
      <c r="C2" s="143" t="s">
        <v>2853</v>
      </c>
      <c r="D2" s="255">
        <v>0</v>
      </c>
      <c r="E2" s="255">
        <v>0</v>
      </c>
      <c r="F2" s="255">
        <v>0</v>
      </c>
      <c r="G2" s="255">
        <v>0</v>
      </c>
      <c r="H2" s="255">
        <v>0</v>
      </c>
      <c r="I2" s="255">
        <v>0</v>
      </c>
      <c r="J2" s="255">
        <v>3.1260337328443599</v>
      </c>
      <c r="L2" s="136" t="s">
        <v>1857</v>
      </c>
      <c r="M2" s="137" t="s">
        <v>1858</v>
      </c>
    </row>
    <row r="3" spans="1:15" s="116" customFormat="1" x14ac:dyDescent="0.2">
      <c r="A3" s="144" t="s">
        <v>5653</v>
      </c>
      <c r="B3" s="144" t="s">
        <v>5653</v>
      </c>
      <c r="C3" s="144" t="s">
        <v>5654</v>
      </c>
      <c r="D3" s="256">
        <v>2.9576143580815298E-4</v>
      </c>
      <c r="E3" s="256">
        <v>5.9152287161630705E-4</v>
      </c>
      <c r="F3" s="256">
        <v>1.18304574323261E-3</v>
      </c>
      <c r="G3" s="256">
        <v>0</v>
      </c>
      <c r="H3" s="256">
        <v>0</v>
      </c>
      <c r="I3" s="256">
        <v>0</v>
      </c>
      <c r="J3" s="256">
        <v>1.7714798205521201</v>
      </c>
      <c r="L3" s="136" t="s">
        <v>5948</v>
      </c>
      <c r="M3" s="138">
        <v>43103</v>
      </c>
    </row>
    <row r="4" spans="1:15" s="116" customFormat="1" ht="12" x14ac:dyDescent="0.2">
      <c r="A4" s="143" t="s">
        <v>5949</v>
      </c>
      <c r="B4" s="143" t="s">
        <v>5949</v>
      </c>
      <c r="C4" s="143" t="s">
        <v>5950</v>
      </c>
      <c r="D4" s="255">
        <v>6.91556639565304E-4</v>
      </c>
      <c r="E4" s="255">
        <v>1.38311327913061E-3</v>
      </c>
      <c r="F4" s="255">
        <v>2.7662265582612199E-3</v>
      </c>
      <c r="G4" s="255">
        <v>0</v>
      </c>
      <c r="H4" s="255">
        <v>0</v>
      </c>
      <c r="I4" s="255">
        <v>0</v>
      </c>
      <c r="J4" s="255">
        <v>0</v>
      </c>
    </row>
    <row r="5" spans="1:15" s="116" customFormat="1" x14ac:dyDescent="0.2">
      <c r="A5" s="144" t="s">
        <v>4326</v>
      </c>
      <c r="B5" s="144" t="s">
        <v>4326</v>
      </c>
      <c r="C5" s="144" t="s">
        <v>3128</v>
      </c>
      <c r="D5" s="256">
        <v>0</v>
      </c>
      <c r="E5" s="256">
        <v>0</v>
      </c>
      <c r="F5" s="256">
        <v>0</v>
      </c>
      <c r="G5" s="256">
        <v>0</v>
      </c>
      <c r="H5" s="256">
        <v>0</v>
      </c>
      <c r="I5" s="256">
        <v>0</v>
      </c>
      <c r="J5" s="256">
        <v>1.73661043779999</v>
      </c>
      <c r="L5" s="146" t="s">
        <v>4251</v>
      </c>
      <c r="M5" s="146" t="s">
        <v>4289</v>
      </c>
    </row>
    <row r="6" spans="1:15" s="116" customFormat="1" ht="12" x14ac:dyDescent="0.2">
      <c r="A6" s="143" t="s">
        <v>1273</v>
      </c>
      <c r="B6" s="143" t="s">
        <v>1273</v>
      </c>
      <c r="C6" s="143" t="s">
        <v>3931</v>
      </c>
      <c r="D6" s="255">
        <v>3.9806182500000002E-4</v>
      </c>
      <c r="E6" s="255">
        <v>7.9612365000000004E-4</v>
      </c>
      <c r="F6" s="255">
        <v>1.5922473000000001E-3</v>
      </c>
      <c r="G6" s="255">
        <v>0</v>
      </c>
      <c r="H6" s="255">
        <v>0</v>
      </c>
      <c r="I6" s="255">
        <v>0</v>
      </c>
      <c r="J6" s="255">
        <v>0.32811773708000003</v>
      </c>
    </row>
    <row r="7" spans="1:15" s="116" customFormat="1" x14ac:dyDescent="0.2">
      <c r="A7" s="144" t="s">
        <v>4327</v>
      </c>
      <c r="B7" s="144" t="s">
        <v>4327</v>
      </c>
      <c r="C7" s="144" t="s">
        <v>2545</v>
      </c>
      <c r="D7" s="256">
        <v>0</v>
      </c>
      <c r="E7" s="256">
        <v>0</v>
      </c>
      <c r="F7" s="256">
        <v>0</v>
      </c>
      <c r="G7" s="256">
        <v>0</v>
      </c>
      <c r="H7" s="256">
        <v>0</v>
      </c>
      <c r="I7" s="256">
        <v>0</v>
      </c>
      <c r="J7" s="256">
        <v>2.1717553066024999</v>
      </c>
      <c r="L7" s="146" t="s">
        <v>1863</v>
      </c>
      <c r="M7" s="146" t="s">
        <v>5644</v>
      </c>
      <c r="N7" s="146"/>
      <c r="O7" s="146"/>
    </row>
    <row r="8" spans="1:15" s="116" customFormat="1" x14ac:dyDescent="0.2">
      <c r="A8" s="143" t="s">
        <v>1019</v>
      </c>
      <c r="B8" s="143" t="s">
        <v>1019</v>
      </c>
      <c r="C8" s="143" t="s">
        <v>3625</v>
      </c>
      <c r="D8" s="255">
        <v>41.339036883746303</v>
      </c>
      <c r="E8" s="255">
        <v>82.678073767492606</v>
      </c>
      <c r="F8" s="255">
        <v>165.35614753498501</v>
      </c>
      <c r="G8" s="255">
        <v>0</v>
      </c>
      <c r="H8" s="255">
        <v>0</v>
      </c>
      <c r="I8" s="255">
        <v>0</v>
      </c>
      <c r="J8" s="255">
        <v>0.40549913088778899</v>
      </c>
      <c r="L8" s="146"/>
      <c r="M8" s="146" t="s">
        <v>5645</v>
      </c>
      <c r="N8" s="146"/>
      <c r="O8" s="146"/>
    </row>
    <row r="9" spans="1:15" s="116" customFormat="1" x14ac:dyDescent="0.2">
      <c r="A9" s="144" t="s">
        <v>4328</v>
      </c>
      <c r="B9" s="144" t="s">
        <v>4328</v>
      </c>
      <c r="C9" s="144" t="s">
        <v>2241</v>
      </c>
      <c r="D9" s="256">
        <v>0</v>
      </c>
      <c r="E9" s="256">
        <v>0</v>
      </c>
      <c r="F9" s="256">
        <v>0</v>
      </c>
      <c r="G9" s="256">
        <v>0</v>
      </c>
      <c r="H9" s="256">
        <v>0</v>
      </c>
      <c r="I9" s="256">
        <v>0</v>
      </c>
      <c r="J9" s="256">
        <v>2.3965669436315902</v>
      </c>
      <c r="L9" s="146"/>
      <c r="M9" s="146" t="s">
        <v>5646</v>
      </c>
      <c r="N9" s="146"/>
      <c r="O9" s="146"/>
    </row>
    <row r="10" spans="1:15" s="116" customFormat="1" x14ac:dyDescent="0.2">
      <c r="A10" s="143" t="s">
        <v>1456</v>
      </c>
      <c r="B10" s="143" t="s">
        <v>1456</v>
      </c>
      <c r="C10" s="143" t="s">
        <v>4130</v>
      </c>
      <c r="D10" s="255">
        <v>6.0084803776985998E-5</v>
      </c>
      <c r="E10" s="255">
        <v>1.20169607553972E-4</v>
      </c>
      <c r="F10" s="255">
        <v>2.4033921510794399E-4</v>
      </c>
      <c r="G10" s="255">
        <v>0</v>
      </c>
      <c r="H10" s="255">
        <v>0</v>
      </c>
      <c r="I10" s="255">
        <v>0</v>
      </c>
      <c r="J10" s="255">
        <v>0</v>
      </c>
      <c r="L10" s="146"/>
      <c r="M10" s="146"/>
      <c r="N10" s="146"/>
      <c r="O10" s="146"/>
    </row>
    <row r="11" spans="1:15" s="116" customFormat="1" ht="12" x14ac:dyDescent="0.2">
      <c r="A11" s="144" t="s">
        <v>5951</v>
      </c>
      <c r="B11" s="144" t="s">
        <v>5951</v>
      </c>
      <c r="C11" s="144" t="s">
        <v>5952</v>
      </c>
      <c r="D11" s="256">
        <v>0</v>
      </c>
      <c r="E11" s="256">
        <v>0</v>
      </c>
      <c r="F11" s="256">
        <v>0</v>
      </c>
      <c r="G11" s="256">
        <v>0</v>
      </c>
      <c r="H11" s="256">
        <v>0</v>
      </c>
      <c r="I11" s="256">
        <v>0</v>
      </c>
      <c r="J11" s="256">
        <v>0</v>
      </c>
    </row>
    <row r="12" spans="1:15" s="116" customFormat="1" ht="12" x14ac:dyDescent="0.2">
      <c r="A12" s="143" t="s">
        <v>952</v>
      </c>
      <c r="B12" s="143" t="s">
        <v>952</v>
      </c>
      <c r="C12" s="143" t="s">
        <v>3536</v>
      </c>
      <c r="D12" s="255">
        <v>0</v>
      </c>
      <c r="E12" s="255">
        <v>0</v>
      </c>
      <c r="F12" s="255">
        <v>0</v>
      </c>
      <c r="G12" s="255">
        <v>0</v>
      </c>
      <c r="H12" s="255">
        <v>0</v>
      </c>
      <c r="I12" s="255">
        <v>0</v>
      </c>
      <c r="J12" s="255">
        <v>2.0902882320599399</v>
      </c>
    </row>
    <row r="13" spans="1:15" s="116" customFormat="1" ht="12" x14ac:dyDescent="0.2">
      <c r="A13" s="144" t="s">
        <v>5953</v>
      </c>
      <c r="B13" s="144" t="s">
        <v>5953</v>
      </c>
      <c r="C13" s="144" t="s">
        <v>5954</v>
      </c>
      <c r="D13" s="256">
        <v>0</v>
      </c>
      <c r="E13" s="256">
        <v>0</v>
      </c>
      <c r="F13" s="256">
        <v>0</v>
      </c>
      <c r="G13" s="256">
        <v>0</v>
      </c>
      <c r="H13" s="256">
        <v>0</v>
      </c>
      <c r="I13" s="256">
        <v>0</v>
      </c>
      <c r="J13" s="256">
        <v>3.4277169300220001</v>
      </c>
    </row>
    <row r="14" spans="1:15" s="116" customFormat="1" ht="12" x14ac:dyDescent="0.2">
      <c r="A14" s="143" t="s">
        <v>4329</v>
      </c>
      <c r="B14" s="143" t="s">
        <v>4329</v>
      </c>
      <c r="C14" s="143" t="s">
        <v>2182</v>
      </c>
      <c r="D14" s="255">
        <v>28.648655257184402</v>
      </c>
      <c r="E14" s="255">
        <v>57.297310514368903</v>
      </c>
      <c r="F14" s="255">
        <v>114.594621028738</v>
      </c>
      <c r="G14" s="255">
        <v>0</v>
      </c>
      <c r="H14" s="255">
        <v>0</v>
      </c>
      <c r="I14" s="255">
        <v>0</v>
      </c>
      <c r="J14" s="255">
        <v>1.82651091094744</v>
      </c>
    </row>
    <row r="15" spans="1:15" s="116" customFormat="1" ht="12" x14ac:dyDescent="0.2">
      <c r="A15" s="144" t="s">
        <v>4331</v>
      </c>
      <c r="B15" s="144" t="s">
        <v>4331</v>
      </c>
      <c r="C15" s="144" t="s">
        <v>2390</v>
      </c>
      <c r="D15" s="256">
        <v>0</v>
      </c>
      <c r="E15" s="256">
        <v>0</v>
      </c>
      <c r="F15" s="256">
        <v>0</v>
      </c>
      <c r="G15" s="256">
        <v>0</v>
      </c>
      <c r="H15" s="256">
        <v>0</v>
      </c>
      <c r="I15" s="256">
        <v>0</v>
      </c>
      <c r="J15" s="256">
        <v>1.8927169165092901</v>
      </c>
    </row>
    <row r="16" spans="1:15" s="116" customFormat="1" ht="12" x14ac:dyDescent="0.2">
      <c r="A16" s="143" t="s">
        <v>5228</v>
      </c>
      <c r="B16" s="143" t="s">
        <v>5228</v>
      </c>
      <c r="C16" s="143" t="s">
        <v>5229</v>
      </c>
      <c r="D16" s="255">
        <v>2.4593126669482298E-4</v>
      </c>
      <c r="E16" s="255">
        <v>4.9186253338964498E-4</v>
      </c>
      <c r="F16" s="255">
        <v>9.8372506677928996E-4</v>
      </c>
      <c r="G16" s="255">
        <v>0</v>
      </c>
      <c r="H16" s="255">
        <v>0</v>
      </c>
      <c r="I16" s="255">
        <v>0</v>
      </c>
      <c r="J16" s="255">
        <v>0.626117402879528</v>
      </c>
    </row>
    <row r="17" spans="1:10" s="116" customFormat="1" ht="12" x14ac:dyDescent="0.2">
      <c r="A17" s="144" t="s">
        <v>582</v>
      </c>
      <c r="B17" s="144" t="s">
        <v>582</v>
      </c>
      <c r="C17" s="144" t="s">
        <v>2979</v>
      </c>
      <c r="D17" s="256">
        <v>0</v>
      </c>
      <c r="E17" s="256">
        <v>0</v>
      </c>
      <c r="F17" s="256">
        <v>0</v>
      </c>
      <c r="G17" s="256">
        <v>0</v>
      </c>
      <c r="H17" s="256">
        <v>0</v>
      </c>
      <c r="I17" s="256">
        <v>0</v>
      </c>
      <c r="J17" s="256">
        <v>2.74132280865091</v>
      </c>
    </row>
    <row r="18" spans="1:10" s="116" customFormat="1" ht="12" x14ac:dyDescent="0.2">
      <c r="A18" s="143" t="s">
        <v>5230</v>
      </c>
      <c r="B18" s="143" t="s">
        <v>5230</v>
      </c>
      <c r="C18" s="143" t="s">
        <v>5231</v>
      </c>
      <c r="D18" s="255">
        <v>0</v>
      </c>
      <c r="E18" s="255">
        <v>0</v>
      </c>
      <c r="F18" s="255">
        <v>0</v>
      </c>
      <c r="G18" s="255">
        <v>0</v>
      </c>
      <c r="H18" s="255">
        <v>0</v>
      </c>
      <c r="I18" s="255">
        <v>0</v>
      </c>
      <c r="J18" s="255">
        <v>1.9927036173799999</v>
      </c>
    </row>
    <row r="19" spans="1:10" s="116" customFormat="1" ht="12" x14ac:dyDescent="0.2">
      <c r="A19" s="144" t="s">
        <v>4332</v>
      </c>
      <c r="B19" s="144" t="s">
        <v>4332</v>
      </c>
      <c r="C19" s="144" t="s">
        <v>2206</v>
      </c>
      <c r="D19" s="256">
        <v>0</v>
      </c>
      <c r="E19" s="256">
        <v>0</v>
      </c>
      <c r="F19" s="256">
        <v>0</v>
      </c>
      <c r="G19" s="256">
        <v>0</v>
      </c>
      <c r="H19" s="256">
        <v>0</v>
      </c>
      <c r="I19" s="256">
        <v>0</v>
      </c>
      <c r="J19" s="256">
        <v>1.89963387822018</v>
      </c>
    </row>
    <row r="20" spans="1:10" s="116" customFormat="1" ht="12" x14ac:dyDescent="0.2">
      <c r="A20" s="143" t="s">
        <v>4333</v>
      </c>
      <c r="B20" s="143" t="s">
        <v>4333</v>
      </c>
      <c r="C20" s="143" t="s">
        <v>4334</v>
      </c>
      <c r="D20" s="255">
        <v>0</v>
      </c>
      <c r="E20" s="255">
        <v>0</v>
      </c>
      <c r="F20" s="255">
        <v>0</v>
      </c>
      <c r="G20" s="255">
        <v>0</v>
      </c>
      <c r="H20" s="255">
        <v>0</v>
      </c>
      <c r="I20" s="255">
        <v>0</v>
      </c>
      <c r="J20" s="255">
        <v>0</v>
      </c>
    </row>
    <row r="21" spans="1:10" s="116" customFormat="1" ht="12" x14ac:dyDescent="0.2">
      <c r="A21" s="144" t="s">
        <v>718</v>
      </c>
      <c r="B21" s="144" t="s">
        <v>718</v>
      </c>
      <c r="C21" s="144" t="s">
        <v>3263</v>
      </c>
      <c r="D21" s="256">
        <v>4.7903736283479099E-4</v>
      </c>
      <c r="E21" s="256">
        <v>9.5807472566958297E-4</v>
      </c>
      <c r="F21" s="256">
        <v>1.9161494513391701E-3</v>
      </c>
      <c r="G21" s="256">
        <v>0</v>
      </c>
      <c r="H21" s="256">
        <v>0</v>
      </c>
      <c r="I21" s="256">
        <v>0</v>
      </c>
      <c r="J21" s="256">
        <v>1.7121861746491001</v>
      </c>
    </row>
    <row r="22" spans="1:10" s="116" customFormat="1" ht="12" x14ac:dyDescent="0.2">
      <c r="A22" s="143" t="s">
        <v>699</v>
      </c>
      <c r="B22" s="143" t="s">
        <v>700</v>
      </c>
      <c r="C22" s="143" t="s">
        <v>3240</v>
      </c>
      <c r="D22" s="255">
        <v>0.210798126377199</v>
      </c>
      <c r="E22" s="255">
        <v>0.42159625275439799</v>
      </c>
      <c r="F22" s="255">
        <v>0.84319250550879599</v>
      </c>
      <c r="G22" s="255">
        <v>0</v>
      </c>
      <c r="H22" s="255">
        <v>0</v>
      </c>
      <c r="I22" s="255">
        <v>0</v>
      </c>
      <c r="J22" s="255">
        <v>2.21511764517264</v>
      </c>
    </row>
    <row r="23" spans="1:10" s="116" customFormat="1" ht="12" x14ac:dyDescent="0.2">
      <c r="A23" s="144" t="s">
        <v>1060</v>
      </c>
      <c r="B23" s="144" t="s">
        <v>1060</v>
      </c>
      <c r="C23" s="144" t="s">
        <v>3673</v>
      </c>
      <c r="D23" s="256">
        <v>2.22478315663174</v>
      </c>
      <c r="E23" s="256">
        <v>4.44956631326348</v>
      </c>
      <c r="F23" s="256">
        <v>8.8991326265269493</v>
      </c>
      <c r="G23" s="256">
        <v>0</v>
      </c>
      <c r="H23" s="256">
        <v>0</v>
      </c>
      <c r="I23" s="256">
        <v>0</v>
      </c>
      <c r="J23" s="256">
        <v>2.6259978698170601</v>
      </c>
    </row>
    <row r="24" spans="1:10" s="116" customFormat="1" ht="12" x14ac:dyDescent="0.2">
      <c r="A24" s="143" t="s">
        <v>5955</v>
      </c>
      <c r="B24" s="143" t="s">
        <v>5955</v>
      </c>
      <c r="C24" s="143" t="s">
        <v>5956</v>
      </c>
      <c r="D24" s="255">
        <v>0</v>
      </c>
      <c r="E24" s="255">
        <v>0</v>
      </c>
      <c r="F24" s="255">
        <v>0</v>
      </c>
      <c r="G24" s="255">
        <v>0</v>
      </c>
      <c r="H24" s="255">
        <v>0</v>
      </c>
      <c r="I24" s="255">
        <v>0</v>
      </c>
      <c r="J24" s="255">
        <v>0</v>
      </c>
    </row>
    <row r="25" spans="1:10" s="116" customFormat="1" ht="12" x14ac:dyDescent="0.2">
      <c r="A25" s="144" t="s">
        <v>5525</v>
      </c>
      <c r="B25" s="144" t="s">
        <v>5525</v>
      </c>
      <c r="C25" s="144" t="s">
        <v>5526</v>
      </c>
      <c r="D25" s="256">
        <v>0</v>
      </c>
      <c r="E25" s="256">
        <v>0</v>
      </c>
      <c r="F25" s="256">
        <v>0</v>
      </c>
      <c r="G25" s="256">
        <v>0</v>
      </c>
      <c r="H25" s="256">
        <v>0</v>
      </c>
      <c r="I25" s="256">
        <v>0</v>
      </c>
      <c r="J25" s="256">
        <v>1.11529013554</v>
      </c>
    </row>
    <row r="26" spans="1:10" s="116" customFormat="1" ht="12" x14ac:dyDescent="0.2">
      <c r="A26" s="143" t="s">
        <v>532</v>
      </c>
      <c r="B26" s="143" t="s">
        <v>532</v>
      </c>
      <c r="C26" s="143" t="s">
        <v>2897</v>
      </c>
      <c r="D26" s="255">
        <v>0</v>
      </c>
      <c r="E26" s="255">
        <v>0</v>
      </c>
      <c r="F26" s="255">
        <v>0</v>
      </c>
      <c r="G26" s="255">
        <v>0</v>
      </c>
      <c r="H26" s="255">
        <v>0</v>
      </c>
      <c r="I26" s="255">
        <v>0</v>
      </c>
      <c r="J26" s="255">
        <v>0</v>
      </c>
    </row>
    <row r="27" spans="1:10" s="116" customFormat="1" ht="12" x14ac:dyDescent="0.2">
      <c r="A27" s="144" t="s">
        <v>4335</v>
      </c>
      <c r="B27" s="144" t="s">
        <v>4335</v>
      </c>
      <c r="C27" s="144" t="s">
        <v>2171</v>
      </c>
      <c r="D27" s="256">
        <v>0</v>
      </c>
      <c r="E27" s="256">
        <v>0</v>
      </c>
      <c r="F27" s="256">
        <v>0</v>
      </c>
      <c r="G27" s="256">
        <v>0</v>
      </c>
      <c r="H27" s="256">
        <v>0</v>
      </c>
      <c r="I27" s="256">
        <v>0</v>
      </c>
      <c r="J27" s="256">
        <v>0</v>
      </c>
    </row>
    <row r="28" spans="1:10" s="116" customFormat="1" ht="12" x14ac:dyDescent="0.2">
      <c r="A28" s="143" t="s">
        <v>1487</v>
      </c>
      <c r="B28" s="143" t="s">
        <v>1487</v>
      </c>
      <c r="C28" s="143" t="s">
        <v>4166</v>
      </c>
      <c r="D28" s="255">
        <v>0</v>
      </c>
      <c r="E28" s="255">
        <v>0</v>
      </c>
      <c r="F28" s="255">
        <v>0</v>
      </c>
      <c r="G28" s="255">
        <v>0</v>
      </c>
      <c r="H28" s="255">
        <v>0</v>
      </c>
      <c r="I28" s="255">
        <v>0</v>
      </c>
      <c r="J28" s="255">
        <v>0.97681449005643695</v>
      </c>
    </row>
    <row r="29" spans="1:10" s="116" customFormat="1" ht="12" x14ac:dyDescent="0.2">
      <c r="A29" s="144" t="s">
        <v>1382</v>
      </c>
      <c r="B29" s="144" t="s">
        <v>1382</v>
      </c>
      <c r="C29" s="144" t="s">
        <v>4044</v>
      </c>
      <c r="D29" s="256">
        <v>0</v>
      </c>
      <c r="E29" s="256">
        <v>0</v>
      </c>
      <c r="F29" s="256">
        <v>0</v>
      </c>
      <c r="G29" s="256">
        <v>0</v>
      </c>
      <c r="H29" s="256">
        <v>0</v>
      </c>
      <c r="I29" s="256">
        <v>0</v>
      </c>
      <c r="J29" s="256">
        <v>0.20466470157</v>
      </c>
    </row>
    <row r="30" spans="1:10" s="116" customFormat="1" ht="12" x14ac:dyDescent="0.2">
      <c r="A30" s="143" t="s">
        <v>367</v>
      </c>
      <c r="B30" s="143" t="s">
        <v>367</v>
      </c>
      <c r="C30" s="143" t="s">
        <v>2527</v>
      </c>
      <c r="D30" s="255">
        <v>0</v>
      </c>
      <c r="E30" s="255">
        <v>0</v>
      </c>
      <c r="F30" s="255">
        <v>0</v>
      </c>
      <c r="G30" s="255">
        <v>0</v>
      </c>
      <c r="H30" s="255">
        <v>0</v>
      </c>
      <c r="I30" s="255">
        <v>0</v>
      </c>
      <c r="J30" s="255">
        <v>2.5846896594666902</v>
      </c>
    </row>
    <row r="31" spans="1:10" s="116" customFormat="1" ht="12" x14ac:dyDescent="0.2">
      <c r="A31" s="144" t="s">
        <v>5957</v>
      </c>
      <c r="B31" s="144" t="s">
        <v>5957</v>
      </c>
      <c r="C31" s="144" t="s">
        <v>5958</v>
      </c>
      <c r="D31" s="256">
        <v>0</v>
      </c>
      <c r="E31" s="256">
        <v>0</v>
      </c>
      <c r="F31" s="256">
        <v>0</v>
      </c>
      <c r="G31" s="256">
        <v>0</v>
      </c>
      <c r="H31" s="256">
        <v>0</v>
      </c>
      <c r="I31" s="256">
        <v>0</v>
      </c>
      <c r="J31" s="256">
        <v>0.32811773708000003</v>
      </c>
    </row>
    <row r="32" spans="1:10" s="116" customFormat="1" ht="12" x14ac:dyDescent="0.2">
      <c r="A32" s="143" t="s">
        <v>4336</v>
      </c>
      <c r="B32" s="143" t="s">
        <v>4336</v>
      </c>
      <c r="C32" s="143" t="s">
        <v>2003</v>
      </c>
      <c r="D32" s="255">
        <v>0</v>
      </c>
      <c r="E32" s="255">
        <v>0</v>
      </c>
      <c r="F32" s="255">
        <v>0</v>
      </c>
      <c r="G32" s="255">
        <v>0</v>
      </c>
      <c r="H32" s="255">
        <v>0</v>
      </c>
      <c r="I32" s="255">
        <v>0</v>
      </c>
      <c r="J32" s="255">
        <v>2.0603459267848301</v>
      </c>
    </row>
    <row r="33" spans="1:10" s="116" customFormat="1" ht="12" x14ac:dyDescent="0.2">
      <c r="A33" s="144" t="s">
        <v>4337</v>
      </c>
      <c r="B33" s="144" t="s">
        <v>4337</v>
      </c>
      <c r="C33" s="144" t="s">
        <v>3136</v>
      </c>
      <c r="D33" s="256">
        <v>1.15742716352437E-4</v>
      </c>
      <c r="E33" s="256">
        <v>2.3148543270487499E-4</v>
      </c>
      <c r="F33" s="256">
        <v>4.6297086540974901E-4</v>
      </c>
      <c r="G33" s="256">
        <v>0</v>
      </c>
      <c r="H33" s="256">
        <v>0</v>
      </c>
      <c r="I33" s="256">
        <v>0</v>
      </c>
      <c r="J33" s="256">
        <v>0.53721634496577197</v>
      </c>
    </row>
    <row r="34" spans="1:10" s="116" customFormat="1" ht="12" x14ac:dyDescent="0.2">
      <c r="A34" s="143" t="s">
        <v>907</v>
      </c>
      <c r="B34" s="143" t="s">
        <v>907</v>
      </c>
      <c r="C34" s="143" t="s">
        <v>3483</v>
      </c>
      <c r="D34" s="255">
        <v>0</v>
      </c>
      <c r="E34" s="255">
        <v>0</v>
      </c>
      <c r="F34" s="255">
        <v>0</v>
      </c>
      <c r="G34" s="255">
        <v>0</v>
      </c>
      <c r="H34" s="255">
        <v>0</v>
      </c>
      <c r="I34" s="255">
        <v>0</v>
      </c>
      <c r="J34" s="255">
        <v>1.35601572945491</v>
      </c>
    </row>
    <row r="35" spans="1:10" s="116" customFormat="1" ht="12" x14ac:dyDescent="0.2">
      <c r="A35" s="144" t="s">
        <v>320</v>
      </c>
      <c r="B35" s="144" t="s">
        <v>320</v>
      </c>
      <c r="C35" s="144" t="s">
        <v>2392</v>
      </c>
      <c r="D35" s="256">
        <v>0</v>
      </c>
      <c r="E35" s="256">
        <v>0</v>
      </c>
      <c r="F35" s="256">
        <v>0</v>
      </c>
      <c r="G35" s="256">
        <v>0</v>
      </c>
      <c r="H35" s="256">
        <v>0</v>
      </c>
      <c r="I35" s="256">
        <v>0</v>
      </c>
      <c r="J35" s="256">
        <v>1.14572233366611</v>
      </c>
    </row>
    <row r="36" spans="1:10" s="116" customFormat="1" ht="12" x14ac:dyDescent="0.2">
      <c r="A36" s="143" t="s">
        <v>4338</v>
      </c>
      <c r="B36" s="143" t="s">
        <v>4338</v>
      </c>
      <c r="C36" s="143" t="s">
        <v>2382</v>
      </c>
      <c r="D36" s="255">
        <v>0</v>
      </c>
      <c r="E36" s="255">
        <v>0</v>
      </c>
      <c r="F36" s="255">
        <v>0</v>
      </c>
      <c r="G36" s="255">
        <v>0</v>
      </c>
      <c r="H36" s="255">
        <v>0</v>
      </c>
      <c r="I36" s="255">
        <v>0</v>
      </c>
      <c r="J36" s="255">
        <v>2.0538765030839201</v>
      </c>
    </row>
    <row r="37" spans="1:10" s="116" customFormat="1" ht="12" x14ac:dyDescent="0.2">
      <c r="A37" s="144" t="s">
        <v>1182</v>
      </c>
      <c r="B37" s="144" t="s">
        <v>1182</v>
      </c>
      <c r="C37" s="144" t="s">
        <v>3817</v>
      </c>
      <c r="D37" s="256">
        <v>0</v>
      </c>
      <c r="E37" s="256">
        <v>0</v>
      </c>
      <c r="F37" s="256">
        <v>0</v>
      </c>
      <c r="G37" s="256">
        <v>0</v>
      </c>
      <c r="H37" s="256">
        <v>0</v>
      </c>
      <c r="I37" s="256">
        <v>0</v>
      </c>
      <c r="J37" s="256">
        <v>1.8692840845327601</v>
      </c>
    </row>
    <row r="38" spans="1:10" s="116" customFormat="1" ht="12" x14ac:dyDescent="0.2">
      <c r="A38" s="143" t="s">
        <v>1095</v>
      </c>
      <c r="B38" s="143" t="s">
        <v>1095</v>
      </c>
      <c r="C38" s="143" t="s">
        <v>3715</v>
      </c>
      <c r="D38" s="255">
        <v>13.715991121572101</v>
      </c>
      <c r="E38" s="255">
        <v>27.431982243144201</v>
      </c>
      <c r="F38" s="255">
        <v>54.863964486288403</v>
      </c>
      <c r="G38" s="255">
        <v>0</v>
      </c>
      <c r="H38" s="255">
        <v>0</v>
      </c>
      <c r="I38" s="255">
        <v>0</v>
      </c>
      <c r="J38" s="255">
        <v>0.407491893319193</v>
      </c>
    </row>
    <row r="39" spans="1:10" s="116" customFormat="1" ht="12" x14ac:dyDescent="0.2">
      <c r="A39" s="144" t="s">
        <v>1384</v>
      </c>
      <c r="B39" s="144" t="s">
        <v>1384</v>
      </c>
      <c r="C39" s="144" t="s">
        <v>4046</v>
      </c>
      <c r="D39" s="256">
        <v>7.8931914563252801E-5</v>
      </c>
      <c r="E39" s="256">
        <v>1.5786382912650601E-4</v>
      </c>
      <c r="F39" s="256">
        <v>3.1572765825301099E-4</v>
      </c>
      <c r="G39" s="256">
        <v>0</v>
      </c>
      <c r="H39" s="256">
        <v>0</v>
      </c>
      <c r="I39" s="256">
        <v>0</v>
      </c>
      <c r="J39" s="256">
        <v>0</v>
      </c>
    </row>
    <row r="40" spans="1:10" s="116" customFormat="1" ht="12" x14ac:dyDescent="0.2">
      <c r="A40" s="143" t="s">
        <v>5959</v>
      </c>
      <c r="B40" s="143" t="s">
        <v>5959</v>
      </c>
      <c r="C40" s="143" t="s">
        <v>5960</v>
      </c>
      <c r="D40" s="255">
        <v>0</v>
      </c>
      <c r="E40" s="255">
        <v>0</v>
      </c>
      <c r="F40" s="255">
        <v>0</v>
      </c>
      <c r="G40" s="255">
        <v>0</v>
      </c>
      <c r="H40" s="255">
        <v>0</v>
      </c>
      <c r="I40" s="255">
        <v>0</v>
      </c>
      <c r="J40" s="255">
        <v>0</v>
      </c>
    </row>
    <row r="41" spans="1:10" s="116" customFormat="1" ht="12" x14ac:dyDescent="0.2">
      <c r="A41" s="144" t="s">
        <v>1265</v>
      </c>
      <c r="B41" s="144" t="s">
        <v>1265</v>
      </c>
      <c r="C41" s="144" t="s">
        <v>3922</v>
      </c>
      <c r="D41" s="256">
        <v>0</v>
      </c>
      <c r="E41" s="256">
        <v>0</v>
      </c>
      <c r="F41" s="256">
        <v>0</v>
      </c>
      <c r="G41" s="256">
        <v>0</v>
      </c>
      <c r="H41" s="256">
        <v>0</v>
      </c>
      <c r="I41" s="256">
        <v>0</v>
      </c>
      <c r="J41" s="256">
        <v>1.92918120942335</v>
      </c>
    </row>
    <row r="42" spans="1:10" s="116" customFormat="1" ht="12" x14ac:dyDescent="0.2">
      <c r="A42" s="143" t="s">
        <v>1264</v>
      </c>
      <c r="B42" s="143" t="s">
        <v>1264</v>
      </c>
      <c r="C42" s="143" t="s">
        <v>3921</v>
      </c>
      <c r="D42" s="255">
        <v>0</v>
      </c>
      <c r="E42" s="255">
        <v>0</v>
      </c>
      <c r="F42" s="255">
        <v>0</v>
      </c>
      <c r="G42" s="255">
        <v>0</v>
      </c>
      <c r="H42" s="255">
        <v>0</v>
      </c>
      <c r="I42" s="255">
        <v>0</v>
      </c>
      <c r="J42" s="255">
        <v>0</v>
      </c>
    </row>
    <row r="43" spans="1:10" s="116" customFormat="1" ht="12" x14ac:dyDescent="0.2">
      <c r="A43" s="144" t="s">
        <v>5961</v>
      </c>
      <c r="B43" s="144" t="s">
        <v>5961</v>
      </c>
      <c r="C43" s="144" t="s">
        <v>5962</v>
      </c>
      <c r="D43" s="256">
        <v>0</v>
      </c>
      <c r="E43" s="256">
        <v>0</v>
      </c>
      <c r="F43" s="256">
        <v>0</v>
      </c>
      <c r="G43" s="256">
        <v>0</v>
      </c>
      <c r="H43" s="256">
        <v>0</v>
      </c>
      <c r="I43" s="256">
        <v>0</v>
      </c>
      <c r="J43" s="256">
        <v>1.8691910069</v>
      </c>
    </row>
    <row r="44" spans="1:10" s="116" customFormat="1" ht="12" x14ac:dyDescent="0.2">
      <c r="A44" s="143" t="s">
        <v>5811</v>
      </c>
      <c r="B44" s="143" t="s">
        <v>5811</v>
      </c>
      <c r="C44" s="143" t="s">
        <v>4339</v>
      </c>
      <c r="D44" s="255">
        <v>0</v>
      </c>
      <c r="E44" s="255">
        <v>0</v>
      </c>
      <c r="F44" s="255">
        <v>0</v>
      </c>
      <c r="G44" s="255">
        <v>0</v>
      </c>
      <c r="H44" s="255">
        <v>0</v>
      </c>
      <c r="I44" s="255">
        <v>0</v>
      </c>
      <c r="J44" s="255">
        <v>1.71052956935</v>
      </c>
    </row>
    <row r="45" spans="1:10" s="116" customFormat="1" ht="12" x14ac:dyDescent="0.2">
      <c r="A45" s="144" t="s">
        <v>5232</v>
      </c>
      <c r="B45" s="144" t="s">
        <v>5232</v>
      </c>
      <c r="C45" s="144" t="s">
        <v>5233</v>
      </c>
      <c r="D45" s="256">
        <v>0</v>
      </c>
      <c r="E45" s="256">
        <v>0</v>
      </c>
      <c r="F45" s="256">
        <v>0</v>
      </c>
      <c r="G45" s="256">
        <v>0</v>
      </c>
      <c r="H45" s="256">
        <v>0</v>
      </c>
      <c r="I45" s="256">
        <v>0</v>
      </c>
      <c r="J45" s="256">
        <v>26.446347990789999</v>
      </c>
    </row>
    <row r="46" spans="1:10" s="116" customFormat="1" ht="12" x14ac:dyDescent="0.2">
      <c r="A46" s="143" t="s">
        <v>657</v>
      </c>
      <c r="B46" s="143" t="s">
        <v>657</v>
      </c>
      <c r="C46" s="143" t="s">
        <v>3184</v>
      </c>
      <c r="D46" s="255">
        <v>6.8802550986264005E-4</v>
      </c>
      <c r="E46" s="255">
        <v>1.3760510197252801E-3</v>
      </c>
      <c r="F46" s="255">
        <v>2.7521020394505602E-3</v>
      </c>
      <c r="G46" s="255">
        <v>0</v>
      </c>
      <c r="H46" s="255">
        <v>0</v>
      </c>
      <c r="I46" s="255">
        <v>0</v>
      </c>
      <c r="J46" s="255">
        <v>1.7011565719508599</v>
      </c>
    </row>
    <row r="47" spans="1:10" s="116" customFormat="1" ht="12" x14ac:dyDescent="0.2">
      <c r="A47" s="144" t="s">
        <v>5655</v>
      </c>
      <c r="B47" s="144" t="s">
        <v>5655</v>
      </c>
      <c r="C47" s="144" t="s">
        <v>5656</v>
      </c>
      <c r="D47" s="256">
        <v>0</v>
      </c>
      <c r="E47" s="256">
        <v>0</v>
      </c>
      <c r="F47" s="256">
        <v>0</v>
      </c>
      <c r="G47" s="256">
        <v>0</v>
      </c>
      <c r="H47" s="256">
        <v>0</v>
      </c>
      <c r="I47" s="256">
        <v>0</v>
      </c>
      <c r="J47" s="256">
        <v>2.0530066844642798</v>
      </c>
    </row>
    <row r="48" spans="1:10" s="116" customFormat="1" ht="12" x14ac:dyDescent="0.2">
      <c r="A48" s="143" t="s">
        <v>4340</v>
      </c>
      <c r="B48" s="143" t="s">
        <v>4340</v>
      </c>
      <c r="C48" s="143" t="s">
        <v>2012</v>
      </c>
      <c r="D48" s="255">
        <v>0</v>
      </c>
      <c r="E48" s="255">
        <v>0</v>
      </c>
      <c r="F48" s="255">
        <v>0</v>
      </c>
      <c r="G48" s="255">
        <v>0</v>
      </c>
      <c r="H48" s="255">
        <v>0</v>
      </c>
      <c r="I48" s="255">
        <v>0</v>
      </c>
      <c r="J48" s="255">
        <v>1.06281559389797</v>
      </c>
    </row>
    <row r="49" spans="1:10" s="116" customFormat="1" ht="12" x14ac:dyDescent="0.2">
      <c r="A49" s="144" t="s">
        <v>4341</v>
      </c>
      <c r="B49" s="144" t="s">
        <v>4341</v>
      </c>
      <c r="C49" s="144" t="s">
        <v>2670</v>
      </c>
      <c r="D49" s="256">
        <v>0</v>
      </c>
      <c r="E49" s="256">
        <v>0</v>
      </c>
      <c r="F49" s="256">
        <v>0</v>
      </c>
      <c r="G49" s="256">
        <v>0</v>
      </c>
      <c r="H49" s="256">
        <v>0</v>
      </c>
      <c r="I49" s="256">
        <v>0</v>
      </c>
      <c r="J49" s="256">
        <v>2.2390360685608401</v>
      </c>
    </row>
    <row r="50" spans="1:10" s="116" customFormat="1" ht="12" x14ac:dyDescent="0.2">
      <c r="A50" s="143" t="s">
        <v>5234</v>
      </c>
      <c r="B50" s="143" t="s">
        <v>5234</v>
      </c>
      <c r="C50" s="143" t="s">
        <v>5235</v>
      </c>
      <c r="D50" s="255">
        <v>0</v>
      </c>
      <c r="E50" s="255">
        <v>0</v>
      </c>
      <c r="F50" s="255">
        <v>0</v>
      </c>
      <c r="G50" s="255">
        <v>0</v>
      </c>
      <c r="H50" s="255">
        <v>0</v>
      </c>
      <c r="I50" s="255">
        <v>0</v>
      </c>
      <c r="J50" s="255">
        <v>0</v>
      </c>
    </row>
    <row r="51" spans="1:10" s="116" customFormat="1" ht="12" x14ac:dyDescent="0.2">
      <c r="A51" s="144" t="s">
        <v>4342</v>
      </c>
      <c r="B51" s="144" t="s">
        <v>4343</v>
      </c>
      <c r="C51" s="144" t="s">
        <v>2731</v>
      </c>
      <c r="D51" s="256">
        <v>100.051020457966</v>
      </c>
      <c r="E51" s="256">
        <v>200.10204091593101</v>
      </c>
      <c r="F51" s="256">
        <v>400.20408183186203</v>
      </c>
      <c r="G51" s="256">
        <v>0</v>
      </c>
      <c r="H51" s="256">
        <v>0</v>
      </c>
      <c r="I51" s="256">
        <v>0</v>
      </c>
      <c r="J51" s="256">
        <v>1.13325388677684</v>
      </c>
    </row>
    <row r="52" spans="1:10" s="116" customFormat="1" ht="12" x14ac:dyDescent="0.2">
      <c r="A52" s="143" t="s">
        <v>446</v>
      </c>
      <c r="B52" s="143" t="s">
        <v>1468</v>
      </c>
      <c r="C52" s="143" t="s">
        <v>2761</v>
      </c>
      <c r="D52" s="255">
        <v>38.027140559529897</v>
      </c>
      <c r="E52" s="255">
        <v>76.054281119059794</v>
      </c>
      <c r="F52" s="255">
        <v>152.10856223811999</v>
      </c>
      <c r="G52" s="255">
        <v>0</v>
      </c>
      <c r="H52" s="255">
        <v>0</v>
      </c>
      <c r="I52" s="255">
        <v>0</v>
      </c>
      <c r="J52" s="255">
        <v>2.7376007972229801</v>
      </c>
    </row>
    <row r="53" spans="1:10" s="116" customFormat="1" ht="12" x14ac:dyDescent="0.2">
      <c r="A53" s="144" t="s">
        <v>1292</v>
      </c>
      <c r="B53" s="144" t="s">
        <v>1292</v>
      </c>
      <c r="C53" s="144" t="s">
        <v>3954</v>
      </c>
      <c r="D53" s="256">
        <v>43.420934907532597</v>
      </c>
      <c r="E53" s="256">
        <v>86.841869815065294</v>
      </c>
      <c r="F53" s="256">
        <v>173.68373963013099</v>
      </c>
      <c r="G53" s="256">
        <v>0</v>
      </c>
      <c r="H53" s="256">
        <v>0</v>
      </c>
      <c r="I53" s="256">
        <v>0</v>
      </c>
      <c r="J53" s="256">
        <v>1.9761831241418899</v>
      </c>
    </row>
    <row r="54" spans="1:10" s="116" customFormat="1" ht="12" x14ac:dyDescent="0.2">
      <c r="A54" s="143" t="s">
        <v>1254</v>
      </c>
      <c r="B54" s="143" t="s">
        <v>1257</v>
      </c>
      <c r="C54" s="143" t="s">
        <v>3910</v>
      </c>
      <c r="D54" s="255">
        <v>13.8545863204683</v>
      </c>
      <c r="E54" s="255">
        <v>27.7091726409366</v>
      </c>
      <c r="F54" s="255">
        <v>55.4183452818733</v>
      </c>
      <c r="G54" s="255">
        <v>0</v>
      </c>
      <c r="H54" s="255">
        <v>0</v>
      </c>
      <c r="I54" s="255">
        <v>0</v>
      </c>
      <c r="J54" s="255">
        <v>1.90244927617893</v>
      </c>
    </row>
    <row r="55" spans="1:10" s="116" customFormat="1" ht="12" x14ac:dyDescent="0.2">
      <c r="A55" s="144" t="s">
        <v>992</v>
      </c>
      <c r="B55" s="144" t="s">
        <v>992</v>
      </c>
      <c r="C55" s="144" t="s">
        <v>3587</v>
      </c>
      <c r="D55" s="256">
        <v>0</v>
      </c>
      <c r="E55" s="256">
        <v>0</v>
      </c>
      <c r="F55" s="256">
        <v>0</v>
      </c>
      <c r="G55" s="256">
        <v>0</v>
      </c>
      <c r="H55" s="256">
        <v>0</v>
      </c>
      <c r="I55" s="256">
        <v>0</v>
      </c>
      <c r="J55" s="256">
        <v>2.5417237147836902</v>
      </c>
    </row>
    <row r="56" spans="1:10" s="116" customFormat="1" ht="12" x14ac:dyDescent="0.2">
      <c r="A56" s="143" t="s">
        <v>4344</v>
      </c>
      <c r="B56" s="143" t="s">
        <v>4345</v>
      </c>
      <c r="C56" s="143" t="s">
        <v>2563</v>
      </c>
      <c r="D56" s="255">
        <v>52.6538519224802</v>
      </c>
      <c r="E56" s="255">
        <v>105.30770384496</v>
      </c>
      <c r="F56" s="255">
        <v>210.615407689921</v>
      </c>
      <c r="G56" s="255">
        <v>0</v>
      </c>
      <c r="H56" s="255">
        <v>0</v>
      </c>
      <c r="I56" s="255">
        <v>0</v>
      </c>
      <c r="J56" s="255">
        <v>1.99812739392469</v>
      </c>
    </row>
    <row r="57" spans="1:10" s="116" customFormat="1" ht="12" x14ac:dyDescent="0.2">
      <c r="A57" s="144" t="s">
        <v>4346</v>
      </c>
      <c r="B57" s="144" t="s">
        <v>4346</v>
      </c>
      <c r="C57" s="144" t="s">
        <v>2650</v>
      </c>
      <c r="D57" s="256">
        <v>0</v>
      </c>
      <c r="E57" s="256">
        <v>0</v>
      </c>
      <c r="F57" s="256">
        <v>0</v>
      </c>
      <c r="G57" s="256">
        <v>0</v>
      </c>
      <c r="H57" s="256">
        <v>0</v>
      </c>
      <c r="I57" s="256">
        <v>0</v>
      </c>
      <c r="J57" s="256">
        <v>0</v>
      </c>
    </row>
    <row r="58" spans="1:10" s="116" customFormat="1" ht="12" x14ac:dyDescent="0.2">
      <c r="A58" s="143" t="s">
        <v>1191</v>
      </c>
      <c r="B58" s="143" t="s">
        <v>1191</v>
      </c>
      <c r="C58" s="143" t="s">
        <v>3830</v>
      </c>
      <c r="D58" s="255">
        <v>0</v>
      </c>
      <c r="E58" s="255">
        <v>0</v>
      </c>
      <c r="F58" s="255">
        <v>0</v>
      </c>
      <c r="G58" s="255">
        <v>0</v>
      </c>
      <c r="H58" s="255">
        <v>0</v>
      </c>
      <c r="I58" s="255">
        <v>0</v>
      </c>
      <c r="J58" s="255">
        <v>1.4390611562472799</v>
      </c>
    </row>
    <row r="59" spans="1:10" s="116" customFormat="1" ht="12" x14ac:dyDescent="0.2">
      <c r="A59" s="144" t="s">
        <v>1537</v>
      </c>
      <c r="B59" s="144" t="s">
        <v>1537</v>
      </c>
      <c r="C59" s="144" t="s">
        <v>4214</v>
      </c>
      <c r="D59" s="256">
        <v>0</v>
      </c>
      <c r="E59" s="256">
        <v>0</v>
      </c>
      <c r="F59" s="256">
        <v>0</v>
      </c>
      <c r="G59" s="256">
        <v>0</v>
      </c>
      <c r="H59" s="256">
        <v>0</v>
      </c>
      <c r="I59" s="256">
        <v>0</v>
      </c>
      <c r="J59" s="256">
        <v>2.8923963781058299</v>
      </c>
    </row>
    <row r="60" spans="1:10" s="116" customFormat="1" ht="12" x14ac:dyDescent="0.2">
      <c r="A60" s="143" t="s">
        <v>990</v>
      </c>
      <c r="B60" s="143" t="s">
        <v>990</v>
      </c>
      <c r="C60" s="143" t="s">
        <v>3585</v>
      </c>
      <c r="D60" s="255">
        <v>0</v>
      </c>
      <c r="E60" s="255">
        <v>0</v>
      </c>
      <c r="F60" s="255">
        <v>0</v>
      </c>
      <c r="G60" s="255">
        <v>0</v>
      </c>
      <c r="H60" s="255">
        <v>0</v>
      </c>
      <c r="I60" s="255">
        <v>0</v>
      </c>
      <c r="J60" s="255">
        <v>2.0276602542474498</v>
      </c>
    </row>
    <row r="61" spans="1:10" s="116" customFormat="1" ht="12" x14ac:dyDescent="0.2">
      <c r="A61" s="144" t="s">
        <v>5236</v>
      </c>
      <c r="B61" s="144" t="s">
        <v>5236</v>
      </c>
      <c r="C61" s="144" t="s">
        <v>5237</v>
      </c>
      <c r="D61" s="256">
        <v>0</v>
      </c>
      <c r="E61" s="256">
        <v>0</v>
      </c>
      <c r="F61" s="256">
        <v>0</v>
      </c>
      <c r="G61" s="256">
        <v>0</v>
      </c>
      <c r="H61" s="256">
        <v>0</v>
      </c>
      <c r="I61" s="256">
        <v>0</v>
      </c>
      <c r="J61" s="256">
        <v>0</v>
      </c>
    </row>
    <row r="62" spans="1:10" s="116" customFormat="1" ht="12" x14ac:dyDescent="0.2">
      <c r="A62" s="143" t="s">
        <v>4347</v>
      </c>
      <c r="B62" s="143" t="s">
        <v>4347</v>
      </c>
      <c r="C62" s="143" t="s">
        <v>2676</v>
      </c>
      <c r="D62" s="255">
        <v>0.38696267154267699</v>
      </c>
      <c r="E62" s="255">
        <v>0.77392534308535399</v>
      </c>
      <c r="F62" s="255">
        <v>1.54785068617071</v>
      </c>
      <c r="G62" s="255">
        <v>0</v>
      </c>
      <c r="H62" s="255">
        <v>0</v>
      </c>
      <c r="I62" s="255">
        <v>0</v>
      </c>
      <c r="J62" s="255">
        <v>2.0004001668780602</v>
      </c>
    </row>
    <row r="63" spans="1:10" s="116" customFormat="1" ht="12" x14ac:dyDescent="0.2">
      <c r="A63" s="144" t="s">
        <v>554</v>
      </c>
      <c r="B63" s="144" t="s">
        <v>555</v>
      </c>
      <c r="C63" s="144" t="s">
        <v>2933</v>
      </c>
      <c r="D63" s="256">
        <v>1.2694822705783699</v>
      </c>
      <c r="E63" s="256">
        <v>2.5389645411567399</v>
      </c>
      <c r="F63" s="256">
        <v>5.0779290823134797</v>
      </c>
      <c r="G63" s="256">
        <v>0</v>
      </c>
      <c r="H63" s="256">
        <v>0</v>
      </c>
      <c r="I63" s="256">
        <v>0</v>
      </c>
      <c r="J63" s="256">
        <v>3.0051145901667402</v>
      </c>
    </row>
    <row r="64" spans="1:10" s="116" customFormat="1" ht="12" x14ac:dyDescent="0.2">
      <c r="A64" s="143" t="s">
        <v>4348</v>
      </c>
      <c r="B64" s="143" t="s">
        <v>4348</v>
      </c>
      <c r="C64" s="143" t="s">
        <v>3079</v>
      </c>
      <c r="D64" s="255">
        <v>3.1166205197752599</v>
      </c>
      <c r="E64" s="255">
        <v>6.23324103955051</v>
      </c>
      <c r="F64" s="255">
        <v>12.466482079101</v>
      </c>
      <c r="G64" s="255">
        <v>0</v>
      </c>
      <c r="H64" s="255">
        <v>0</v>
      </c>
      <c r="I64" s="255">
        <v>0</v>
      </c>
      <c r="J64" s="255">
        <v>1.7281828230077401</v>
      </c>
    </row>
    <row r="65" spans="1:10" s="116" customFormat="1" ht="12" x14ac:dyDescent="0.2">
      <c r="A65" s="144" t="s">
        <v>5963</v>
      </c>
      <c r="B65" s="144" t="s">
        <v>5963</v>
      </c>
      <c r="C65" s="144" t="s">
        <v>5964</v>
      </c>
      <c r="D65" s="256">
        <v>0</v>
      </c>
      <c r="E65" s="256">
        <v>0</v>
      </c>
      <c r="F65" s="256">
        <v>0</v>
      </c>
      <c r="G65" s="256">
        <v>0</v>
      </c>
      <c r="H65" s="256">
        <v>0</v>
      </c>
      <c r="I65" s="256">
        <v>0</v>
      </c>
      <c r="J65" s="256">
        <v>1.61140935844</v>
      </c>
    </row>
    <row r="66" spans="1:10" s="116" customFormat="1" ht="12" x14ac:dyDescent="0.2">
      <c r="A66" s="143" t="s">
        <v>1036</v>
      </c>
      <c r="B66" s="143" t="s">
        <v>1036</v>
      </c>
      <c r="C66" s="143" t="s">
        <v>3644</v>
      </c>
      <c r="D66" s="255">
        <v>1.2978073173081599E-5</v>
      </c>
      <c r="E66" s="255">
        <v>2.59561463461631E-5</v>
      </c>
      <c r="F66" s="255">
        <v>5.1912292692326302E-5</v>
      </c>
      <c r="G66" s="255">
        <v>0</v>
      </c>
      <c r="H66" s="255">
        <v>0</v>
      </c>
      <c r="I66" s="255">
        <v>0</v>
      </c>
      <c r="J66" s="255">
        <v>0.43456182252952902</v>
      </c>
    </row>
    <row r="67" spans="1:10" s="116" customFormat="1" ht="12" x14ac:dyDescent="0.2">
      <c r="A67" s="144" t="s">
        <v>1035</v>
      </c>
      <c r="B67" s="144" t="s">
        <v>1035</v>
      </c>
      <c r="C67" s="144" t="s">
        <v>3643</v>
      </c>
      <c r="D67" s="256">
        <v>3.98061601887439E-5</v>
      </c>
      <c r="E67" s="256">
        <v>7.96123203774878E-5</v>
      </c>
      <c r="F67" s="256">
        <v>1.5922464075497601E-4</v>
      </c>
      <c r="G67" s="256">
        <v>0</v>
      </c>
      <c r="H67" s="256">
        <v>0</v>
      </c>
      <c r="I67" s="256">
        <v>0</v>
      </c>
      <c r="J67" s="256">
        <v>0</v>
      </c>
    </row>
    <row r="68" spans="1:10" s="116" customFormat="1" ht="12" x14ac:dyDescent="0.2">
      <c r="A68" s="143" t="s">
        <v>5965</v>
      </c>
      <c r="B68" s="143" t="s">
        <v>5965</v>
      </c>
      <c r="C68" s="143" t="s">
        <v>5966</v>
      </c>
      <c r="D68" s="255">
        <v>0</v>
      </c>
      <c r="E68" s="255">
        <v>0</v>
      </c>
      <c r="F68" s="255">
        <v>0</v>
      </c>
      <c r="G68" s="255">
        <v>0</v>
      </c>
      <c r="H68" s="255">
        <v>0</v>
      </c>
      <c r="I68" s="255">
        <v>0</v>
      </c>
      <c r="J68" s="255">
        <v>12.296403220149999</v>
      </c>
    </row>
    <row r="69" spans="1:10" s="116" customFormat="1" ht="12" x14ac:dyDescent="0.2">
      <c r="A69" s="144" t="s">
        <v>4349</v>
      </c>
      <c r="B69" s="144" t="s">
        <v>4349</v>
      </c>
      <c r="C69" s="144" t="s">
        <v>2437</v>
      </c>
      <c r="D69" s="256">
        <v>1.0498331846015399E-4</v>
      </c>
      <c r="E69" s="256">
        <v>2.0996663692030799E-4</v>
      </c>
      <c r="F69" s="256">
        <v>4.1993327384061597E-4</v>
      </c>
      <c r="G69" s="256">
        <v>0</v>
      </c>
      <c r="H69" s="256">
        <v>0</v>
      </c>
      <c r="I69" s="256">
        <v>0</v>
      </c>
      <c r="J69" s="256">
        <v>0</v>
      </c>
    </row>
    <row r="70" spans="1:10" s="116" customFormat="1" ht="12" x14ac:dyDescent="0.2">
      <c r="A70" s="143" t="s">
        <v>5527</v>
      </c>
      <c r="B70" s="143" t="s">
        <v>5527</v>
      </c>
      <c r="C70" s="143" t="s">
        <v>5528</v>
      </c>
      <c r="D70" s="255">
        <v>0</v>
      </c>
      <c r="E70" s="255">
        <v>0</v>
      </c>
      <c r="F70" s="255">
        <v>0</v>
      </c>
      <c r="G70" s="255">
        <v>0</v>
      </c>
      <c r="H70" s="255">
        <v>0</v>
      </c>
      <c r="I70" s="255">
        <v>0</v>
      </c>
      <c r="J70" s="255">
        <v>0</v>
      </c>
    </row>
    <row r="71" spans="1:10" s="116" customFormat="1" ht="12" x14ac:dyDescent="0.2">
      <c r="A71" s="144" t="s">
        <v>5812</v>
      </c>
      <c r="B71" s="144" t="s">
        <v>5812</v>
      </c>
      <c r="C71" s="144" t="s">
        <v>2737</v>
      </c>
      <c r="D71" s="256">
        <v>0</v>
      </c>
      <c r="E71" s="256">
        <v>0</v>
      </c>
      <c r="F71" s="256">
        <v>0</v>
      </c>
      <c r="G71" s="256">
        <v>0</v>
      </c>
      <c r="H71" s="256">
        <v>0</v>
      </c>
      <c r="I71" s="256">
        <v>0</v>
      </c>
      <c r="J71" s="256">
        <v>0</v>
      </c>
    </row>
    <row r="72" spans="1:10" s="116" customFormat="1" ht="12" x14ac:dyDescent="0.2">
      <c r="A72" s="143" t="s">
        <v>4350</v>
      </c>
      <c r="B72" s="143" t="s">
        <v>4350</v>
      </c>
      <c r="C72" s="143" t="s">
        <v>2678</v>
      </c>
      <c r="D72" s="255">
        <v>0</v>
      </c>
      <c r="E72" s="255">
        <v>0</v>
      </c>
      <c r="F72" s="255">
        <v>0</v>
      </c>
      <c r="G72" s="255">
        <v>0</v>
      </c>
      <c r="H72" s="255">
        <v>0</v>
      </c>
      <c r="I72" s="255">
        <v>0</v>
      </c>
      <c r="J72" s="255">
        <v>0</v>
      </c>
    </row>
    <row r="73" spans="1:10" s="116" customFormat="1" ht="12" x14ac:dyDescent="0.2">
      <c r="A73" s="144" t="s">
        <v>4351</v>
      </c>
      <c r="B73" s="144" t="s">
        <v>4351</v>
      </c>
      <c r="C73" s="144" t="s">
        <v>2677</v>
      </c>
      <c r="D73" s="256">
        <v>0</v>
      </c>
      <c r="E73" s="256">
        <v>0</v>
      </c>
      <c r="F73" s="256">
        <v>0</v>
      </c>
      <c r="G73" s="256">
        <v>0</v>
      </c>
      <c r="H73" s="256">
        <v>0</v>
      </c>
      <c r="I73" s="256">
        <v>0</v>
      </c>
      <c r="J73" s="256">
        <v>1.90113289845557</v>
      </c>
    </row>
    <row r="74" spans="1:10" s="116" customFormat="1" ht="12" x14ac:dyDescent="0.2">
      <c r="A74" s="143" t="s">
        <v>472</v>
      </c>
      <c r="B74" s="143" t="s">
        <v>474</v>
      </c>
      <c r="C74" s="143" t="s">
        <v>2801</v>
      </c>
      <c r="D74" s="255">
        <v>0</v>
      </c>
      <c r="E74" s="255">
        <v>0</v>
      </c>
      <c r="F74" s="255">
        <v>0</v>
      </c>
      <c r="G74" s="255">
        <v>0</v>
      </c>
      <c r="H74" s="255">
        <v>0</v>
      </c>
      <c r="I74" s="255">
        <v>0</v>
      </c>
      <c r="J74" s="255">
        <v>2.6891002142871101</v>
      </c>
    </row>
    <row r="75" spans="1:10" s="116" customFormat="1" ht="12" x14ac:dyDescent="0.2">
      <c r="A75" s="144" t="s">
        <v>3560</v>
      </c>
      <c r="B75" s="144" t="s">
        <v>3560</v>
      </c>
      <c r="C75" s="144" t="s">
        <v>3561</v>
      </c>
      <c r="D75" s="256">
        <v>0</v>
      </c>
      <c r="E75" s="256">
        <v>0</v>
      </c>
      <c r="F75" s="256">
        <v>0</v>
      </c>
      <c r="G75" s="256">
        <v>0</v>
      </c>
      <c r="H75" s="256">
        <v>0</v>
      </c>
      <c r="I75" s="256">
        <v>0</v>
      </c>
      <c r="J75" s="256">
        <v>2.0360512335646299</v>
      </c>
    </row>
    <row r="76" spans="1:10" s="116" customFormat="1" ht="12" x14ac:dyDescent="0.2">
      <c r="A76" s="143" t="s">
        <v>779</v>
      </c>
      <c r="B76" s="143" t="s">
        <v>779</v>
      </c>
      <c r="C76" s="143" t="s">
        <v>3339</v>
      </c>
      <c r="D76" s="255">
        <v>1.2504560277326501E-4</v>
      </c>
      <c r="E76" s="255">
        <v>2.50091205546531E-4</v>
      </c>
      <c r="F76" s="255">
        <v>5.0018241109306102E-4</v>
      </c>
      <c r="G76" s="255">
        <v>0</v>
      </c>
      <c r="H76" s="255">
        <v>0</v>
      </c>
      <c r="I76" s="255">
        <v>0</v>
      </c>
      <c r="J76" s="255">
        <v>2.8382995230120298</v>
      </c>
    </row>
    <row r="77" spans="1:10" s="116" customFormat="1" ht="12" x14ac:dyDescent="0.2">
      <c r="A77" s="144" t="s">
        <v>4352</v>
      </c>
      <c r="B77" s="144" t="s">
        <v>4352</v>
      </c>
      <c r="C77" s="144" t="s">
        <v>1935</v>
      </c>
      <c r="D77" s="256">
        <v>0</v>
      </c>
      <c r="E77" s="256">
        <v>0</v>
      </c>
      <c r="F77" s="256">
        <v>0</v>
      </c>
      <c r="G77" s="256">
        <v>0</v>
      </c>
      <c r="H77" s="256">
        <v>0</v>
      </c>
      <c r="I77" s="256">
        <v>0</v>
      </c>
      <c r="J77" s="256">
        <v>2.2284673009736702</v>
      </c>
    </row>
    <row r="78" spans="1:10" s="116" customFormat="1" ht="12" x14ac:dyDescent="0.2">
      <c r="A78" s="143" t="s">
        <v>816</v>
      </c>
      <c r="B78" s="143" t="s">
        <v>816</v>
      </c>
      <c r="C78" s="143" t="s">
        <v>3381</v>
      </c>
      <c r="D78" s="255">
        <v>0</v>
      </c>
      <c r="E78" s="255">
        <v>0</v>
      </c>
      <c r="F78" s="255">
        <v>0</v>
      </c>
      <c r="G78" s="255">
        <v>0</v>
      </c>
      <c r="H78" s="255">
        <v>0</v>
      </c>
      <c r="I78" s="255">
        <v>0</v>
      </c>
      <c r="J78" s="255">
        <v>1.0538685389212299</v>
      </c>
    </row>
    <row r="79" spans="1:10" s="116" customFormat="1" ht="12" x14ac:dyDescent="0.2">
      <c r="A79" s="144" t="s">
        <v>5657</v>
      </c>
      <c r="B79" s="144" t="s">
        <v>5657</v>
      </c>
      <c r="C79" s="144" t="s">
        <v>5658</v>
      </c>
      <c r="D79" s="256">
        <v>0</v>
      </c>
      <c r="E79" s="256">
        <v>0</v>
      </c>
      <c r="F79" s="256">
        <v>0</v>
      </c>
      <c r="G79" s="256">
        <v>0</v>
      </c>
      <c r="H79" s="256">
        <v>0</v>
      </c>
      <c r="I79" s="256">
        <v>0</v>
      </c>
      <c r="J79" s="256">
        <v>0</v>
      </c>
    </row>
    <row r="80" spans="1:10" s="116" customFormat="1" ht="12" x14ac:dyDescent="0.2">
      <c r="A80" s="143" t="s">
        <v>4353</v>
      </c>
      <c r="B80" s="143" t="s">
        <v>4353</v>
      </c>
      <c r="C80" s="143" t="s">
        <v>2707</v>
      </c>
      <c r="D80" s="255">
        <v>0</v>
      </c>
      <c r="E80" s="255">
        <v>0</v>
      </c>
      <c r="F80" s="255">
        <v>0</v>
      </c>
      <c r="G80" s="255">
        <v>0</v>
      </c>
      <c r="H80" s="255">
        <v>0</v>
      </c>
      <c r="I80" s="255">
        <v>0</v>
      </c>
      <c r="J80" s="255">
        <v>3.0934139095504598</v>
      </c>
    </row>
    <row r="81" spans="1:10" s="116" customFormat="1" ht="12" x14ac:dyDescent="0.2">
      <c r="A81" s="144" t="s">
        <v>5529</v>
      </c>
      <c r="B81" s="144" t="s">
        <v>5529</v>
      </c>
      <c r="C81" s="144" t="s">
        <v>5530</v>
      </c>
      <c r="D81" s="256">
        <v>0</v>
      </c>
      <c r="E81" s="256">
        <v>0</v>
      </c>
      <c r="F81" s="256">
        <v>0</v>
      </c>
      <c r="G81" s="256">
        <v>0</v>
      </c>
      <c r="H81" s="256">
        <v>0</v>
      </c>
      <c r="I81" s="256">
        <v>0</v>
      </c>
      <c r="J81" s="256">
        <v>0</v>
      </c>
    </row>
    <row r="82" spans="1:10" s="116" customFormat="1" ht="12" x14ac:dyDescent="0.2">
      <c r="A82" s="143" t="s">
        <v>4354</v>
      </c>
      <c r="B82" s="143" t="s">
        <v>4354</v>
      </c>
      <c r="C82" s="143" t="s">
        <v>1964</v>
      </c>
      <c r="D82" s="255">
        <v>0</v>
      </c>
      <c r="E82" s="255">
        <v>0</v>
      </c>
      <c r="F82" s="255">
        <v>0</v>
      </c>
      <c r="G82" s="255">
        <v>0</v>
      </c>
      <c r="H82" s="255">
        <v>0</v>
      </c>
      <c r="I82" s="255">
        <v>0</v>
      </c>
      <c r="J82" s="255">
        <v>2.47409692188854</v>
      </c>
    </row>
    <row r="83" spans="1:10" s="116" customFormat="1" ht="12" x14ac:dyDescent="0.2">
      <c r="A83" s="144" t="s">
        <v>4355</v>
      </c>
      <c r="B83" s="144" t="s">
        <v>4355</v>
      </c>
      <c r="C83" s="144" t="s">
        <v>1965</v>
      </c>
      <c r="D83" s="256">
        <v>0</v>
      </c>
      <c r="E83" s="256">
        <v>0</v>
      </c>
      <c r="F83" s="256">
        <v>0</v>
      </c>
      <c r="G83" s="256">
        <v>0</v>
      </c>
      <c r="H83" s="256">
        <v>0</v>
      </c>
      <c r="I83" s="256">
        <v>0</v>
      </c>
      <c r="J83" s="256">
        <v>0</v>
      </c>
    </row>
    <row r="84" spans="1:10" s="116" customFormat="1" ht="12" x14ac:dyDescent="0.2">
      <c r="A84" s="143" t="s">
        <v>2753</v>
      </c>
      <c r="B84" s="143" t="s">
        <v>2753</v>
      </c>
      <c r="C84" s="143" t="s">
        <v>2754</v>
      </c>
      <c r="D84" s="255">
        <v>0</v>
      </c>
      <c r="E84" s="255">
        <v>0</v>
      </c>
      <c r="F84" s="255">
        <v>0</v>
      </c>
      <c r="G84" s="255">
        <v>0</v>
      </c>
      <c r="H84" s="255">
        <v>0</v>
      </c>
      <c r="I84" s="255">
        <v>0</v>
      </c>
      <c r="J84" s="255">
        <v>2.1923152593320898</v>
      </c>
    </row>
    <row r="85" spans="1:10" s="116" customFormat="1" ht="12" x14ac:dyDescent="0.2">
      <c r="A85" s="144" t="s">
        <v>443</v>
      </c>
      <c r="B85" s="144" t="s">
        <v>443</v>
      </c>
      <c r="C85" s="144" t="s">
        <v>2756</v>
      </c>
      <c r="D85" s="256">
        <v>0</v>
      </c>
      <c r="E85" s="256">
        <v>0</v>
      </c>
      <c r="F85" s="256">
        <v>0</v>
      </c>
      <c r="G85" s="256">
        <v>0</v>
      </c>
      <c r="H85" s="256">
        <v>0</v>
      </c>
      <c r="I85" s="256">
        <v>0</v>
      </c>
      <c r="J85" s="256">
        <v>0</v>
      </c>
    </row>
    <row r="86" spans="1:10" s="116" customFormat="1" ht="12" x14ac:dyDescent="0.2">
      <c r="A86" s="143" t="s">
        <v>991</v>
      </c>
      <c r="B86" s="143" t="s">
        <v>991</v>
      </c>
      <c r="C86" s="143" t="s">
        <v>3586</v>
      </c>
      <c r="D86" s="255">
        <v>0</v>
      </c>
      <c r="E86" s="255">
        <v>0</v>
      </c>
      <c r="F86" s="255">
        <v>0</v>
      </c>
      <c r="G86" s="255">
        <v>0</v>
      </c>
      <c r="H86" s="255">
        <v>0</v>
      </c>
      <c r="I86" s="255">
        <v>0</v>
      </c>
      <c r="J86" s="255">
        <v>2.0275159871528099</v>
      </c>
    </row>
    <row r="87" spans="1:10" s="116" customFormat="1" ht="12" x14ac:dyDescent="0.2">
      <c r="A87" s="144" t="s">
        <v>352</v>
      </c>
      <c r="B87" s="144" t="s">
        <v>5813</v>
      </c>
      <c r="C87" s="144" t="s">
        <v>4356</v>
      </c>
      <c r="D87" s="256">
        <v>66.676824506265206</v>
      </c>
      <c r="E87" s="256">
        <v>133.35364901253001</v>
      </c>
      <c r="F87" s="256">
        <v>266.70729802506099</v>
      </c>
      <c r="G87" s="256">
        <v>0</v>
      </c>
      <c r="H87" s="256">
        <v>0</v>
      </c>
      <c r="I87" s="256">
        <v>0</v>
      </c>
      <c r="J87" s="256">
        <v>2.0439723511494701</v>
      </c>
    </row>
    <row r="88" spans="1:10" s="116" customFormat="1" ht="12" x14ac:dyDescent="0.2">
      <c r="A88" s="143" t="s">
        <v>453</v>
      </c>
      <c r="B88" s="143" t="s">
        <v>457</v>
      </c>
      <c r="C88" s="143" t="s">
        <v>2773</v>
      </c>
      <c r="D88" s="255">
        <v>12.944999714496999</v>
      </c>
      <c r="E88" s="255">
        <v>25.889999428993999</v>
      </c>
      <c r="F88" s="255">
        <v>51.779998857987998</v>
      </c>
      <c r="G88" s="255">
        <v>0</v>
      </c>
      <c r="H88" s="255">
        <v>0</v>
      </c>
      <c r="I88" s="255">
        <v>0</v>
      </c>
      <c r="J88" s="255">
        <v>2.01688346303016</v>
      </c>
    </row>
    <row r="89" spans="1:10" s="116" customFormat="1" ht="12" x14ac:dyDescent="0.2">
      <c r="A89" s="144" t="s">
        <v>4357</v>
      </c>
      <c r="B89" s="144" t="s">
        <v>4357</v>
      </c>
      <c r="C89" s="144" t="s">
        <v>2098</v>
      </c>
      <c r="D89" s="256">
        <v>0</v>
      </c>
      <c r="E89" s="256">
        <v>0</v>
      </c>
      <c r="F89" s="256">
        <v>0</v>
      </c>
      <c r="G89" s="256">
        <v>0</v>
      </c>
      <c r="H89" s="256">
        <v>0</v>
      </c>
      <c r="I89" s="256">
        <v>0</v>
      </c>
      <c r="J89" s="256">
        <v>1.1622653824356</v>
      </c>
    </row>
    <row r="90" spans="1:10" s="116" customFormat="1" ht="12" x14ac:dyDescent="0.2">
      <c r="A90" s="143" t="s">
        <v>5814</v>
      </c>
      <c r="B90" s="143" t="s">
        <v>5814</v>
      </c>
      <c r="C90" s="143" t="s">
        <v>2598</v>
      </c>
      <c r="D90" s="255">
        <v>0</v>
      </c>
      <c r="E90" s="255">
        <v>0</v>
      </c>
      <c r="F90" s="255">
        <v>0</v>
      </c>
      <c r="G90" s="255">
        <v>0</v>
      </c>
      <c r="H90" s="255">
        <v>0</v>
      </c>
      <c r="I90" s="255">
        <v>0</v>
      </c>
      <c r="J90" s="255">
        <v>2.3940197740267499</v>
      </c>
    </row>
    <row r="91" spans="1:10" s="116" customFormat="1" ht="12" x14ac:dyDescent="0.2">
      <c r="A91" s="144" t="s">
        <v>1224</v>
      </c>
      <c r="B91" s="144" t="s">
        <v>1224</v>
      </c>
      <c r="C91" s="144" t="s">
        <v>3875</v>
      </c>
      <c r="D91" s="256">
        <v>0</v>
      </c>
      <c r="E91" s="256">
        <v>0</v>
      </c>
      <c r="F91" s="256">
        <v>0</v>
      </c>
      <c r="G91" s="256">
        <v>0</v>
      </c>
      <c r="H91" s="256">
        <v>0</v>
      </c>
      <c r="I91" s="256">
        <v>0</v>
      </c>
      <c r="J91" s="256">
        <v>2.4254180589100001</v>
      </c>
    </row>
    <row r="92" spans="1:10" s="116" customFormat="1" ht="12" x14ac:dyDescent="0.2">
      <c r="A92" s="143" t="s">
        <v>5815</v>
      </c>
      <c r="B92" s="143" t="s">
        <v>5815</v>
      </c>
      <c r="C92" s="143" t="s">
        <v>2845</v>
      </c>
      <c r="D92" s="255">
        <v>3.9081952001202502E-4</v>
      </c>
      <c r="E92" s="255">
        <v>7.8163904002405003E-4</v>
      </c>
      <c r="F92" s="255">
        <v>1.5632780800481001E-3</v>
      </c>
      <c r="G92" s="255">
        <v>0</v>
      </c>
      <c r="H92" s="255">
        <v>0</v>
      </c>
      <c r="I92" s="255">
        <v>0</v>
      </c>
      <c r="J92" s="255">
        <v>0</v>
      </c>
    </row>
    <row r="93" spans="1:10" s="116" customFormat="1" ht="12" x14ac:dyDescent="0.2">
      <c r="A93" s="144" t="s">
        <v>4358</v>
      </c>
      <c r="B93" s="144" t="s">
        <v>4358</v>
      </c>
      <c r="C93" s="144" t="s">
        <v>2649</v>
      </c>
      <c r="D93" s="256">
        <v>0</v>
      </c>
      <c r="E93" s="256">
        <v>0</v>
      </c>
      <c r="F93" s="256">
        <v>0</v>
      </c>
      <c r="G93" s="256">
        <v>0</v>
      </c>
      <c r="H93" s="256">
        <v>0</v>
      </c>
      <c r="I93" s="256">
        <v>0</v>
      </c>
      <c r="J93" s="256">
        <v>0</v>
      </c>
    </row>
    <row r="94" spans="1:10" s="116" customFormat="1" ht="12" x14ac:dyDescent="0.2">
      <c r="A94" s="143" t="s">
        <v>970</v>
      </c>
      <c r="B94" s="143" t="s">
        <v>970</v>
      </c>
      <c r="C94" s="143" t="s">
        <v>3562</v>
      </c>
      <c r="D94" s="255">
        <v>0</v>
      </c>
      <c r="E94" s="255">
        <v>0</v>
      </c>
      <c r="F94" s="255">
        <v>0</v>
      </c>
      <c r="G94" s="255">
        <v>0</v>
      </c>
      <c r="H94" s="255">
        <v>0</v>
      </c>
      <c r="I94" s="255">
        <v>0</v>
      </c>
      <c r="J94" s="255">
        <v>1.9408047446497401</v>
      </c>
    </row>
    <row r="95" spans="1:10" s="116" customFormat="1" ht="12" x14ac:dyDescent="0.2">
      <c r="A95" s="144" t="s">
        <v>1146</v>
      </c>
      <c r="B95" s="144" t="s">
        <v>1146</v>
      </c>
      <c r="C95" s="144" t="s">
        <v>3775</v>
      </c>
      <c r="D95" s="256">
        <v>0</v>
      </c>
      <c r="E95" s="256">
        <v>0</v>
      </c>
      <c r="F95" s="256">
        <v>0</v>
      </c>
      <c r="G95" s="256">
        <v>0</v>
      </c>
      <c r="H95" s="256">
        <v>0</v>
      </c>
      <c r="I95" s="256">
        <v>0</v>
      </c>
      <c r="J95" s="256">
        <v>1.96395434843298</v>
      </c>
    </row>
    <row r="96" spans="1:10" s="116" customFormat="1" ht="12" x14ac:dyDescent="0.2">
      <c r="A96" s="143" t="s">
        <v>1390</v>
      </c>
      <c r="B96" s="143" t="s">
        <v>1390</v>
      </c>
      <c r="C96" s="143" t="s">
        <v>4054</v>
      </c>
      <c r="D96" s="255">
        <v>39.655054571368503</v>
      </c>
      <c r="E96" s="255">
        <v>79.310109142737005</v>
      </c>
      <c r="F96" s="255">
        <v>158.62021828547401</v>
      </c>
      <c r="G96" s="255">
        <v>0</v>
      </c>
      <c r="H96" s="255">
        <v>0</v>
      </c>
      <c r="I96" s="255">
        <v>0</v>
      </c>
      <c r="J96" s="255">
        <v>2.6227165928368499</v>
      </c>
    </row>
    <row r="97" spans="1:10" s="116" customFormat="1" ht="12" x14ac:dyDescent="0.2">
      <c r="A97" s="144" t="s">
        <v>5238</v>
      </c>
      <c r="B97" s="144" t="s">
        <v>5238</v>
      </c>
      <c r="C97" s="144" t="s">
        <v>5239</v>
      </c>
      <c r="D97" s="256">
        <v>0</v>
      </c>
      <c r="E97" s="256">
        <v>0</v>
      </c>
      <c r="F97" s="256">
        <v>0</v>
      </c>
      <c r="G97" s="256">
        <v>0</v>
      </c>
      <c r="H97" s="256">
        <v>0</v>
      </c>
      <c r="I97" s="256">
        <v>0</v>
      </c>
      <c r="J97" s="256">
        <v>0</v>
      </c>
    </row>
    <row r="98" spans="1:10" s="116" customFormat="1" ht="12" x14ac:dyDescent="0.2">
      <c r="A98" s="143" t="s">
        <v>4359</v>
      </c>
      <c r="B98" s="143" t="s">
        <v>4359</v>
      </c>
      <c r="C98" s="143" t="s">
        <v>3087</v>
      </c>
      <c r="D98" s="255">
        <v>0</v>
      </c>
      <c r="E98" s="255">
        <v>0</v>
      </c>
      <c r="F98" s="255">
        <v>0</v>
      </c>
      <c r="G98" s="255">
        <v>43.305572546692296</v>
      </c>
      <c r="H98" s="255">
        <v>86.611145093384593</v>
      </c>
      <c r="I98" s="255">
        <v>173.22229018676899</v>
      </c>
      <c r="J98" s="255">
        <v>0</v>
      </c>
    </row>
    <row r="99" spans="1:10" s="116" customFormat="1" ht="12" x14ac:dyDescent="0.2">
      <c r="A99" s="144" t="s">
        <v>1475</v>
      </c>
      <c r="B99" s="144" t="s">
        <v>1475</v>
      </c>
      <c r="C99" s="144" t="s">
        <v>4151</v>
      </c>
      <c r="D99" s="256">
        <v>0</v>
      </c>
      <c r="E99" s="256">
        <v>0</v>
      </c>
      <c r="F99" s="256">
        <v>0</v>
      </c>
      <c r="G99" s="256">
        <v>0</v>
      </c>
      <c r="H99" s="256">
        <v>0</v>
      </c>
      <c r="I99" s="256">
        <v>0</v>
      </c>
      <c r="J99" s="256">
        <v>0</v>
      </c>
    </row>
    <row r="100" spans="1:10" s="116" customFormat="1" ht="12" x14ac:dyDescent="0.2">
      <c r="A100" s="143" t="s">
        <v>4360</v>
      </c>
      <c r="B100" s="143" t="s">
        <v>1230</v>
      </c>
      <c r="C100" s="143" t="s">
        <v>1892</v>
      </c>
      <c r="D100" s="255">
        <v>12.8190872129901</v>
      </c>
      <c r="E100" s="255">
        <v>25.6381744259801</v>
      </c>
      <c r="F100" s="255">
        <v>51.2763488519603</v>
      </c>
      <c r="G100" s="255">
        <v>0</v>
      </c>
      <c r="H100" s="255">
        <v>0</v>
      </c>
      <c r="I100" s="255">
        <v>0</v>
      </c>
      <c r="J100" s="255">
        <v>1.9423165144444201</v>
      </c>
    </row>
    <row r="101" spans="1:10" s="116" customFormat="1" ht="12" x14ac:dyDescent="0.2">
      <c r="A101" s="144" t="s">
        <v>4360</v>
      </c>
      <c r="B101" s="144" t="s">
        <v>4360</v>
      </c>
      <c r="C101" s="144" t="s">
        <v>1893</v>
      </c>
      <c r="D101" s="256">
        <v>24.3298650376259</v>
      </c>
      <c r="E101" s="256">
        <v>48.659730075251701</v>
      </c>
      <c r="F101" s="256">
        <v>97.319460150503403</v>
      </c>
      <c r="G101" s="256">
        <v>0</v>
      </c>
      <c r="H101" s="256">
        <v>0</v>
      </c>
      <c r="I101" s="256">
        <v>0</v>
      </c>
      <c r="J101" s="256">
        <v>1.9032373496961501</v>
      </c>
    </row>
    <row r="102" spans="1:10" s="116" customFormat="1" ht="12" x14ac:dyDescent="0.2">
      <c r="A102" s="143" t="s">
        <v>4361</v>
      </c>
      <c r="B102" s="143" t="s">
        <v>4361</v>
      </c>
      <c r="C102" s="143" t="s">
        <v>2319</v>
      </c>
      <c r="D102" s="255">
        <v>0</v>
      </c>
      <c r="E102" s="255">
        <v>0</v>
      </c>
      <c r="F102" s="255">
        <v>0</v>
      </c>
      <c r="G102" s="255">
        <v>0</v>
      </c>
      <c r="H102" s="255">
        <v>0</v>
      </c>
      <c r="I102" s="255">
        <v>0</v>
      </c>
      <c r="J102" s="255">
        <v>2.06563553952759</v>
      </c>
    </row>
    <row r="103" spans="1:10" s="116" customFormat="1" ht="12" x14ac:dyDescent="0.2">
      <c r="A103" s="144" t="s">
        <v>5240</v>
      </c>
      <c r="B103" s="144" t="s">
        <v>5240</v>
      </c>
      <c r="C103" s="144" t="s">
        <v>5241</v>
      </c>
      <c r="D103" s="256">
        <v>0</v>
      </c>
      <c r="E103" s="256">
        <v>0</v>
      </c>
      <c r="F103" s="256">
        <v>0</v>
      </c>
      <c r="G103" s="256">
        <v>0</v>
      </c>
      <c r="H103" s="256">
        <v>0</v>
      </c>
      <c r="I103" s="256">
        <v>0</v>
      </c>
      <c r="J103" s="256">
        <v>0</v>
      </c>
    </row>
    <row r="104" spans="1:10" s="116" customFormat="1" ht="12" x14ac:dyDescent="0.2">
      <c r="A104" s="143" t="s">
        <v>5967</v>
      </c>
      <c r="B104" s="143" t="s">
        <v>5967</v>
      </c>
      <c r="C104" s="143" t="s">
        <v>5968</v>
      </c>
      <c r="D104" s="255">
        <v>0</v>
      </c>
      <c r="E104" s="255">
        <v>0</v>
      </c>
      <c r="F104" s="255">
        <v>0</v>
      </c>
      <c r="G104" s="255">
        <v>0</v>
      </c>
      <c r="H104" s="255">
        <v>0</v>
      </c>
      <c r="I104" s="255">
        <v>0</v>
      </c>
      <c r="J104" s="255">
        <v>6.670583996755</v>
      </c>
    </row>
    <row r="105" spans="1:10" s="116" customFormat="1" ht="12" x14ac:dyDescent="0.2">
      <c r="A105" s="144" t="s">
        <v>1106</v>
      </c>
      <c r="B105" s="144" t="s">
        <v>1106</v>
      </c>
      <c r="C105" s="144" t="s">
        <v>3727</v>
      </c>
      <c r="D105" s="256">
        <v>0</v>
      </c>
      <c r="E105" s="256">
        <v>0</v>
      </c>
      <c r="F105" s="256">
        <v>0</v>
      </c>
      <c r="G105" s="256">
        <v>0</v>
      </c>
      <c r="H105" s="256">
        <v>0</v>
      </c>
      <c r="I105" s="256">
        <v>0</v>
      </c>
      <c r="J105" s="256">
        <v>2.0460127517300002</v>
      </c>
    </row>
    <row r="106" spans="1:10" s="116" customFormat="1" ht="12" x14ac:dyDescent="0.2">
      <c r="A106" s="143" t="s">
        <v>5969</v>
      </c>
      <c r="B106" s="143" t="s">
        <v>5969</v>
      </c>
      <c r="C106" s="143" t="s">
        <v>5970</v>
      </c>
      <c r="D106" s="255">
        <v>0</v>
      </c>
      <c r="E106" s="255">
        <v>0</v>
      </c>
      <c r="F106" s="255">
        <v>0</v>
      </c>
      <c r="G106" s="255">
        <v>0</v>
      </c>
      <c r="H106" s="255">
        <v>0</v>
      </c>
      <c r="I106" s="255">
        <v>0</v>
      </c>
      <c r="J106" s="255">
        <v>0</v>
      </c>
    </row>
    <row r="107" spans="1:10" s="116" customFormat="1" ht="12" x14ac:dyDescent="0.2">
      <c r="A107" s="144" t="s">
        <v>401</v>
      </c>
      <c r="B107" s="144" t="s">
        <v>401</v>
      </c>
      <c r="C107" s="144" t="s">
        <v>2655</v>
      </c>
      <c r="D107" s="256">
        <v>0</v>
      </c>
      <c r="E107" s="256">
        <v>0</v>
      </c>
      <c r="F107" s="256">
        <v>0</v>
      </c>
      <c r="G107" s="256">
        <v>0</v>
      </c>
      <c r="H107" s="256">
        <v>0</v>
      </c>
      <c r="I107" s="256">
        <v>0</v>
      </c>
      <c r="J107" s="256">
        <v>2.7539436719167298</v>
      </c>
    </row>
    <row r="108" spans="1:10" s="116" customFormat="1" ht="12" x14ac:dyDescent="0.2">
      <c r="A108" s="143" t="s">
        <v>5242</v>
      </c>
      <c r="B108" s="143" t="s">
        <v>5242</v>
      </c>
      <c r="C108" s="143" t="s">
        <v>5243</v>
      </c>
      <c r="D108" s="255">
        <v>0</v>
      </c>
      <c r="E108" s="255">
        <v>0</v>
      </c>
      <c r="F108" s="255">
        <v>0</v>
      </c>
      <c r="G108" s="255">
        <v>0</v>
      </c>
      <c r="H108" s="255">
        <v>0</v>
      </c>
      <c r="I108" s="255">
        <v>0</v>
      </c>
      <c r="J108" s="255">
        <v>0</v>
      </c>
    </row>
    <row r="109" spans="1:10" s="116" customFormat="1" ht="12" x14ac:dyDescent="0.2">
      <c r="A109" s="144" t="s">
        <v>573</v>
      </c>
      <c r="B109" s="144" t="s">
        <v>573</v>
      </c>
      <c r="C109" s="144" t="s">
        <v>2968</v>
      </c>
      <c r="D109" s="256">
        <v>5.9421647175496295E-4</v>
      </c>
      <c r="E109" s="256">
        <v>1.18843294350993E-3</v>
      </c>
      <c r="F109" s="256">
        <v>2.3768658870198501E-3</v>
      </c>
      <c r="G109" s="256">
        <v>0</v>
      </c>
      <c r="H109" s="256">
        <v>0</v>
      </c>
      <c r="I109" s="256">
        <v>0</v>
      </c>
      <c r="J109" s="256">
        <v>1.5288081528999999</v>
      </c>
    </row>
    <row r="110" spans="1:10" s="116" customFormat="1" ht="12" x14ac:dyDescent="0.2">
      <c r="A110" s="143" t="s">
        <v>4362</v>
      </c>
      <c r="B110" s="143" t="s">
        <v>4362</v>
      </c>
      <c r="C110" s="143" t="s">
        <v>2539</v>
      </c>
      <c r="D110" s="255">
        <v>0</v>
      </c>
      <c r="E110" s="255">
        <v>0</v>
      </c>
      <c r="F110" s="255">
        <v>0</v>
      </c>
      <c r="G110" s="255">
        <v>0</v>
      </c>
      <c r="H110" s="255">
        <v>0</v>
      </c>
      <c r="I110" s="255">
        <v>0</v>
      </c>
      <c r="J110" s="255">
        <v>1.97239085421465</v>
      </c>
    </row>
    <row r="111" spans="1:10" s="116" customFormat="1" ht="12" x14ac:dyDescent="0.2">
      <c r="A111" s="144" t="s">
        <v>352</v>
      </c>
      <c r="B111" s="144" t="s">
        <v>352</v>
      </c>
      <c r="C111" s="144" t="s">
        <v>2496</v>
      </c>
      <c r="D111" s="256">
        <v>65.881613726679007</v>
      </c>
      <c r="E111" s="256">
        <v>131.76322745335801</v>
      </c>
      <c r="F111" s="256">
        <v>263.52645490671603</v>
      </c>
      <c r="G111" s="256">
        <v>0</v>
      </c>
      <c r="H111" s="256">
        <v>0</v>
      </c>
      <c r="I111" s="256">
        <v>0</v>
      </c>
      <c r="J111" s="256">
        <v>2.03137636749199</v>
      </c>
    </row>
    <row r="112" spans="1:10" s="116" customFormat="1" ht="12" x14ac:dyDescent="0.2">
      <c r="A112" s="143" t="s">
        <v>1512</v>
      </c>
      <c r="B112" s="143" t="s">
        <v>1512</v>
      </c>
      <c r="C112" s="143" t="s">
        <v>4193</v>
      </c>
      <c r="D112" s="255">
        <v>1.4002742133353201E-4</v>
      </c>
      <c r="E112" s="255">
        <v>2.8005484266706402E-4</v>
      </c>
      <c r="F112" s="255">
        <v>5.6010968533412803E-4</v>
      </c>
      <c r="G112" s="255">
        <v>0</v>
      </c>
      <c r="H112" s="255">
        <v>0</v>
      </c>
      <c r="I112" s="255">
        <v>0</v>
      </c>
      <c r="J112" s="255">
        <v>0.394521941958907</v>
      </c>
    </row>
    <row r="113" spans="1:10" s="116" customFormat="1" ht="12" x14ac:dyDescent="0.2">
      <c r="A113" s="144" t="s">
        <v>699</v>
      </c>
      <c r="B113" s="144" t="s">
        <v>699</v>
      </c>
      <c r="C113" s="144" t="s">
        <v>3241</v>
      </c>
      <c r="D113" s="256">
        <v>0.22491031612830401</v>
      </c>
      <c r="E113" s="256">
        <v>0.44982063225660801</v>
      </c>
      <c r="F113" s="256">
        <v>0.89964126451321502</v>
      </c>
      <c r="G113" s="256">
        <v>0</v>
      </c>
      <c r="H113" s="256">
        <v>0</v>
      </c>
      <c r="I113" s="256">
        <v>0</v>
      </c>
      <c r="J113" s="256">
        <v>1.74001929938796</v>
      </c>
    </row>
    <row r="114" spans="1:10" s="116" customFormat="1" ht="12" x14ac:dyDescent="0.2">
      <c r="A114" s="143" t="s">
        <v>4363</v>
      </c>
      <c r="B114" s="143" t="s">
        <v>4363</v>
      </c>
      <c r="C114" s="143" t="s">
        <v>2077</v>
      </c>
      <c r="D114" s="255">
        <v>0</v>
      </c>
      <c r="E114" s="255">
        <v>0</v>
      </c>
      <c r="F114" s="255">
        <v>0</v>
      </c>
      <c r="G114" s="255">
        <v>0</v>
      </c>
      <c r="H114" s="255">
        <v>0</v>
      </c>
      <c r="I114" s="255">
        <v>0</v>
      </c>
      <c r="J114" s="255">
        <v>1.16362370079518</v>
      </c>
    </row>
    <row r="115" spans="1:10" s="116" customFormat="1" ht="12" x14ac:dyDescent="0.2">
      <c r="A115" s="144" t="s">
        <v>5816</v>
      </c>
      <c r="B115" s="144" t="s">
        <v>5816</v>
      </c>
      <c r="C115" s="144" t="s">
        <v>4134</v>
      </c>
      <c r="D115" s="256">
        <v>0</v>
      </c>
      <c r="E115" s="256">
        <v>0</v>
      </c>
      <c r="F115" s="256">
        <v>0</v>
      </c>
      <c r="G115" s="256">
        <v>0</v>
      </c>
      <c r="H115" s="256">
        <v>0</v>
      </c>
      <c r="I115" s="256">
        <v>0</v>
      </c>
      <c r="J115" s="256">
        <v>0.46456231870999898</v>
      </c>
    </row>
    <row r="116" spans="1:10" s="116" customFormat="1" ht="12" x14ac:dyDescent="0.2">
      <c r="A116" s="143" t="s">
        <v>4364</v>
      </c>
      <c r="B116" s="143" t="s">
        <v>4364</v>
      </c>
      <c r="C116" s="143" t="s">
        <v>2576</v>
      </c>
      <c r="D116" s="255">
        <v>0</v>
      </c>
      <c r="E116" s="255">
        <v>0</v>
      </c>
      <c r="F116" s="255">
        <v>0</v>
      </c>
      <c r="G116" s="255">
        <v>0</v>
      </c>
      <c r="H116" s="255">
        <v>0</v>
      </c>
      <c r="I116" s="255">
        <v>0</v>
      </c>
      <c r="J116" s="255">
        <v>2.93848311008778</v>
      </c>
    </row>
    <row r="117" spans="1:10" s="116" customFormat="1" ht="12" x14ac:dyDescent="0.2">
      <c r="A117" s="144" t="s">
        <v>5244</v>
      </c>
      <c r="B117" s="144" t="s">
        <v>5244</v>
      </c>
      <c r="C117" s="144" t="s">
        <v>5245</v>
      </c>
      <c r="D117" s="256">
        <v>0</v>
      </c>
      <c r="E117" s="256">
        <v>0</v>
      </c>
      <c r="F117" s="256">
        <v>0</v>
      </c>
      <c r="G117" s="256">
        <v>0</v>
      </c>
      <c r="H117" s="256">
        <v>0</v>
      </c>
      <c r="I117" s="256">
        <v>0</v>
      </c>
      <c r="J117" s="256">
        <v>0</v>
      </c>
    </row>
    <row r="118" spans="1:10" s="116" customFormat="1" ht="12" x14ac:dyDescent="0.2">
      <c r="A118" s="143" t="s">
        <v>1595</v>
      </c>
      <c r="B118" s="143" t="s">
        <v>1595</v>
      </c>
      <c r="C118" s="143" t="s">
        <v>3602</v>
      </c>
      <c r="D118" s="255">
        <v>0</v>
      </c>
      <c r="E118" s="255">
        <v>0</v>
      </c>
      <c r="F118" s="255">
        <v>0</v>
      </c>
      <c r="G118" s="255">
        <v>0</v>
      </c>
      <c r="H118" s="255">
        <v>0</v>
      </c>
      <c r="I118" s="255">
        <v>0</v>
      </c>
      <c r="J118" s="255">
        <v>1.9514769870672799</v>
      </c>
    </row>
    <row r="119" spans="1:10" s="116" customFormat="1" ht="12" x14ac:dyDescent="0.2">
      <c r="A119" s="144" t="s">
        <v>1335</v>
      </c>
      <c r="B119" s="144" t="s">
        <v>1335</v>
      </c>
      <c r="C119" s="144" t="s">
        <v>4001</v>
      </c>
      <c r="D119" s="256">
        <v>43.875247387065102</v>
      </c>
      <c r="E119" s="256">
        <v>87.750494774130203</v>
      </c>
      <c r="F119" s="256">
        <v>175.50098954826001</v>
      </c>
      <c r="G119" s="256">
        <v>0</v>
      </c>
      <c r="H119" s="256">
        <v>0</v>
      </c>
      <c r="I119" s="256">
        <v>0</v>
      </c>
      <c r="J119" s="256">
        <v>2.20046571196634</v>
      </c>
    </row>
    <row r="120" spans="1:10" s="116" customFormat="1" ht="12" x14ac:dyDescent="0.2">
      <c r="A120" s="143" t="s">
        <v>1149</v>
      </c>
      <c r="B120" s="143" t="s">
        <v>1149</v>
      </c>
      <c r="C120" s="143" t="s">
        <v>3780</v>
      </c>
      <c r="D120" s="255">
        <v>0</v>
      </c>
      <c r="E120" s="255">
        <v>0</v>
      </c>
      <c r="F120" s="255">
        <v>0</v>
      </c>
      <c r="G120" s="255">
        <v>0</v>
      </c>
      <c r="H120" s="255">
        <v>0</v>
      </c>
      <c r="I120" s="255">
        <v>0</v>
      </c>
      <c r="J120" s="255">
        <v>1.11991514870759</v>
      </c>
    </row>
    <row r="121" spans="1:10" s="116" customFormat="1" ht="12" x14ac:dyDescent="0.2">
      <c r="A121" s="144" t="s">
        <v>1507</v>
      </c>
      <c r="B121" s="144" t="s">
        <v>1507</v>
      </c>
      <c r="C121" s="144" t="s">
        <v>4188</v>
      </c>
      <c r="D121" s="256">
        <v>0</v>
      </c>
      <c r="E121" s="256">
        <v>0</v>
      </c>
      <c r="F121" s="256">
        <v>0</v>
      </c>
      <c r="G121" s="256">
        <v>0</v>
      </c>
      <c r="H121" s="256">
        <v>0</v>
      </c>
      <c r="I121" s="256">
        <v>0</v>
      </c>
      <c r="J121" s="256">
        <v>1.99968613945625</v>
      </c>
    </row>
    <row r="122" spans="1:10" s="116" customFormat="1" ht="12" x14ac:dyDescent="0.2">
      <c r="A122" s="143" t="s">
        <v>336</v>
      </c>
      <c r="B122" s="143" t="s">
        <v>336</v>
      </c>
      <c r="C122" s="143" t="s">
        <v>2462</v>
      </c>
      <c r="D122" s="255">
        <v>0</v>
      </c>
      <c r="E122" s="255">
        <v>0</v>
      </c>
      <c r="F122" s="255">
        <v>0</v>
      </c>
      <c r="G122" s="255">
        <v>0</v>
      </c>
      <c r="H122" s="255">
        <v>0</v>
      </c>
      <c r="I122" s="255">
        <v>0</v>
      </c>
      <c r="J122" s="255">
        <v>2.0304837829259101</v>
      </c>
    </row>
    <row r="123" spans="1:10" s="116" customFormat="1" ht="12" x14ac:dyDescent="0.2">
      <c r="A123" s="144" t="s">
        <v>339</v>
      </c>
      <c r="B123" s="144" t="s">
        <v>5971</v>
      </c>
      <c r="C123" s="144" t="s">
        <v>5972</v>
      </c>
      <c r="D123" s="256">
        <v>47.074110327714003</v>
      </c>
      <c r="E123" s="256">
        <v>94.148220655428005</v>
      </c>
      <c r="F123" s="256">
        <v>188.29644131085601</v>
      </c>
      <c r="G123" s="256">
        <v>0</v>
      </c>
      <c r="H123" s="256">
        <v>0</v>
      </c>
      <c r="I123" s="256">
        <v>0</v>
      </c>
      <c r="J123" s="256">
        <v>1.61140935844</v>
      </c>
    </row>
    <row r="124" spans="1:10" s="116" customFormat="1" ht="12" x14ac:dyDescent="0.2">
      <c r="A124" s="143" t="s">
        <v>339</v>
      </c>
      <c r="B124" s="143" t="s">
        <v>339</v>
      </c>
      <c r="C124" s="143" t="s">
        <v>2467</v>
      </c>
      <c r="D124" s="255">
        <v>46.088114608364002</v>
      </c>
      <c r="E124" s="255">
        <v>92.176229216728103</v>
      </c>
      <c r="F124" s="255">
        <v>184.35245843345601</v>
      </c>
      <c r="G124" s="255">
        <v>0</v>
      </c>
      <c r="H124" s="255">
        <v>0</v>
      </c>
      <c r="I124" s="255">
        <v>0</v>
      </c>
      <c r="J124" s="255">
        <v>2.0044188221276</v>
      </c>
    </row>
    <row r="125" spans="1:10" s="116" customFormat="1" ht="12" x14ac:dyDescent="0.2">
      <c r="A125" s="144" t="s">
        <v>2463</v>
      </c>
      <c r="B125" s="144" t="s">
        <v>2463</v>
      </c>
      <c r="C125" s="144" t="s">
        <v>2464</v>
      </c>
      <c r="D125" s="256">
        <v>0</v>
      </c>
      <c r="E125" s="256">
        <v>0</v>
      </c>
      <c r="F125" s="256">
        <v>0</v>
      </c>
      <c r="G125" s="256">
        <v>0</v>
      </c>
      <c r="H125" s="256">
        <v>0</v>
      </c>
      <c r="I125" s="256">
        <v>0</v>
      </c>
      <c r="J125" s="256">
        <v>0</v>
      </c>
    </row>
    <row r="126" spans="1:10" s="116" customFormat="1" ht="12" x14ac:dyDescent="0.2">
      <c r="A126" s="143" t="s">
        <v>3776</v>
      </c>
      <c r="B126" s="143" t="s">
        <v>3776</v>
      </c>
      <c r="C126" s="143" t="s">
        <v>3777</v>
      </c>
      <c r="D126" s="255">
        <v>65.400000000009996</v>
      </c>
      <c r="E126" s="255">
        <v>130.80000000001999</v>
      </c>
      <c r="F126" s="255">
        <v>261.60000000003998</v>
      </c>
      <c r="G126" s="255">
        <v>0</v>
      </c>
      <c r="H126" s="255">
        <v>0</v>
      </c>
      <c r="I126" s="255">
        <v>0</v>
      </c>
      <c r="J126" s="255">
        <v>0</v>
      </c>
    </row>
    <row r="127" spans="1:10" s="116" customFormat="1" ht="12" x14ac:dyDescent="0.2">
      <c r="A127" s="144" t="s">
        <v>4365</v>
      </c>
      <c r="B127" s="144" t="s">
        <v>4365</v>
      </c>
      <c r="C127" s="144" t="s">
        <v>2574</v>
      </c>
      <c r="D127" s="256">
        <v>0</v>
      </c>
      <c r="E127" s="256">
        <v>0</v>
      </c>
      <c r="F127" s="256">
        <v>0</v>
      </c>
      <c r="G127" s="256">
        <v>0</v>
      </c>
      <c r="H127" s="256">
        <v>0</v>
      </c>
      <c r="I127" s="256">
        <v>0</v>
      </c>
      <c r="J127" s="256">
        <v>2.0938589813453201</v>
      </c>
    </row>
    <row r="128" spans="1:10" s="116" customFormat="1" ht="12" x14ac:dyDescent="0.2">
      <c r="A128" s="143" t="s">
        <v>4366</v>
      </c>
      <c r="B128" s="143" t="s">
        <v>4366</v>
      </c>
      <c r="C128" s="143" t="s">
        <v>2573</v>
      </c>
      <c r="D128" s="255">
        <v>0</v>
      </c>
      <c r="E128" s="255">
        <v>0</v>
      </c>
      <c r="F128" s="255">
        <v>0</v>
      </c>
      <c r="G128" s="255">
        <v>0</v>
      </c>
      <c r="H128" s="255">
        <v>0</v>
      </c>
      <c r="I128" s="255">
        <v>0</v>
      </c>
      <c r="J128" s="255">
        <v>2.15228472095722</v>
      </c>
    </row>
    <row r="129" spans="1:10" s="116" customFormat="1" ht="12" x14ac:dyDescent="0.2">
      <c r="A129" s="144" t="s">
        <v>418</v>
      </c>
      <c r="B129" s="144" t="s">
        <v>418</v>
      </c>
      <c r="C129" s="144" t="s">
        <v>2698</v>
      </c>
      <c r="D129" s="256">
        <v>0</v>
      </c>
      <c r="E129" s="256">
        <v>0</v>
      </c>
      <c r="F129" s="256">
        <v>0</v>
      </c>
      <c r="G129" s="256">
        <v>29.832752752340401</v>
      </c>
      <c r="H129" s="256">
        <v>59.665505504680802</v>
      </c>
      <c r="I129" s="256">
        <v>119.331011009362</v>
      </c>
      <c r="J129" s="256">
        <v>0</v>
      </c>
    </row>
    <row r="130" spans="1:10" s="116" customFormat="1" ht="12" x14ac:dyDescent="0.2">
      <c r="A130" s="143" t="s">
        <v>4367</v>
      </c>
      <c r="B130" s="143" t="s">
        <v>4367</v>
      </c>
      <c r="C130" s="143" t="s">
        <v>1922</v>
      </c>
      <c r="D130" s="255">
        <v>0</v>
      </c>
      <c r="E130" s="255">
        <v>0</v>
      </c>
      <c r="F130" s="255">
        <v>0</v>
      </c>
      <c r="G130" s="255">
        <v>0</v>
      </c>
      <c r="H130" s="255">
        <v>0</v>
      </c>
      <c r="I130" s="255">
        <v>0</v>
      </c>
      <c r="J130" s="255">
        <v>2.08236549603326</v>
      </c>
    </row>
    <row r="131" spans="1:10" s="116" customFormat="1" ht="12" x14ac:dyDescent="0.2">
      <c r="A131" s="144" t="s">
        <v>5246</v>
      </c>
      <c r="B131" s="144" t="s">
        <v>5246</v>
      </c>
      <c r="C131" s="144" t="s">
        <v>5247</v>
      </c>
      <c r="D131" s="256">
        <v>1.2778980416263501E-4</v>
      </c>
      <c r="E131" s="256">
        <v>2.5557960832526898E-4</v>
      </c>
      <c r="F131" s="256">
        <v>5.1115921665053797E-4</v>
      </c>
      <c r="G131" s="256">
        <v>0</v>
      </c>
      <c r="H131" s="256">
        <v>0</v>
      </c>
      <c r="I131" s="256">
        <v>0</v>
      </c>
      <c r="J131" s="256">
        <v>0.58529238532886096</v>
      </c>
    </row>
    <row r="132" spans="1:10" s="116" customFormat="1" ht="12" x14ac:dyDescent="0.2">
      <c r="A132" s="143" t="s">
        <v>4368</v>
      </c>
      <c r="B132" s="143" t="s">
        <v>4369</v>
      </c>
      <c r="C132" s="143" t="s">
        <v>3120</v>
      </c>
      <c r="D132" s="255">
        <v>13.0964282884278</v>
      </c>
      <c r="E132" s="255">
        <v>26.192856576855501</v>
      </c>
      <c r="F132" s="255">
        <v>52.385713153711102</v>
      </c>
      <c r="G132" s="255">
        <v>0</v>
      </c>
      <c r="H132" s="255">
        <v>0</v>
      </c>
      <c r="I132" s="255">
        <v>0</v>
      </c>
      <c r="J132" s="255">
        <v>1.68956042279595</v>
      </c>
    </row>
    <row r="133" spans="1:10" s="116" customFormat="1" ht="12" x14ac:dyDescent="0.2">
      <c r="A133" s="144" t="s">
        <v>948</v>
      </c>
      <c r="B133" s="144" t="s">
        <v>948</v>
      </c>
      <c r="C133" s="144" t="s">
        <v>3532</v>
      </c>
      <c r="D133" s="256">
        <v>0</v>
      </c>
      <c r="E133" s="256">
        <v>0</v>
      </c>
      <c r="F133" s="256">
        <v>0</v>
      </c>
      <c r="G133" s="256">
        <v>0</v>
      </c>
      <c r="H133" s="256">
        <v>0</v>
      </c>
      <c r="I133" s="256">
        <v>0</v>
      </c>
      <c r="J133" s="256">
        <v>2.3018440183895499</v>
      </c>
    </row>
    <row r="134" spans="1:10" s="116" customFormat="1" ht="12" x14ac:dyDescent="0.2">
      <c r="A134" s="143" t="s">
        <v>4370</v>
      </c>
      <c r="B134" s="143" t="s">
        <v>4370</v>
      </c>
      <c r="C134" s="143" t="s">
        <v>1915</v>
      </c>
      <c r="D134" s="255">
        <v>0</v>
      </c>
      <c r="E134" s="255">
        <v>0</v>
      </c>
      <c r="F134" s="255">
        <v>0</v>
      </c>
      <c r="G134" s="255">
        <v>0</v>
      </c>
      <c r="H134" s="255">
        <v>0</v>
      </c>
      <c r="I134" s="255">
        <v>0</v>
      </c>
      <c r="J134" s="255">
        <v>2.18176155669935</v>
      </c>
    </row>
    <row r="135" spans="1:10" s="116" customFormat="1" ht="12" x14ac:dyDescent="0.2">
      <c r="A135" s="144" t="s">
        <v>5531</v>
      </c>
      <c r="B135" s="144" t="s">
        <v>5531</v>
      </c>
      <c r="C135" s="144" t="s">
        <v>5532</v>
      </c>
      <c r="D135" s="256">
        <v>0</v>
      </c>
      <c r="E135" s="256">
        <v>0</v>
      </c>
      <c r="F135" s="256">
        <v>0</v>
      </c>
      <c r="G135" s="256">
        <v>0</v>
      </c>
      <c r="H135" s="256">
        <v>0</v>
      </c>
      <c r="I135" s="256">
        <v>0</v>
      </c>
      <c r="J135" s="256">
        <v>1.9259854754074299</v>
      </c>
    </row>
    <row r="136" spans="1:10" s="116" customFormat="1" ht="12" x14ac:dyDescent="0.2">
      <c r="A136" s="143" t="s">
        <v>4371</v>
      </c>
      <c r="B136" s="143" t="s">
        <v>4371</v>
      </c>
      <c r="C136" s="143" t="s">
        <v>3172</v>
      </c>
      <c r="D136" s="255">
        <v>0</v>
      </c>
      <c r="E136" s="255">
        <v>0</v>
      </c>
      <c r="F136" s="255">
        <v>0</v>
      </c>
      <c r="G136" s="255">
        <v>0</v>
      </c>
      <c r="H136" s="255">
        <v>0</v>
      </c>
      <c r="I136" s="255">
        <v>0</v>
      </c>
      <c r="J136" s="255">
        <v>0</v>
      </c>
    </row>
    <row r="137" spans="1:10" s="116" customFormat="1" ht="12" x14ac:dyDescent="0.2">
      <c r="A137" s="144" t="s">
        <v>4372</v>
      </c>
      <c r="B137" s="144" t="s">
        <v>4372</v>
      </c>
      <c r="C137" s="144" t="s">
        <v>1997</v>
      </c>
      <c r="D137" s="256">
        <v>0</v>
      </c>
      <c r="E137" s="256">
        <v>0</v>
      </c>
      <c r="F137" s="256">
        <v>0</v>
      </c>
      <c r="G137" s="256">
        <v>0</v>
      </c>
      <c r="H137" s="256">
        <v>0</v>
      </c>
      <c r="I137" s="256">
        <v>0</v>
      </c>
      <c r="J137" s="256">
        <v>0</v>
      </c>
    </row>
    <row r="138" spans="1:10" s="116" customFormat="1" ht="12" x14ac:dyDescent="0.2">
      <c r="A138" s="143" t="s">
        <v>1046</v>
      </c>
      <c r="B138" s="143" t="s">
        <v>1049</v>
      </c>
      <c r="C138" s="143" t="s">
        <v>3654</v>
      </c>
      <c r="D138" s="255">
        <v>23.700826743853501</v>
      </c>
      <c r="E138" s="255">
        <v>47.401653487707001</v>
      </c>
      <c r="F138" s="255">
        <v>94.803306975414102</v>
      </c>
      <c r="G138" s="255">
        <v>0</v>
      </c>
      <c r="H138" s="255">
        <v>0</v>
      </c>
      <c r="I138" s="255">
        <v>0</v>
      </c>
      <c r="J138" s="255">
        <v>0.42723358431702801</v>
      </c>
    </row>
    <row r="139" spans="1:10" s="116" customFormat="1" ht="12" x14ac:dyDescent="0.2">
      <c r="A139" s="144" t="s">
        <v>5533</v>
      </c>
      <c r="B139" s="144" t="s">
        <v>5533</v>
      </c>
      <c r="C139" s="144" t="s">
        <v>5534</v>
      </c>
      <c r="D139" s="256">
        <v>0</v>
      </c>
      <c r="E139" s="256">
        <v>0</v>
      </c>
      <c r="F139" s="256">
        <v>0</v>
      </c>
      <c r="G139" s="256">
        <v>0</v>
      </c>
      <c r="H139" s="256">
        <v>0</v>
      </c>
      <c r="I139" s="256">
        <v>0</v>
      </c>
      <c r="J139" s="256">
        <v>1.4634727334325</v>
      </c>
    </row>
    <row r="140" spans="1:10" s="116" customFormat="1" ht="12" x14ac:dyDescent="0.2">
      <c r="A140" s="143" t="s">
        <v>368</v>
      </c>
      <c r="B140" s="143" t="s">
        <v>368</v>
      </c>
      <c r="C140" s="143" t="s">
        <v>2528</v>
      </c>
      <c r="D140" s="255">
        <v>0</v>
      </c>
      <c r="E140" s="255">
        <v>0</v>
      </c>
      <c r="F140" s="255">
        <v>0</v>
      </c>
      <c r="G140" s="255">
        <v>0</v>
      </c>
      <c r="H140" s="255">
        <v>0</v>
      </c>
      <c r="I140" s="255">
        <v>0</v>
      </c>
      <c r="J140" s="255">
        <v>1.9184715830147101</v>
      </c>
    </row>
    <row r="141" spans="1:10" s="116" customFormat="1" ht="12" x14ac:dyDescent="0.2">
      <c r="A141" s="144" t="s">
        <v>5659</v>
      </c>
      <c r="B141" s="144" t="s">
        <v>5659</v>
      </c>
      <c r="C141" s="144" t="s">
        <v>5660</v>
      </c>
      <c r="D141" s="256">
        <v>0</v>
      </c>
      <c r="E141" s="256">
        <v>0</v>
      </c>
      <c r="F141" s="256">
        <v>0</v>
      </c>
      <c r="G141" s="256">
        <v>0</v>
      </c>
      <c r="H141" s="256">
        <v>0</v>
      </c>
      <c r="I141" s="256">
        <v>0</v>
      </c>
      <c r="J141" s="256">
        <v>2.1128560243146599</v>
      </c>
    </row>
    <row r="142" spans="1:10" s="116" customFormat="1" ht="12" x14ac:dyDescent="0.2">
      <c r="A142" s="143" t="s">
        <v>5248</v>
      </c>
      <c r="B142" s="143" t="s">
        <v>5248</v>
      </c>
      <c r="C142" s="143" t="s">
        <v>5249</v>
      </c>
      <c r="D142" s="255">
        <v>0</v>
      </c>
      <c r="E142" s="255">
        <v>0</v>
      </c>
      <c r="F142" s="255">
        <v>0</v>
      </c>
      <c r="G142" s="255">
        <v>0</v>
      </c>
      <c r="H142" s="255">
        <v>0</v>
      </c>
      <c r="I142" s="255">
        <v>0</v>
      </c>
      <c r="J142" s="255">
        <v>0</v>
      </c>
    </row>
    <row r="143" spans="1:10" s="116" customFormat="1" ht="12" x14ac:dyDescent="0.2">
      <c r="A143" s="144" t="s">
        <v>5250</v>
      </c>
      <c r="B143" s="144" t="s">
        <v>5250</v>
      </c>
      <c r="C143" s="144" t="s">
        <v>5251</v>
      </c>
      <c r="D143" s="256">
        <v>1.7529328073700101E-4</v>
      </c>
      <c r="E143" s="256">
        <v>3.5058656147400098E-4</v>
      </c>
      <c r="F143" s="256">
        <v>7.0117312294800196E-4</v>
      </c>
      <c r="G143" s="256">
        <v>0</v>
      </c>
      <c r="H143" s="256">
        <v>0</v>
      </c>
      <c r="I143" s="256">
        <v>0</v>
      </c>
      <c r="J143" s="256">
        <v>0</v>
      </c>
    </row>
    <row r="144" spans="1:10" s="116" customFormat="1" ht="12" x14ac:dyDescent="0.2">
      <c r="A144" s="143" t="s">
        <v>4373</v>
      </c>
      <c r="B144" s="143" t="s">
        <v>4373</v>
      </c>
      <c r="C144" s="143" t="s">
        <v>3002</v>
      </c>
      <c r="D144" s="255">
        <v>0</v>
      </c>
      <c r="E144" s="255">
        <v>0</v>
      </c>
      <c r="F144" s="255">
        <v>0</v>
      </c>
      <c r="G144" s="255">
        <v>0</v>
      </c>
      <c r="H144" s="255">
        <v>0</v>
      </c>
      <c r="I144" s="255">
        <v>0</v>
      </c>
      <c r="J144" s="255">
        <v>1.9741871496452601</v>
      </c>
    </row>
    <row r="145" spans="1:10" s="116" customFormat="1" ht="12" x14ac:dyDescent="0.2">
      <c r="A145" s="144" t="s">
        <v>583</v>
      </c>
      <c r="B145" s="144" t="s">
        <v>583</v>
      </c>
      <c r="C145" s="144" t="s">
        <v>2984</v>
      </c>
      <c r="D145" s="256">
        <v>0</v>
      </c>
      <c r="E145" s="256">
        <v>0</v>
      </c>
      <c r="F145" s="256">
        <v>0</v>
      </c>
      <c r="G145" s="256">
        <v>0</v>
      </c>
      <c r="H145" s="256">
        <v>0</v>
      </c>
      <c r="I145" s="256">
        <v>0</v>
      </c>
      <c r="J145" s="256">
        <v>2.6448797044676899</v>
      </c>
    </row>
    <row r="146" spans="1:10" s="116" customFormat="1" ht="12" x14ac:dyDescent="0.2">
      <c r="A146" s="143" t="s">
        <v>1046</v>
      </c>
      <c r="B146" s="143" t="s">
        <v>1046</v>
      </c>
      <c r="C146" s="143" t="s">
        <v>3655</v>
      </c>
      <c r="D146" s="255">
        <v>22.176360565244401</v>
      </c>
      <c r="E146" s="255">
        <v>44.352721130488703</v>
      </c>
      <c r="F146" s="255">
        <v>88.705442260977406</v>
      </c>
      <c r="G146" s="255">
        <v>0</v>
      </c>
      <c r="H146" s="255">
        <v>0</v>
      </c>
      <c r="I146" s="255">
        <v>0</v>
      </c>
      <c r="J146" s="255">
        <v>0.40758365683377401</v>
      </c>
    </row>
    <row r="147" spans="1:10" s="116" customFormat="1" ht="12" x14ac:dyDescent="0.2">
      <c r="A147" s="144" t="s">
        <v>1046</v>
      </c>
      <c r="B147" s="144" t="s">
        <v>4374</v>
      </c>
      <c r="C147" s="144" t="s">
        <v>3656</v>
      </c>
      <c r="D147" s="256">
        <v>22.2523248726202</v>
      </c>
      <c r="E147" s="256">
        <v>44.5046497452404</v>
      </c>
      <c r="F147" s="256">
        <v>89.009299490480899</v>
      </c>
      <c r="G147" s="256">
        <v>0</v>
      </c>
      <c r="H147" s="256">
        <v>0</v>
      </c>
      <c r="I147" s="256">
        <v>0</v>
      </c>
      <c r="J147" s="256">
        <v>0.413070275216882</v>
      </c>
    </row>
    <row r="148" spans="1:10" s="116" customFormat="1" ht="12" x14ac:dyDescent="0.2">
      <c r="A148" s="143" t="s">
        <v>1046</v>
      </c>
      <c r="B148" s="143" t="s">
        <v>1048</v>
      </c>
      <c r="C148" s="143" t="s">
        <v>3657</v>
      </c>
      <c r="D148" s="255">
        <v>23.307281561580801</v>
      </c>
      <c r="E148" s="255">
        <v>46.614563123161602</v>
      </c>
      <c r="F148" s="255">
        <v>93.229126246323204</v>
      </c>
      <c r="G148" s="255">
        <v>0</v>
      </c>
      <c r="H148" s="255">
        <v>0</v>
      </c>
      <c r="I148" s="255">
        <v>0</v>
      </c>
      <c r="J148" s="255">
        <v>0.39633959699515797</v>
      </c>
    </row>
    <row r="149" spans="1:10" s="116" customFormat="1" ht="12" x14ac:dyDescent="0.2">
      <c r="A149" s="144" t="s">
        <v>1046</v>
      </c>
      <c r="B149" s="144" t="s">
        <v>1051</v>
      </c>
      <c r="C149" s="144" t="s">
        <v>3659</v>
      </c>
      <c r="D149" s="256">
        <v>22.304818568374198</v>
      </c>
      <c r="E149" s="256">
        <v>44.609637136748297</v>
      </c>
      <c r="F149" s="256">
        <v>89.219274273496595</v>
      </c>
      <c r="G149" s="256">
        <v>0</v>
      </c>
      <c r="H149" s="256">
        <v>0</v>
      </c>
      <c r="I149" s="256">
        <v>0</v>
      </c>
      <c r="J149" s="256">
        <v>3.8732019623299201</v>
      </c>
    </row>
    <row r="150" spans="1:10" s="116" customFormat="1" ht="12" x14ac:dyDescent="0.2">
      <c r="A150" s="143" t="s">
        <v>1046</v>
      </c>
      <c r="B150" s="143" t="s">
        <v>1047</v>
      </c>
      <c r="C150" s="143" t="s">
        <v>3658</v>
      </c>
      <c r="D150" s="255">
        <v>22.733908394396</v>
      </c>
      <c r="E150" s="255">
        <v>45.467816788792</v>
      </c>
      <c r="F150" s="255">
        <v>90.935633577583999</v>
      </c>
      <c r="G150" s="255">
        <v>0</v>
      </c>
      <c r="H150" s="255">
        <v>0</v>
      </c>
      <c r="I150" s="255">
        <v>0</v>
      </c>
      <c r="J150" s="255">
        <v>0.38919467682462699</v>
      </c>
    </row>
    <row r="151" spans="1:10" s="116" customFormat="1" ht="12" x14ac:dyDescent="0.2">
      <c r="A151" s="144" t="s">
        <v>5252</v>
      </c>
      <c r="B151" s="144" t="s">
        <v>5252</v>
      </c>
      <c r="C151" s="144" t="s">
        <v>5253</v>
      </c>
      <c r="D151" s="256">
        <v>0</v>
      </c>
      <c r="E151" s="256">
        <v>0</v>
      </c>
      <c r="F151" s="256">
        <v>0</v>
      </c>
      <c r="G151" s="256">
        <v>0</v>
      </c>
      <c r="H151" s="256">
        <v>0</v>
      </c>
      <c r="I151" s="256">
        <v>0</v>
      </c>
      <c r="J151" s="256">
        <v>0</v>
      </c>
    </row>
    <row r="152" spans="1:10" s="116" customFormat="1" ht="12" x14ac:dyDescent="0.2">
      <c r="A152" s="143" t="s">
        <v>4260</v>
      </c>
      <c r="B152" s="143" t="s">
        <v>4260</v>
      </c>
      <c r="C152" s="143" t="s">
        <v>4261</v>
      </c>
      <c r="D152" s="255">
        <v>0</v>
      </c>
      <c r="E152" s="255">
        <v>0</v>
      </c>
      <c r="F152" s="255">
        <v>0</v>
      </c>
      <c r="G152" s="255">
        <v>0</v>
      </c>
      <c r="H152" s="255">
        <v>0</v>
      </c>
      <c r="I152" s="255">
        <v>0</v>
      </c>
      <c r="J152" s="255">
        <v>0</v>
      </c>
    </row>
    <row r="153" spans="1:10" s="116" customFormat="1" ht="12" x14ac:dyDescent="0.2">
      <c r="A153" s="144" t="s">
        <v>1386</v>
      </c>
      <c r="B153" s="144" t="s">
        <v>1386</v>
      </c>
      <c r="C153" s="144" t="s">
        <v>4048</v>
      </c>
      <c r="D153" s="256">
        <v>0</v>
      </c>
      <c r="E153" s="256">
        <v>0</v>
      </c>
      <c r="F153" s="256">
        <v>0</v>
      </c>
      <c r="G153" s="256">
        <v>0</v>
      </c>
      <c r="H153" s="256">
        <v>0</v>
      </c>
      <c r="I153" s="256">
        <v>0</v>
      </c>
      <c r="J153" s="256">
        <v>1.9937750978702899</v>
      </c>
    </row>
    <row r="154" spans="1:10" s="116" customFormat="1" ht="12" x14ac:dyDescent="0.2">
      <c r="A154" s="143" t="s">
        <v>1399</v>
      </c>
      <c r="B154" s="143" t="s">
        <v>1403</v>
      </c>
      <c r="C154" s="143" t="s">
        <v>4064</v>
      </c>
      <c r="D154" s="255">
        <v>54.987267801081899</v>
      </c>
      <c r="E154" s="255">
        <v>109.974535602164</v>
      </c>
      <c r="F154" s="255">
        <v>219.94907120432799</v>
      </c>
      <c r="G154" s="255">
        <v>0</v>
      </c>
      <c r="H154" s="255">
        <v>0</v>
      </c>
      <c r="I154" s="255">
        <v>0</v>
      </c>
      <c r="J154" s="255">
        <v>1.74877787480831</v>
      </c>
    </row>
    <row r="155" spans="1:10" s="116" customFormat="1" ht="12" x14ac:dyDescent="0.2">
      <c r="A155" s="144" t="s">
        <v>5817</v>
      </c>
      <c r="B155" s="144" t="s">
        <v>5817</v>
      </c>
      <c r="C155" s="144" t="s">
        <v>5535</v>
      </c>
      <c r="D155" s="256">
        <v>0</v>
      </c>
      <c r="E155" s="256">
        <v>0</v>
      </c>
      <c r="F155" s="256">
        <v>0</v>
      </c>
      <c r="G155" s="256">
        <v>0</v>
      </c>
      <c r="H155" s="256">
        <v>0</v>
      </c>
      <c r="I155" s="256">
        <v>0</v>
      </c>
      <c r="J155" s="256">
        <v>2.93918471378</v>
      </c>
    </row>
    <row r="156" spans="1:10" s="116" customFormat="1" ht="12" x14ac:dyDescent="0.2">
      <c r="A156" s="143" t="s">
        <v>4375</v>
      </c>
      <c r="B156" s="143" t="s">
        <v>4375</v>
      </c>
      <c r="C156" s="143" t="s">
        <v>2413</v>
      </c>
      <c r="D156" s="255">
        <v>0</v>
      </c>
      <c r="E156" s="255">
        <v>0</v>
      </c>
      <c r="F156" s="255">
        <v>0</v>
      </c>
      <c r="G156" s="255">
        <v>0</v>
      </c>
      <c r="H156" s="255">
        <v>0</v>
      </c>
      <c r="I156" s="255">
        <v>0</v>
      </c>
      <c r="J156" s="255">
        <v>2.1010772330600598</v>
      </c>
    </row>
    <row r="157" spans="1:10" s="116" customFormat="1" ht="12" x14ac:dyDescent="0.2">
      <c r="A157" s="144" t="s">
        <v>727</v>
      </c>
      <c r="B157" s="144" t="s">
        <v>727</v>
      </c>
      <c r="C157" s="144" t="s">
        <v>3275</v>
      </c>
      <c r="D157" s="256">
        <v>1.6965558862142599E-3</v>
      </c>
      <c r="E157" s="256">
        <v>3.3931117724285099E-3</v>
      </c>
      <c r="F157" s="256">
        <v>6.7862235448570198E-3</v>
      </c>
      <c r="G157" s="256">
        <v>0</v>
      </c>
      <c r="H157" s="256">
        <v>0</v>
      </c>
      <c r="I157" s="256">
        <v>0</v>
      </c>
      <c r="J157" s="256">
        <v>1.7951499124999999</v>
      </c>
    </row>
    <row r="158" spans="1:10" s="116" customFormat="1" ht="12" x14ac:dyDescent="0.2">
      <c r="A158" s="143" t="s">
        <v>652</v>
      </c>
      <c r="B158" s="143" t="s">
        <v>652</v>
      </c>
      <c r="C158" s="143" t="s">
        <v>3165</v>
      </c>
      <c r="D158" s="255">
        <v>0</v>
      </c>
      <c r="E158" s="255">
        <v>0</v>
      </c>
      <c r="F158" s="255">
        <v>0</v>
      </c>
      <c r="G158" s="255">
        <v>30.939283090638401</v>
      </c>
      <c r="H158" s="255">
        <v>61.878566181276803</v>
      </c>
      <c r="I158" s="255">
        <v>123.757132362554</v>
      </c>
      <c r="J158" s="255">
        <v>0</v>
      </c>
    </row>
    <row r="159" spans="1:10" s="116" customFormat="1" ht="12" x14ac:dyDescent="0.2">
      <c r="A159" s="144" t="s">
        <v>1326</v>
      </c>
      <c r="B159" s="144" t="s">
        <v>1326</v>
      </c>
      <c r="C159" s="144" t="s">
        <v>3990</v>
      </c>
      <c r="D159" s="256">
        <v>0</v>
      </c>
      <c r="E159" s="256">
        <v>0</v>
      </c>
      <c r="F159" s="256">
        <v>0</v>
      </c>
      <c r="G159" s="256">
        <v>0</v>
      </c>
      <c r="H159" s="256">
        <v>0</v>
      </c>
      <c r="I159" s="256">
        <v>0</v>
      </c>
      <c r="J159" s="256">
        <v>2.0045326121609301</v>
      </c>
    </row>
    <row r="160" spans="1:10" s="116" customFormat="1" ht="12" x14ac:dyDescent="0.2">
      <c r="A160" s="143" t="s">
        <v>325</v>
      </c>
      <c r="B160" s="143" t="s">
        <v>325</v>
      </c>
      <c r="C160" s="143" t="s">
        <v>2419</v>
      </c>
      <c r="D160" s="255">
        <v>6.9056420245795498E-4</v>
      </c>
      <c r="E160" s="255">
        <v>1.38112840491591E-3</v>
      </c>
      <c r="F160" s="255">
        <v>2.7622568098318199E-3</v>
      </c>
      <c r="G160" s="255">
        <v>0</v>
      </c>
      <c r="H160" s="255">
        <v>0</v>
      </c>
      <c r="I160" s="255">
        <v>0</v>
      </c>
      <c r="J160" s="255">
        <v>1.7326028767564501</v>
      </c>
    </row>
    <row r="161" spans="1:10" s="116" customFormat="1" ht="12" x14ac:dyDescent="0.2">
      <c r="A161" s="144" t="s">
        <v>548</v>
      </c>
      <c r="B161" s="144" t="s">
        <v>548</v>
      </c>
      <c r="C161" s="144" t="s">
        <v>2926</v>
      </c>
      <c r="D161" s="256">
        <v>8.0066486413014795E-4</v>
      </c>
      <c r="E161" s="256">
        <v>1.6013297282603E-3</v>
      </c>
      <c r="F161" s="256">
        <v>3.2026594565205901E-3</v>
      </c>
      <c r="G161" s="256">
        <v>0</v>
      </c>
      <c r="H161" s="256">
        <v>0</v>
      </c>
      <c r="I161" s="256">
        <v>0</v>
      </c>
      <c r="J161" s="256">
        <v>1.6994956920773601</v>
      </c>
    </row>
    <row r="162" spans="1:10" s="116" customFormat="1" ht="12" x14ac:dyDescent="0.2">
      <c r="A162" s="143" t="s">
        <v>1585</v>
      </c>
      <c r="B162" s="143" t="s">
        <v>1585</v>
      </c>
      <c r="C162" s="143" t="s">
        <v>3273</v>
      </c>
      <c r="D162" s="255">
        <v>6.3508171999999996E-4</v>
      </c>
      <c r="E162" s="255">
        <v>1.2701634399999999E-3</v>
      </c>
      <c r="F162" s="255">
        <v>2.5403268799999998E-3</v>
      </c>
      <c r="G162" s="255">
        <v>0</v>
      </c>
      <c r="H162" s="255">
        <v>0</v>
      </c>
      <c r="I162" s="255">
        <v>0</v>
      </c>
      <c r="J162" s="255">
        <v>1.7779107600099999</v>
      </c>
    </row>
    <row r="163" spans="1:10" s="116" customFormat="1" ht="12" x14ac:dyDescent="0.2">
      <c r="A163" s="144" t="s">
        <v>5818</v>
      </c>
      <c r="B163" s="144" t="s">
        <v>5818</v>
      </c>
      <c r="C163" s="144" t="s">
        <v>2717</v>
      </c>
      <c r="D163" s="256">
        <v>0</v>
      </c>
      <c r="E163" s="256">
        <v>0</v>
      </c>
      <c r="F163" s="256">
        <v>0</v>
      </c>
      <c r="G163" s="256">
        <v>0</v>
      </c>
      <c r="H163" s="256">
        <v>0</v>
      </c>
      <c r="I163" s="256">
        <v>0</v>
      </c>
      <c r="J163" s="256">
        <v>0</v>
      </c>
    </row>
    <row r="164" spans="1:10" s="116" customFormat="1" ht="12" x14ac:dyDescent="0.2">
      <c r="A164" s="143" t="s">
        <v>5661</v>
      </c>
      <c r="B164" s="143" t="s">
        <v>5661</v>
      </c>
      <c r="C164" s="143" t="s">
        <v>5662</v>
      </c>
      <c r="D164" s="255">
        <v>0</v>
      </c>
      <c r="E164" s="255">
        <v>0</v>
      </c>
      <c r="F164" s="255">
        <v>0</v>
      </c>
      <c r="G164" s="255">
        <v>0</v>
      </c>
      <c r="H164" s="255">
        <v>0</v>
      </c>
      <c r="I164" s="255">
        <v>0</v>
      </c>
      <c r="J164" s="255">
        <v>1.1422808922700001</v>
      </c>
    </row>
    <row r="165" spans="1:10" s="116" customFormat="1" ht="12" x14ac:dyDescent="0.2">
      <c r="A165" s="144" t="s">
        <v>1430</v>
      </c>
      <c r="B165" s="144" t="s">
        <v>1430</v>
      </c>
      <c r="C165" s="144" t="s">
        <v>4102</v>
      </c>
      <c r="D165" s="256">
        <v>8.5714891948538194E-5</v>
      </c>
      <c r="E165" s="256">
        <v>1.7142978389707601E-4</v>
      </c>
      <c r="F165" s="256">
        <v>3.4285956779415299E-4</v>
      </c>
      <c r="G165" s="256">
        <v>0</v>
      </c>
      <c r="H165" s="256">
        <v>0</v>
      </c>
      <c r="I165" s="256">
        <v>0</v>
      </c>
      <c r="J165" s="256">
        <v>0.43507389337678998</v>
      </c>
    </row>
    <row r="166" spans="1:10" s="116" customFormat="1" ht="12" x14ac:dyDescent="0.2">
      <c r="A166" s="143" t="s">
        <v>5973</v>
      </c>
      <c r="B166" s="143" t="s">
        <v>5973</v>
      </c>
      <c r="C166" s="143" t="s">
        <v>5974</v>
      </c>
      <c r="D166" s="255">
        <v>8.0681327967727502E-4</v>
      </c>
      <c r="E166" s="255">
        <v>1.61362655935455E-3</v>
      </c>
      <c r="F166" s="255">
        <v>3.2272531187091001E-3</v>
      </c>
      <c r="G166" s="255">
        <v>0</v>
      </c>
      <c r="H166" s="255">
        <v>0</v>
      </c>
      <c r="I166" s="255">
        <v>0</v>
      </c>
      <c r="J166" s="255">
        <v>0</v>
      </c>
    </row>
    <row r="167" spans="1:10" s="116" customFormat="1" ht="12" x14ac:dyDescent="0.2">
      <c r="A167" s="144" t="s">
        <v>1148</v>
      </c>
      <c r="B167" s="144" t="s">
        <v>1148</v>
      </c>
      <c r="C167" s="144" t="s">
        <v>3779</v>
      </c>
      <c r="D167" s="256">
        <v>0</v>
      </c>
      <c r="E167" s="256">
        <v>0</v>
      </c>
      <c r="F167" s="256">
        <v>0</v>
      </c>
      <c r="G167" s="256">
        <v>0</v>
      </c>
      <c r="H167" s="256">
        <v>0</v>
      </c>
      <c r="I167" s="256">
        <v>0</v>
      </c>
      <c r="J167" s="256">
        <v>0.99750090433451299</v>
      </c>
    </row>
    <row r="168" spans="1:10" s="116" customFormat="1" ht="12" x14ac:dyDescent="0.2">
      <c r="A168" s="143" t="s">
        <v>517</v>
      </c>
      <c r="B168" s="143" t="s">
        <v>517</v>
      </c>
      <c r="C168" s="143" t="s">
        <v>2873</v>
      </c>
      <c r="D168" s="255">
        <v>0</v>
      </c>
      <c r="E168" s="255">
        <v>0</v>
      </c>
      <c r="F168" s="255">
        <v>0</v>
      </c>
      <c r="G168" s="255">
        <v>0</v>
      </c>
      <c r="H168" s="255">
        <v>0</v>
      </c>
      <c r="I168" s="255">
        <v>0</v>
      </c>
      <c r="J168" s="255">
        <v>2.0292106975763202</v>
      </c>
    </row>
    <row r="169" spans="1:10" s="116" customFormat="1" ht="12" x14ac:dyDescent="0.2">
      <c r="A169" s="144" t="s">
        <v>1358</v>
      </c>
      <c r="B169" s="144" t="s">
        <v>1358</v>
      </c>
      <c r="C169" s="144" t="s">
        <v>4021</v>
      </c>
      <c r="D169" s="256">
        <v>0</v>
      </c>
      <c r="E169" s="256">
        <v>0</v>
      </c>
      <c r="F169" s="256">
        <v>0</v>
      </c>
      <c r="G169" s="256">
        <v>0</v>
      </c>
      <c r="H169" s="256">
        <v>0</v>
      </c>
      <c r="I169" s="256">
        <v>0</v>
      </c>
      <c r="J169" s="256">
        <v>2.7287146327230398</v>
      </c>
    </row>
    <row r="170" spans="1:10" s="116" customFormat="1" ht="12" x14ac:dyDescent="0.2">
      <c r="A170" s="143" t="s">
        <v>631</v>
      </c>
      <c r="B170" s="143" t="s">
        <v>631</v>
      </c>
      <c r="C170" s="143" t="s">
        <v>3130</v>
      </c>
      <c r="D170" s="255">
        <v>0</v>
      </c>
      <c r="E170" s="255">
        <v>0</v>
      </c>
      <c r="F170" s="255">
        <v>0</v>
      </c>
      <c r="G170" s="255">
        <v>62.6444373802168</v>
      </c>
      <c r="H170" s="255">
        <v>125.288874760434</v>
      </c>
      <c r="I170" s="255">
        <v>250.577749520867</v>
      </c>
      <c r="J170" s="255">
        <v>0</v>
      </c>
    </row>
    <row r="171" spans="1:10" s="116" customFormat="1" ht="12" x14ac:dyDescent="0.2">
      <c r="A171" s="144" t="s">
        <v>650</v>
      </c>
      <c r="B171" s="144" t="s">
        <v>650</v>
      </c>
      <c r="C171" s="144" t="s">
        <v>3161</v>
      </c>
      <c r="D171" s="256">
        <v>0</v>
      </c>
      <c r="E171" s="256">
        <v>0</v>
      </c>
      <c r="F171" s="256">
        <v>0</v>
      </c>
      <c r="G171" s="256">
        <v>0</v>
      </c>
      <c r="H171" s="256">
        <v>0</v>
      </c>
      <c r="I171" s="256">
        <v>0</v>
      </c>
      <c r="J171" s="256">
        <v>0</v>
      </c>
    </row>
    <row r="172" spans="1:10" s="116" customFormat="1" ht="12" x14ac:dyDescent="0.2">
      <c r="A172" s="143" t="s">
        <v>1045</v>
      </c>
      <c r="B172" s="143" t="s">
        <v>1045</v>
      </c>
      <c r="C172" s="143" t="s">
        <v>3653</v>
      </c>
      <c r="D172" s="255">
        <v>7.88729078835816E-5</v>
      </c>
      <c r="E172" s="255">
        <v>1.5774581576716301E-4</v>
      </c>
      <c r="F172" s="255">
        <v>3.1549163153432602E-4</v>
      </c>
      <c r="G172" s="255">
        <v>0</v>
      </c>
      <c r="H172" s="255">
        <v>0</v>
      </c>
      <c r="I172" s="255">
        <v>0</v>
      </c>
      <c r="J172" s="255">
        <v>0</v>
      </c>
    </row>
    <row r="173" spans="1:10" s="116" customFormat="1" ht="12" x14ac:dyDescent="0.2">
      <c r="A173" s="144" t="s">
        <v>1277</v>
      </c>
      <c r="B173" s="144" t="s">
        <v>1277</v>
      </c>
      <c r="C173" s="144" t="s">
        <v>3935</v>
      </c>
      <c r="D173" s="256">
        <v>1.5428753178396199E-4</v>
      </c>
      <c r="E173" s="256">
        <v>3.0857506356792399E-4</v>
      </c>
      <c r="F173" s="256">
        <v>6.1715012713584895E-4</v>
      </c>
      <c r="G173" s="256">
        <v>0</v>
      </c>
      <c r="H173" s="256">
        <v>0</v>
      </c>
      <c r="I173" s="256">
        <v>0</v>
      </c>
      <c r="J173" s="256">
        <v>0</v>
      </c>
    </row>
    <row r="174" spans="1:10" s="116" customFormat="1" ht="12" x14ac:dyDescent="0.2">
      <c r="A174" s="143" t="s">
        <v>333</v>
      </c>
      <c r="B174" s="143" t="s">
        <v>333</v>
      </c>
      <c r="C174" s="143" t="s">
        <v>2433</v>
      </c>
      <c r="D174" s="255">
        <v>0</v>
      </c>
      <c r="E174" s="255">
        <v>0</v>
      </c>
      <c r="F174" s="255">
        <v>0</v>
      </c>
      <c r="G174" s="255">
        <v>42.602577680302097</v>
      </c>
      <c r="H174" s="255">
        <v>85.205155360604195</v>
      </c>
      <c r="I174" s="255">
        <v>170.41031072120799</v>
      </c>
      <c r="J174" s="255">
        <v>0</v>
      </c>
    </row>
    <row r="175" spans="1:10" s="116" customFormat="1" ht="12" x14ac:dyDescent="0.2">
      <c r="A175" s="144" t="s">
        <v>5663</v>
      </c>
      <c r="B175" s="144" t="s">
        <v>5663</v>
      </c>
      <c r="C175" s="144" t="s">
        <v>5664</v>
      </c>
      <c r="D175" s="256">
        <v>0</v>
      </c>
      <c r="E175" s="256">
        <v>0</v>
      </c>
      <c r="F175" s="256">
        <v>0</v>
      </c>
      <c r="G175" s="256">
        <v>0</v>
      </c>
      <c r="H175" s="256">
        <v>0</v>
      </c>
      <c r="I175" s="256">
        <v>0</v>
      </c>
      <c r="J175" s="256">
        <v>0.38838843716163102</v>
      </c>
    </row>
    <row r="176" spans="1:10" s="116" customFormat="1" ht="12" x14ac:dyDescent="0.2">
      <c r="A176" s="143" t="s">
        <v>1208</v>
      </c>
      <c r="B176" s="143" t="s">
        <v>1208</v>
      </c>
      <c r="C176" s="143" t="s">
        <v>3851</v>
      </c>
      <c r="D176" s="255">
        <v>8.5282581027777801E-4</v>
      </c>
      <c r="E176" s="255">
        <v>1.7056516205555599E-3</v>
      </c>
      <c r="F176" s="255">
        <v>3.4113032411111099E-3</v>
      </c>
      <c r="G176" s="255">
        <v>0</v>
      </c>
      <c r="H176" s="255">
        <v>0</v>
      </c>
      <c r="I176" s="255">
        <v>0</v>
      </c>
      <c r="J176" s="255">
        <v>1.7038867451972399</v>
      </c>
    </row>
    <row r="177" spans="1:10" s="116" customFormat="1" ht="12" x14ac:dyDescent="0.2">
      <c r="A177" s="144" t="s">
        <v>847</v>
      </c>
      <c r="B177" s="144" t="s">
        <v>847</v>
      </c>
      <c r="C177" s="144" t="s">
        <v>3418</v>
      </c>
      <c r="D177" s="256">
        <v>0</v>
      </c>
      <c r="E177" s="256">
        <v>0</v>
      </c>
      <c r="F177" s="256">
        <v>0</v>
      </c>
      <c r="G177" s="256">
        <v>0</v>
      </c>
      <c r="H177" s="256">
        <v>0</v>
      </c>
      <c r="I177" s="256">
        <v>0</v>
      </c>
      <c r="J177" s="256">
        <v>1.9338457893518</v>
      </c>
    </row>
    <row r="178" spans="1:10" s="116" customFormat="1" ht="12" x14ac:dyDescent="0.2">
      <c r="A178" s="143" t="s">
        <v>5819</v>
      </c>
      <c r="B178" s="143" t="s">
        <v>5819</v>
      </c>
      <c r="C178" s="143" t="s">
        <v>3222</v>
      </c>
      <c r="D178" s="255">
        <v>0</v>
      </c>
      <c r="E178" s="255">
        <v>0</v>
      </c>
      <c r="F178" s="255">
        <v>0</v>
      </c>
      <c r="G178" s="255">
        <v>0</v>
      </c>
      <c r="H178" s="255">
        <v>0</v>
      </c>
      <c r="I178" s="255">
        <v>0</v>
      </c>
      <c r="J178" s="255">
        <v>0</v>
      </c>
    </row>
    <row r="179" spans="1:10" s="116" customFormat="1" ht="12" x14ac:dyDescent="0.2">
      <c r="A179" s="144" t="s">
        <v>1510</v>
      </c>
      <c r="B179" s="144" t="s">
        <v>1510</v>
      </c>
      <c r="C179" s="144" t="s">
        <v>4191</v>
      </c>
      <c r="D179" s="256">
        <v>2.12637159078848E-4</v>
      </c>
      <c r="E179" s="256">
        <v>4.25274318157696E-4</v>
      </c>
      <c r="F179" s="256">
        <v>8.5054863631539199E-4</v>
      </c>
      <c r="G179" s="256">
        <v>0</v>
      </c>
      <c r="H179" s="256">
        <v>0</v>
      </c>
      <c r="I179" s="256">
        <v>0</v>
      </c>
      <c r="J179" s="256">
        <v>0.40776568971534299</v>
      </c>
    </row>
    <row r="180" spans="1:10" s="116" customFormat="1" ht="12" x14ac:dyDescent="0.2">
      <c r="A180" s="143" t="s">
        <v>1576</v>
      </c>
      <c r="B180" s="143" t="s">
        <v>1576</v>
      </c>
      <c r="C180" s="143" t="s">
        <v>2469</v>
      </c>
      <c r="D180" s="255">
        <v>0</v>
      </c>
      <c r="E180" s="255">
        <v>0</v>
      </c>
      <c r="F180" s="255">
        <v>0</v>
      </c>
      <c r="G180" s="255">
        <v>0</v>
      </c>
      <c r="H180" s="255">
        <v>0</v>
      </c>
      <c r="I180" s="255">
        <v>0</v>
      </c>
      <c r="J180" s="255">
        <v>4.6083709384596903</v>
      </c>
    </row>
    <row r="181" spans="1:10" s="116" customFormat="1" ht="12" x14ac:dyDescent="0.2">
      <c r="A181" s="144" t="s">
        <v>4376</v>
      </c>
      <c r="B181" s="144" t="s">
        <v>4376</v>
      </c>
      <c r="C181" s="144" t="s">
        <v>2589</v>
      </c>
      <c r="D181" s="256">
        <v>0</v>
      </c>
      <c r="E181" s="256">
        <v>0</v>
      </c>
      <c r="F181" s="256">
        <v>0</v>
      </c>
      <c r="G181" s="256">
        <v>0</v>
      </c>
      <c r="H181" s="256">
        <v>0</v>
      </c>
      <c r="I181" s="256">
        <v>0</v>
      </c>
      <c r="J181" s="256">
        <v>2.9770369776104801</v>
      </c>
    </row>
    <row r="182" spans="1:10" s="116" customFormat="1" ht="12" x14ac:dyDescent="0.2">
      <c r="A182" s="143" t="s">
        <v>4377</v>
      </c>
      <c r="B182" s="143" t="s">
        <v>4377</v>
      </c>
      <c r="C182" s="143" t="s">
        <v>1993</v>
      </c>
      <c r="D182" s="255">
        <v>0</v>
      </c>
      <c r="E182" s="255">
        <v>0</v>
      </c>
      <c r="F182" s="255">
        <v>0</v>
      </c>
      <c r="G182" s="255">
        <v>0</v>
      </c>
      <c r="H182" s="255">
        <v>0</v>
      </c>
      <c r="I182" s="255">
        <v>0</v>
      </c>
      <c r="J182" s="255">
        <v>2.0980370517831299</v>
      </c>
    </row>
    <row r="183" spans="1:10" s="116" customFormat="1" ht="12" x14ac:dyDescent="0.2">
      <c r="A183" s="144" t="s">
        <v>1260</v>
      </c>
      <c r="B183" s="144" t="s">
        <v>1260</v>
      </c>
      <c r="C183" s="144" t="s">
        <v>3916</v>
      </c>
      <c r="D183" s="256">
        <v>0</v>
      </c>
      <c r="E183" s="256">
        <v>0</v>
      </c>
      <c r="F183" s="256">
        <v>0</v>
      </c>
      <c r="G183" s="256">
        <v>0</v>
      </c>
      <c r="H183" s="256">
        <v>0</v>
      </c>
      <c r="I183" s="256">
        <v>0</v>
      </c>
      <c r="J183" s="256">
        <v>0</v>
      </c>
    </row>
    <row r="184" spans="1:10" s="116" customFormat="1" ht="12" x14ac:dyDescent="0.2">
      <c r="A184" s="143" t="s">
        <v>5975</v>
      </c>
      <c r="B184" s="143" t="s">
        <v>5975</v>
      </c>
      <c r="C184" s="143" t="s">
        <v>5976</v>
      </c>
      <c r="D184" s="255">
        <v>0</v>
      </c>
      <c r="E184" s="255">
        <v>0</v>
      </c>
      <c r="F184" s="255">
        <v>0</v>
      </c>
      <c r="G184" s="255">
        <v>0</v>
      </c>
      <c r="H184" s="255">
        <v>0</v>
      </c>
      <c r="I184" s="255">
        <v>0</v>
      </c>
      <c r="J184" s="255">
        <v>1.2263483806</v>
      </c>
    </row>
    <row r="185" spans="1:10" s="116" customFormat="1" ht="12" x14ac:dyDescent="0.2">
      <c r="A185" s="144" t="s">
        <v>4378</v>
      </c>
      <c r="B185" s="144" t="s">
        <v>1350</v>
      </c>
      <c r="C185" s="144" t="s">
        <v>1899</v>
      </c>
      <c r="D185" s="256">
        <v>71.136460579872093</v>
      </c>
      <c r="E185" s="256">
        <v>142.27292115974399</v>
      </c>
      <c r="F185" s="256">
        <v>284.545842319489</v>
      </c>
      <c r="G185" s="256">
        <v>0</v>
      </c>
      <c r="H185" s="256">
        <v>0</v>
      </c>
      <c r="I185" s="256">
        <v>0</v>
      </c>
      <c r="J185" s="256">
        <v>0.49873198788027601</v>
      </c>
    </row>
    <row r="186" spans="1:10" s="116" customFormat="1" ht="12" x14ac:dyDescent="0.2">
      <c r="A186" s="143" t="s">
        <v>4379</v>
      </c>
      <c r="B186" s="143" t="s">
        <v>4379</v>
      </c>
      <c r="C186" s="143" t="s">
        <v>2219</v>
      </c>
      <c r="D186" s="255">
        <v>0</v>
      </c>
      <c r="E186" s="255">
        <v>0</v>
      </c>
      <c r="F186" s="255">
        <v>0</v>
      </c>
      <c r="G186" s="255">
        <v>0</v>
      </c>
      <c r="H186" s="255">
        <v>0</v>
      </c>
      <c r="I186" s="255">
        <v>0</v>
      </c>
      <c r="J186" s="255">
        <v>1.8511222621624299</v>
      </c>
    </row>
    <row r="187" spans="1:10" s="116" customFormat="1" ht="12" x14ac:dyDescent="0.2">
      <c r="A187" s="144" t="s">
        <v>4380</v>
      </c>
      <c r="B187" s="144" t="s">
        <v>4380</v>
      </c>
      <c r="C187" s="144" t="s">
        <v>2272</v>
      </c>
      <c r="D187" s="256">
        <v>0</v>
      </c>
      <c r="E187" s="256">
        <v>0</v>
      </c>
      <c r="F187" s="256">
        <v>0</v>
      </c>
      <c r="G187" s="256">
        <v>0</v>
      </c>
      <c r="H187" s="256">
        <v>0</v>
      </c>
      <c r="I187" s="256">
        <v>0</v>
      </c>
      <c r="J187" s="256">
        <v>2.15340589107395</v>
      </c>
    </row>
    <row r="188" spans="1:10" s="116" customFormat="1" ht="12" x14ac:dyDescent="0.2">
      <c r="A188" s="143" t="s">
        <v>5254</v>
      </c>
      <c r="B188" s="143" t="s">
        <v>5254</v>
      </c>
      <c r="C188" s="143" t="s">
        <v>5255</v>
      </c>
      <c r="D188" s="255">
        <v>0</v>
      </c>
      <c r="E188" s="255">
        <v>0</v>
      </c>
      <c r="F188" s="255">
        <v>0</v>
      </c>
      <c r="G188" s="255">
        <v>0</v>
      </c>
      <c r="H188" s="255">
        <v>0</v>
      </c>
      <c r="I188" s="255">
        <v>0</v>
      </c>
      <c r="J188" s="255">
        <v>0</v>
      </c>
    </row>
    <row r="189" spans="1:10" s="116" customFormat="1" ht="12" x14ac:dyDescent="0.2">
      <c r="A189" s="144" t="s">
        <v>4381</v>
      </c>
      <c r="B189" s="144" t="s">
        <v>4381</v>
      </c>
      <c r="C189" s="144" t="s">
        <v>2487</v>
      </c>
      <c r="D189" s="256">
        <v>0</v>
      </c>
      <c r="E189" s="256">
        <v>0</v>
      </c>
      <c r="F189" s="256">
        <v>0</v>
      </c>
      <c r="G189" s="256">
        <v>0</v>
      </c>
      <c r="H189" s="256">
        <v>0</v>
      </c>
      <c r="I189" s="256">
        <v>0</v>
      </c>
      <c r="J189" s="256">
        <v>1.97368855563154</v>
      </c>
    </row>
    <row r="190" spans="1:10" s="116" customFormat="1" ht="12" x14ac:dyDescent="0.2">
      <c r="A190" s="143" t="s">
        <v>396</v>
      </c>
      <c r="B190" s="143" t="s">
        <v>396</v>
      </c>
      <c r="C190" s="143" t="s">
        <v>2611</v>
      </c>
      <c r="D190" s="255">
        <v>0</v>
      </c>
      <c r="E190" s="255">
        <v>0</v>
      </c>
      <c r="F190" s="255">
        <v>0</v>
      </c>
      <c r="G190" s="255">
        <v>0</v>
      </c>
      <c r="H190" s="255">
        <v>0</v>
      </c>
      <c r="I190" s="255">
        <v>0</v>
      </c>
      <c r="J190" s="255">
        <v>1.23279684832949</v>
      </c>
    </row>
    <row r="191" spans="1:10" s="116" customFormat="1" ht="12" x14ac:dyDescent="0.2">
      <c r="A191" s="144" t="s">
        <v>4382</v>
      </c>
      <c r="B191" s="144" t="s">
        <v>4382</v>
      </c>
      <c r="C191" s="144" t="s">
        <v>2178</v>
      </c>
      <c r="D191" s="256">
        <v>0</v>
      </c>
      <c r="E191" s="256">
        <v>0</v>
      </c>
      <c r="F191" s="256">
        <v>0</v>
      </c>
      <c r="G191" s="256">
        <v>0</v>
      </c>
      <c r="H191" s="256">
        <v>0</v>
      </c>
      <c r="I191" s="256">
        <v>0</v>
      </c>
      <c r="J191" s="256">
        <v>0.99027471757520802</v>
      </c>
    </row>
    <row r="192" spans="1:10" s="116" customFormat="1" ht="12" x14ac:dyDescent="0.2">
      <c r="A192" s="143" t="s">
        <v>4383</v>
      </c>
      <c r="B192" s="143" t="s">
        <v>4383</v>
      </c>
      <c r="C192" s="143" t="s">
        <v>1924</v>
      </c>
      <c r="D192" s="255">
        <v>15.992697388651299</v>
      </c>
      <c r="E192" s="255">
        <v>31.985394777302702</v>
      </c>
      <c r="F192" s="255">
        <v>63.970789554605297</v>
      </c>
      <c r="G192" s="255">
        <v>0</v>
      </c>
      <c r="H192" s="255">
        <v>0</v>
      </c>
      <c r="I192" s="255">
        <v>0</v>
      </c>
      <c r="J192" s="255">
        <v>2.1164410954669801</v>
      </c>
    </row>
    <row r="193" spans="1:10" s="116" customFormat="1" ht="12" x14ac:dyDescent="0.2">
      <c r="A193" s="144" t="s">
        <v>632</v>
      </c>
      <c r="B193" s="144" t="s">
        <v>632</v>
      </c>
      <c r="C193" s="144" t="s">
        <v>3131</v>
      </c>
      <c r="D193" s="256">
        <v>0</v>
      </c>
      <c r="E193" s="256">
        <v>0</v>
      </c>
      <c r="F193" s="256">
        <v>0</v>
      </c>
      <c r="G193" s="256">
        <v>26.876807660652901</v>
      </c>
      <c r="H193" s="256">
        <v>53.753615321305801</v>
      </c>
      <c r="I193" s="256">
        <v>107.507230642612</v>
      </c>
      <c r="J193" s="256">
        <v>0</v>
      </c>
    </row>
    <row r="194" spans="1:10" s="116" customFormat="1" ht="12" x14ac:dyDescent="0.2">
      <c r="A194" s="143" t="s">
        <v>5977</v>
      </c>
      <c r="B194" s="143" t="s">
        <v>5977</v>
      </c>
      <c r="C194" s="143" t="s">
        <v>5978</v>
      </c>
      <c r="D194" s="255">
        <v>0</v>
      </c>
      <c r="E194" s="255">
        <v>0</v>
      </c>
      <c r="F194" s="255">
        <v>0</v>
      </c>
      <c r="G194" s="255">
        <v>0</v>
      </c>
      <c r="H194" s="255">
        <v>0</v>
      </c>
      <c r="I194" s="255">
        <v>0</v>
      </c>
      <c r="J194" s="255">
        <v>0</v>
      </c>
    </row>
    <row r="195" spans="1:10" s="116" customFormat="1" ht="12" x14ac:dyDescent="0.2">
      <c r="A195" s="144" t="s">
        <v>4384</v>
      </c>
      <c r="B195" s="144" t="s">
        <v>4384</v>
      </c>
      <c r="C195" s="144" t="s">
        <v>2904</v>
      </c>
      <c r="D195" s="256">
        <v>0</v>
      </c>
      <c r="E195" s="256">
        <v>0</v>
      </c>
      <c r="F195" s="256">
        <v>0</v>
      </c>
      <c r="G195" s="256">
        <v>0</v>
      </c>
      <c r="H195" s="256">
        <v>0</v>
      </c>
      <c r="I195" s="256">
        <v>0</v>
      </c>
      <c r="J195" s="256">
        <v>1.88312903447755</v>
      </c>
    </row>
    <row r="196" spans="1:10" s="116" customFormat="1" ht="12" x14ac:dyDescent="0.2">
      <c r="A196" s="143" t="s">
        <v>1131</v>
      </c>
      <c r="B196" s="143" t="s">
        <v>1131</v>
      </c>
      <c r="C196" s="143" t="s">
        <v>3754</v>
      </c>
      <c r="D196" s="255">
        <v>0</v>
      </c>
      <c r="E196" s="255">
        <v>0</v>
      </c>
      <c r="F196" s="255">
        <v>0</v>
      </c>
      <c r="G196" s="255">
        <v>0</v>
      </c>
      <c r="H196" s="255">
        <v>0</v>
      </c>
      <c r="I196" s="255">
        <v>0</v>
      </c>
      <c r="J196" s="255">
        <v>0</v>
      </c>
    </row>
    <row r="197" spans="1:10" s="116" customFormat="1" ht="12" x14ac:dyDescent="0.2">
      <c r="A197" s="144" t="s">
        <v>4456</v>
      </c>
      <c r="B197" s="144" t="s">
        <v>5665</v>
      </c>
      <c r="C197" s="144" t="s">
        <v>5666</v>
      </c>
      <c r="D197" s="256">
        <v>85.761965499272193</v>
      </c>
      <c r="E197" s="256">
        <v>171.52393099854399</v>
      </c>
      <c r="F197" s="256">
        <v>343.047861997089</v>
      </c>
      <c r="G197" s="256">
        <v>0</v>
      </c>
      <c r="H197" s="256">
        <v>0</v>
      </c>
      <c r="I197" s="256">
        <v>0</v>
      </c>
      <c r="J197" s="256">
        <v>2.02140836955556E-2</v>
      </c>
    </row>
    <row r="198" spans="1:10" s="116" customFormat="1" ht="12" x14ac:dyDescent="0.2">
      <c r="A198" s="143" t="s">
        <v>4385</v>
      </c>
      <c r="B198" s="143" t="s">
        <v>5979</v>
      </c>
      <c r="C198" s="143" t="s">
        <v>5980</v>
      </c>
      <c r="D198" s="255">
        <v>18.930086613339999</v>
      </c>
      <c r="E198" s="255">
        <v>37.860173226679997</v>
      </c>
      <c r="F198" s="255">
        <v>75.720346453359994</v>
      </c>
      <c r="G198" s="255">
        <v>0</v>
      </c>
      <c r="H198" s="255">
        <v>0</v>
      </c>
      <c r="I198" s="255">
        <v>0</v>
      </c>
      <c r="J198" s="255">
        <v>1.9326858726</v>
      </c>
    </row>
    <row r="199" spans="1:10" s="116" customFormat="1" ht="12" x14ac:dyDescent="0.2">
      <c r="A199" s="144" t="s">
        <v>5820</v>
      </c>
      <c r="B199" s="144" t="s">
        <v>5820</v>
      </c>
      <c r="C199" s="144" t="s">
        <v>5536</v>
      </c>
      <c r="D199" s="256">
        <v>0</v>
      </c>
      <c r="E199" s="256">
        <v>0</v>
      </c>
      <c r="F199" s="256">
        <v>0</v>
      </c>
      <c r="G199" s="256">
        <v>0</v>
      </c>
      <c r="H199" s="256">
        <v>0</v>
      </c>
      <c r="I199" s="256">
        <v>0</v>
      </c>
      <c r="J199" s="256">
        <v>0</v>
      </c>
    </row>
    <row r="200" spans="1:10" s="116" customFormat="1" ht="12" x14ac:dyDescent="0.2">
      <c r="A200" s="143" t="s">
        <v>4264</v>
      </c>
      <c r="B200" s="143" t="s">
        <v>4264</v>
      </c>
      <c r="C200" s="143" t="s">
        <v>5537</v>
      </c>
      <c r="D200" s="255">
        <v>0</v>
      </c>
      <c r="E200" s="255">
        <v>0</v>
      </c>
      <c r="F200" s="255">
        <v>0</v>
      </c>
      <c r="G200" s="255">
        <v>0</v>
      </c>
      <c r="H200" s="255">
        <v>0</v>
      </c>
      <c r="I200" s="255">
        <v>0</v>
      </c>
      <c r="J200" s="255">
        <v>0</v>
      </c>
    </row>
    <row r="201" spans="1:10" s="116" customFormat="1" ht="12" x14ac:dyDescent="0.2">
      <c r="A201" s="144" t="s">
        <v>1072</v>
      </c>
      <c r="B201" s="144" t="s">
        <v>1072</v>
      </c>
      <c r="C201" s="144" t="s">
        <v>3685</v>
      </c>
      <c r="D201" s="256">
        <v>1.1297541910907401E-4</v>
      </c>
      <c r="E201" s="256">
        <v>2.2595083821814801E-4</v>
      </c>
      <c r="F201" s="256">
        <v>4.5190167643629602E-4</v>
      </c>
      <c r="G201" s="256">
        <v>0</v>
      </c>
      <c r="H201" s="256">
        <v>0</v>
      </c>
      <c r="I201" s="256">
        <v>0</v>
      </c>
      <c r="J201" s="256">
        <v>0.40485409309621501</v>
      </c>
    </row>
    <row r="202" spans="1:10" s="116" customFormat="1" ht="12" x14ac:dyDescent="0.2">
      <c r="A202" s="143" t="s">
        <v>4386</v>
      </c>
      <c r="B202" s="143" t="s">
        <v>4386</v>
      </c>
      <c r="C202" s="143" t="s">
        <v>2089</v>
      </c>
      <c r="D202" s="255">
        <v>0</v>
      </c>
      <c r="E202" s="255">
        <v>0</v>
      </c>
      <c r="F202" s="255">
        <v>0</v>
      </c>
      <c r="G202" s="255">
        <v>0</v>
      </c>
      <c r="H202" s="255">
        <v>0</v>
      </c>
      <c r="I202" s="255">
        <v>0</v>
      </c>
      <c r="J202" s="255">
        <v>1.1501540225985201</v>
      </c>
    </row>
    <row r="203" spans="1:10" s="116" customFormat="1" ht="12" x14ac:dyDescent="0.2">
      <c r="A203" s="144" t="s">
        <v>4387</v>
      </c>
      <c r="B203" s="144" t="s">
        <v>4387</v>
      </c>
      <c r="C203" s="144" t="s">
        <v>2685</v>
      </c>
      <c r="D203" s="256">
        <v>0</v>
      </c>
      <c r="E203" s="256">
        <v>0</v>
      </c>
      <c r="F203" s="256">
        <v>0</v>
      </c>
      <c r="G203" s="256">
        <v>0</v>
      </c>
      <c r="H203" s="256">
        <v>0</v>
      </c>
      <c r="I203" s="256">
        <v>0</v>
      </c>
      <c r="J203" s="256">
        <v>1.96625649944893</v>
      </c>
    </row>
    <row r="204" spans="1:10" s="116" customFormat="1" ht="12" x14ac:dyDescent="0.2">
      <c r="A204" s="143" t="s">
        <v>764</v>
      </c>
      <c r="B204" s="143" t="s">
        <v>764</v>
      </c>
      <c r="C204" s="143" t="s">
        <v>3324</v>
      </c>
      <c r="D204" s="255">
        <v>0</v>
      </c>
      <c r="E204" s="255">
        <v>0</v>
      </c>
      <c r="F204" s="255">
        <v>0</v>
      </c>
      <c r="G204" s="255">
        <v>0</v>
      </c>
      <c r="H204" s="255">
        <v>0</v>
      </c>
      <c r="I204" s="255">
        <v>0</v>
      </c>
      <c r="J204" s="255">
        <v>1.15679329330426</v>
      </c>
    </row>
    <row r="205" spans="1:10" s="116" customFormat="1" ht="12" x14ac:dyDescent="0.2">
      <c r="A205" s="144" t="s">
        <v>5667</v>
      </c>
      <c r="B205" s="144" t="s">
        <v>5667</v>
      </c>
      <c r="C205" s="144" t="s">
        <v>5668</v>
      </c>
      <c r="D205" s="256">
        <v>0</v>
      </c>
      <c r="E205" s="256">
        <v>0</v>
      </c>
      <c r="F205" s="256">
        <v>0</v>
      </c>
      <c r="G205" s="256">
        <v>0</v>
      </c>
      <c r="H205" s="256">
        <v>0</v>
      </c>
      <c r="I205" s="256">
        <v>0</v>
      </c>
      <c r="J205" s="256">
        <v>1.0104589793958301</v>
      </c>
    </row>
    <row r="206" spans="1:10" s="116" customFormat="1" ht="12" x14ac:dyDescent="0.2">
      <c r="A206" s="143" t="s">
        <v>4388</v>
      </c>
      <c r="B206" s="143" t="s">
        <v>4388</v>
      </c>
      <c r="C206" s="143" t="s">
        <v>2268</v>
      </c>
      <c r="D206" s="255">
        <v>0</v>
      </c>
      <c r="E206" s="255">
        <v>0</v>
      </c>
      <c r="F206" s="255">
        <v>0</v>
      </c>
      <c r="G206" s="255">
        <v>0</v>
      </c>
      <c r="H206" s="255">
        <v>0</v>
      </c>
      <c r="I206" s="255">
        <v>0</v>
      </c>
      <c r="J206" s="255">
        <v>0</v>
      </c>
    </row>
    <row r="207" spans="1:10" s="116" customFormat="1" ht="12" x14ac:dyDescent="0.2">
      <c r="A207" s="144" t="s">
        <v>802</v>
      </c>
      <c r="B207" s="144" t="s">
        <v>802</v>
      </c>
      <c r="C207" s="144" t="s">
        <v>3365</v>
      </c>
      <c r="D207" s="256">
        <v>0</v>
      </c>
      <c r="E207" s="256">
        <v>0</v>
      </c>
      <c r="F207" s="256">
        <v>0</v>
      </c>
      <c r="G207" s="256">
        <v>0</v>
      </c>
      <c r="H207" s="256">
        <v>0</v>
      </c>
      <c r="I207" s="256">
        <v>0</v>
      </c>
      <c r="J207" s="256">
        <v>0</v>
      </c>
    </row>
    <row r="208" spans="1:10" s="116" customFormat="1" ht="12" x14ac:dyDescent="0.2">
      <c r="A208" s="143" t="s">
        <v>4389</v>
      </c>
      <c r="B208" s="143" t="s">
        <v>4389</v>
      </c>
      <c r="C208" s="143" t="s">
        <v>2141</v>
      </c>
      <c r="D208" s="255">
        <v>0</v>
      </c>
      <c r="E208" s="255">
        <v>0</v>
      </c>
      <c r="F208" s="255">
        <v>0</v>
      </c>
      <c r="G208" s="255">
        <v>0</v>
      </c>
      <c r="H208" s="255">
        <v>0</v>
      </c>
      <c r="I208" s="255">
        <v>0</v>
      </c>
      <c r="J208" s="255">
        <v>1.13832086056801</v>
      </c>
    </row>
    <row r="209" spans="1:10" s="116" customFormat="1" ht="12" x14ac:dyDescent="0.2">
      <c r="A209" s="144" t="s">
        <v>4390</v>
      </c>
      <c r="B209" s="144" t="s">
        <v>4390</v>
      </c>
      <c r="C209" s="144" t="s">
        <v>3159</v>
      </c>
      <c r="D209" s="256">
        <v>0</v>
      </c>
      <c r="E209" s="256">
        <v>0</v>
      </c>
      <c r="F209" s="256">
        <v>0</v>
      </c>
      <c r="G209" s="256">
        <v>0</v>
      </c>
      <c r="H209" s="256">
        <v>0</v>
      </c>
      <c r="I209" s="256">
        <v>0</v>
      </c>
      <c r="J209" s="256">
        <v>2.33937966480504</v>
      </c>
    </row>
    <row r="210" spans="1:10" s="116" customFormat="1" ht="12" x14ac:dyDescent="0.2">
      <c r="A210" s="143" t="s">
        <v>4391</v>
      </c>
      <c r="B210" s="143" t="s">
        <v>4391</v>
      </c>
      <c r="C210" s="143" t="s">
        <v>2224</v>
      </c>
      <c r="D210" s="255">
        <v>0</v>
      </c>
      <c r="E210" s="255">
        <v>0</v>
      </c>
      <c r="F210" s="255">
        <v>0</v>
      </c>
      <c r="G210" s="255">
        <v>0</v>
      </c>
      <c r="H210" s="255">
        <v>0</v>
      </c>
      <c r="I210" s="255">
        <v>0</v>
      </c>
      <c r="J210" s="255">
        <v>0</v>
      </c>
    </row>
    <row r="211" spans="1:10" s="116" customFormat="1" ht="12" x14ac:dyDescent="0.2">
      <c r="A211" s="144" t="s">
        <v>5981</v>
      </c>
      <c r="B211" s="144" t="s">
        <v>5981</v>
      </c>
      <c r="C211" s="144" t="s">
        <v>5982</v>
      </c>
      <c r="D211" s="256">
        <v>0</v>
      </c>
      <c r="E211" s="256">
        <v>0</v>
      </c>
      <c r="F211" s="256">
        <v>0</v>
      </c>
      <c r="G211" s="256">
        <v>0</v>
      </c>
      <c r="H211" s="256">
        <v>0</v>
      </c>
      <c r="I211" s="256">
        <v>0</v>
      </c>
      <c r="J211" s="256">
        <v>2.3916346920899998</v>
      </c>
    </row>
    <row r="212" spans="1:10" s="116" customFormat="1" ht="12" x14ac:dyDescent="0.2">
      <c r="A212" s="143" t="s">
        <v>5821</v>
      </c>
      <c r="B212" s="143" t="s">
        <v>5821</v>
      </c>
      <c r="C212" s="143" t="s">
        <v>3265</v>
      </c>
      <c r="D212" s="255">
        <v>0</v>
      </c>
      <c r="E212" s="255">
        <v>0</v>
      </c>
      <c r="F212" s="255">
        <v>0</v>
      </c>
      <c r="G212" s="255">
        <v>0</v>
      </c>
      <c r="H212" s="255">
        <v>0</v>
      </c>
      <c r="I212" s="255">
        <v>0</v>
      </c>
      <c r="J212" s="255">
        <v>0</v>
      </c>
    </row>
    <row r="213" spans="1:10" s="116" customFormat="1" ht="12" x14ac:dyDescent="0.2">
      <c r="A213" s="144" t="s">
        <v>4392</v>
      </c>
      <c r="B213" s="144" t="s">
        <v>4392</v>
      </c>
      <c r="C213" s="144" t="s">
        <v>3151</v>
      </c>
      <c r="D213" s="256">
        <v>4.9036308979159599E-4</v>
      </c>
      <c r="E213" s="256">
        <v>9.8072617958319197E-4</v>
      </c>
      <c r="F213" s="256">
        <v>1.96145235916638E-3</v>
      </c>
      <c r="G213" s="256">
        <v>0</v>
      </c>
      <c r="H213" s="256">
        <v>0</v>
      </c>
      <c r="I213" s="256">
        <v>0</v>
      </c>
      <c r="J213" s="256">
        <v>0</v>
      </c>
    </row>
    <row r="214" spans="1:10" s="116" customFormat="1" ht="12" x14ac:dyDescent="0.2">
      <c r="A214" s="143" t="s">
        <v>4393</v>
      </c>
      <c r="B214" s="143" t="s">
        <v>1827</v>
      </c>
      <c r="C214" s="143" t="s">
        <v>2885</v>
      </c>
      <c r="D214" s="255">
        <v>49.828452229145597</v>
      </c>
      <c r="E214" s="255">
        <v>99.656904458291194</v>
      </c>
      <c r="F214" s="255">
        <v>199.31380891658199</v>
      </c>
      <c r="G214" s="255">
        <v>0</v>
      </c>
      <c r="H214" s="255">
        <v>0</v>
      </c>
      <c r="I214" s="255">
        <v>0</v>
      </c>
      <c r="J214" s="255">
        <v>1.9656597315764099</v>
      </c>
    </row>
    <row r="215" spans="1:10" s="116" customFormat="1" ht="12" x14ac:dyDescent="0.2">
      <c r="A215" s="144" t="s">
        <v>4394</v>
      </c>
      <c r="B215" s="144" t="s">
        <v>4394</v>
      </c>
      <c r="C215" s="144" t="s">
        <v>2440</v>
      </c>
      <c r="D215" s="256">
        <v>8.2180505806981805E-5</v>
      </c>
      <c r="E215" s="256">
        <v>1.6436101161396399E-4</v>
      </c>
      <c r="F215" s="256">
        <v>3.28722023227927E-4</v>
      </c>
      <c r="G215" s="256">
        <v>0</v>
      </c>
      <c r="H215" s="256">
        <v>0</v>
      </c>
      <c r="I215" s="256">
        <v>0</v>
      </c>
      <c r="J215" s="256">
        <v>0.46438480177352898</v>
      </c>
    </row>
    <row r="216" spans="1:10" s="116" customFormat="1" ht="12" x14ac:dyDescent="0.2">
      <c r="A216" s="143" t="s">
        <v>627</v>
      </c>
      <c r="B216" s="143" t="s">
        <v>627</v>
      </c>
      <c r="C216" s="143" t="s">
        <v>3106</v>
      </c>
      <c r="D216" s="255">
        <v>0</v>
      </c>
      <c r="E216" s="255">
        <v>0</v>
      </c>
      <c r="F216" s="255">
        <v>0</v>
      </c>
      <c r="G216" s="255">
        <v>0</v>
      </c>
      <c r="H216" s="255">
        <v>0</v>
      </c>
      <c r="I216" s="255">
        <v>0</v>
      </c>
      <c r="J216" s="255">
        <v>0</v>
      </c>
    </row>
    <row r="217" spans="1:10" s="116" customFormat="1" ht="12" x14ac:dyDescent="0.2">
      <c r="A217" s="144" t="s">
        <v>1618</v>
      </c>
      <c r="B217" s="144" t="s">
        <v>1618</v>
      </c>
      <c r="C217" s="144" t="s">
        <v>3251</v>
      </c>
      <c r="D217" s="256">
        <v>3.9682514736313998E-4</v>
      </c>
      <c r="E217" s="256">
        <v>7.9365029472627997E-4</v>
      </c>
      <c r="F217" s="256">
        <v>1.5873005894525599E-3</v>
      </c>
      <c r="G217" s="256">
        <v>0</v>
      </c>
      <c r="H217" s="256">
        <v>0</v>
      </c>
      <c r="I217" s="256">
        <v>0</v>
      </c>
      <c r="J217" s="256">
        <v>0</v>
      </c>
    </row>
    <row r="218" spans="1:10" s="116" customFormat="1" ht="12" x14ac:dyDescent="0.2">
      <c r="A218" s="143" t="s">
        <v>1185</v>
      </c>
      <c r="B218" s="143" t="s">
        <v>1185</v>
      </c>
      <c r="C218" s="143" t="s">
        <v>3820</v>
      </c>
      <c r="D218" s="255">
        <v>0</v>
      </c>
      <c r="E218" s="255">
        <v>0</v>
      </c>
      <c r="F218" s="255">
        <v>0</v>
      </c>
      <c r="G218" s="255">
        <v>0</v>
      </c>
      <c r="H218" s="255">
        <v>0</v>
      </c>
      <c r="I218" s="255">
        <v>0</v>
      </c>
      <c r="J218" s="255">
        <v>0</v>
      </c>
    </row>
    <row r="219" spans="1:10" s="116" customFormat="1" ht="12" x14ac:dyDescent="0.2">
      <c r="A219" s="144" t="s">
        <v>708</v>
      </c>
      <c r="B219" s="144" t="s">
        <v>708</v>
      </c>
      <c r="C219" s="144" t="s">
        <v>3252</v>
      </c>
      <c r="D219" s="256">
        <v>6.7652549103252896E-4</v>
      </c>
      <c r="E219" s="256">
        <v>1.3530509820650601E-3</v>
      </c>
      <c r="F219" s="256">
        <v>2.7061019641301102E-3</v>
      </c>
      <c r="G219" s="256">
        <v>0</v>
      </c>
      <c r="H219" s="256">
        <v>0</v>
      </c>
      <c r="I219" s="256">
        <v>0</v>
      </c>
      <c r="J219" s="256">
        <v>1.709894155537</v>
      </c>
    </row>
    <row r="220" spans="1:10" s="116" customFormat="1" ht="12" x14ac:dyDescent="0.2">
      <c r="A220" s="143" t="s">
        <v>4395</v>
      </c>
      <c r="B220" s="143" t="s">
        <v>4395</v>
      </c>
      <c r="C220" s="143" t="s">
        <v>2918</v>
      </c>
      <c r="D220" s="255">
        <v>0</v>
      </c>
      <c r="E220" s="255">
        <v>0</v>
      </c>
      <c r="F220" s="255">
        <v>0</v>
      </c>
      <c r="G220" s="255">
        <v>0</v>
      </c>
      <c r="H220" s="255">
        <v>0</v>
      </c>
      <c r="I220" s="255">
        <v>0</v>
      </c>
      <c r="J220" s="255">
        <v>1.95097013136505</v>
      </c>
    </row>
    <row r="221" spans="1:10" s="116" customFormat="1" ht="12" x14ac:dyDescent="0.2">
      <c r="A221" s="144" t="s">
        <v>3971</v>
      </c>
      <c r="B221" s="144" t="s">
        <v>3971</v>
      </c>
      <c r="C221" s="144" t="s">
        <v>3972</v>
      </c>
      <c r="D221" s="256">
        <v>0</v>
      </c>
      <c r="E221" s="256">
        <v>0</v>
      </c>
      <c r="F221" s="256">
        <v>0</v>
      </c>
      <c r="G221" s="256">
        <v>0</v>
      </c>
      <c r="H221" s="256">
        <v>0</v>
      </c>
      <c r="I221" s="256">
        <v>0</v>
      </c>
      <c r="J221" s="256">
        <v>0</v>
      </c>
    </row>
    <row r="222" spans="1:10" s="116" customFormat="1" ht="12" x14ac:dyDescent="0.2">
      <c r="A222" s="143" t="s">
        <v>1077</v>
      </c>
      <c r="B222" s="143" t="s">
        <v>1077</v>
      </c>
      <c r="C222" s="143" t="s">
        <v>3690</v>
      </c>
      <c r="D222" s="255">
        <v>0</v>
      </c>
      <c r="E222" s="255">
        <v>0</v>
      </c>
      <c r="F222" s="255">
        <v>0</v>
      </c>
      <c r="G222" s="255">
        <v>0</v>
      </c>
      <c r="H222" s="255">
        <v>0</v>
      </c>
      <c r="I222" s="255">
        <v>0</v>
      </c>
      <c r="J222" s="255">
        <v>0</v>
      </c>
    </row>
    <row r="223" spans="1:10" s="116" customFormat="1" ht="12" x14ac:dyDescent="0.2">
      <c r="A223" s="144" t="s">
        <v>4396</v>
      </c>
      <c r="B223" s="144" t="s">
        <v>4396</v>
      </c>
      <c r="C223" s="144" t="s">
        <v>3075</v>
      </c>
      <c r="D223" s="256">
        <v>1.2482209827730699E-4</v>
      </c>
      <c r="E223" s="256">
        <v>2.4964419655461502E-4</v>
      </c>
      <c r="F223" s="256">
        <v>4.9928839310922895E-4</v>
      </c>
      <c r="G223" s="256">
        <v>0</v>
      </c>
      <c r="H223" s="256">
        <v>0</v>
      </c>
      <c r="I223" s="256">
        <v>0</v>
      </c>
      <c r="J223" s="256">
        <v>0.40568537777767499</v>
      </c>
    </row>
    <row r="224" spans="1:10" s="116" customFormat="1" ht="12" x14ac:dyDescent="0.2">
      <c r="A224" s="143" t="s">
        <v>1095</v>
      </c>
      <c r="B224" s="143" t="s">
        <v>1096</v>
      </c>
      <c r="C224" s="143" t="s">
        <v>3716</v>
      </c>
      <c r="D224" s="255">
        <v>13.7284518671639</v>
      </c>
      <c r="E224" s="255">
        <v>27.456903734327799</v>
      </c>
      <c r="F224" s="255">
        <v>54.913807468655598</v>
      </c>
      <c r="G224" s="255">
        <v>0</v>
      </c>
      <c r="H224" s="255">
        <v>0</v>
      </c>
      <c r="I224" s="255">
        <v>0</v>
      </c>
      <c r="J224" s="255">
        <v>0.61361405072916597</v>
      </c>
    </row>
    <row r="225" spans="1:10" s="116" customFormat="1" ht="12" x14ac:dyDescent="0.2">
      <c r="A225" s="144" t="s">
        <v>1121</v>
      </c>
      <c r="B225" s="144" t="s">
        <v>1121</v>
      </c>
      <c r="C225" s="144" t="s">
        <v>3742</v>
      </c>
      <c r="D225" s="256">
        <v>5.9140615198039903E-5</v>
      </c>
      <c r="E225" s="256">
        <v>1.1828123039608E-4</v>
      </c>
      <c r="F225" s="256">
        <v>2.3656246079215999E-4</v>
      </c>
      <c r="G225" s="256">
        <v>0</v>
      </c>
      <c r="H225" s="256">
        <v>0</v>
      </c>
      <c r="I225" s="256">
        <v>0</v>
      </c>
      <c r="J225" s="256">
        <v>0</v>
      </c>
    </row>
    <row r="226" spans="1:10" s="116" customFormat="1" ht="12" x14ac:dyDescent="0.2">
      <c r="A226" s="143" t="s">
        <v>1241</v>
      </c>
      <c r="B226" s="143" t="s">
        <v>1241</v>
      </c>
      <c r="C226" s="143" t="s">
        <v>3896</v>
      </c>
      <c r="D226" s="255">
        <v>1.0146129799143901E-3</v>
      </c>
      <c r="E226" s="255">
        <v>2.0292259598287802E-3</v>
      </c>
      <c r="F226" s="255">
        <v>4.05845191965757E-3</v>
      </c>
      <c r="G226" s="255">
        <v>0</v>
      </c>
      <c r="H226" s="255">
        <v>0</v>
      </c>
      <c r="I226" s="255">
        <v>0</v>
      </c>
      <c r="J226" s="255">
        <v>1.7728888774285001</v>
      </c>
    </row>
    <row r="227" spans="1:10" s="116" customFormat="1" ht="12" x14ac:dyDescent="0.2">
      <c r="A227" s="144" t="s">
        <v>5983</v>
      </c>
      <c r="B227" s="144" t="s">
        <v>5983</v>
      </c>
      <c r="C227" s="144" t="s">
        <v>5984</v>
      </c>
      <c r="D227" s="256">
        <v>0</v>
      </c>
      <c r="E227" s="256">
        <v>0</v>
      </c>
      <c r="F227" s="256">
        <v>0</v>
      </c>
      <c r="G227" s="256">
        <v>0</v>
      </c>
      <c r="H227" s="256">
        <v>0</v>
      </c>
      <c r="I227" s="256">
        <v>0</v>
      </c>
      <c r="J227" s="256">
        <v>3.18983480375908</v>
      </c>
    </row>
    <row r="228" spans="1:10" s="116" customFormat="1" ht="12" x14ac:dyDescent="0.2">
      <c r="A228" s="143" t="s">
        <v>5256</v>
      </c>
      <c r="B228" s="143" t="s">
        <v>5256</v>
      </c>
      <c r="C228" s="143" t="s">
        <v>5257</v>
      </c>
      <c r="D228" s="255">
        <v>5.0748917928116997E-5</v>
      </c>
      <c r="E228" s="255">
        <v>1.0149783585623399E-4</v>
      </c>
      <c r="F228" s="255">
        <v>2.0299567171246799E-4</v>
      </c>
      <c r="G228" s="255">
        <v>0</v>
      </c>
      <c r="H228" s="255">
        <v>0</v>
      </c>
      <c r="I228" s="255">
        <v>0</v>
      </c>
      <c r="J228" s="255">
        <v>0.41709345622413102</v>
      </c>
    </row>
    <row r="229" spans="1:10" s="116" customFormat="1" ht="12" x14ac:dyDescent="0.2">
      <c r="A229" s="144" t="s">
        <v>1453</v>
      </c>
      <c r="B229" s="144" t="s">
        <v>1453</v>
      </c>
      <c r="C229" s="144" t="s">
        <v>4127</v>
      </c>
      <c r="D229" s="256">
        <v>0</v>
      </c>
      <c r="E229" s="256">
        <v>0</v>
      </c>
      <c r="F229" s="256">
        <v>0</v>
      </c>
      <c r="G229" s="256">
        <v>0</v>
      </c>
      <c r="H229" s="256">
        <v>0</v>
      </c>
      <c r="I229" s="256">
        <v>0</v>
      </c>
      <c r="J229" s="256">
        <v>0</v>
      </c>
    </row>
    <row r="230" spans="1:10" s="116" customFormat="1" ht="12" x14ac:dyDescent="0.2">
      <c r="A230" s="143" t="s">
        <v>4398</v>
      </c>
      <c r="B230" s="143" t="s">
        <v>4398</v>
      </c>
      <c r="C230" s="143" t="s">
        <v>2252</v>
      </c>
      <c r="D230" s="255">
        <v>0</v>
      </c>
      <c r="E230" s="255">
        <v>0</v>
      </c>
      <c r="F230" s="255">
        <v>0</v>
      </c>
      <c r="G230" s="255">
        <v>0</v>
      </c>
      <c r="H230" s="255">
        <v>0</v>
      </c>
      <c r="I230" s="255">
        <v>0</v>
      </c>
      <c r="J230" s="255">
        <v>2.2021223086877302</v>
      </c>
    </row>
    <row r="231" spans="1:10" s="116" customFormat="1" ht="12" x14ac:dyDescent="0.2">
      <c r="A231" s="144" t="s">
        <v>4399</v>
      </c>
      <c r="B231" s="144" t="s">
        <v>4399</v>
      </c>
      <c r="C231" s="144" t="s">
        <v>2597</v>
      </c>
      <c r="D231" s="256">
        <v>0</v>
      </c>
      <c r="E231" s="256">
        <v>0</v>
      </c>
      <c r="F231" s="256">
        <v>0</v>
      </c>
      <c r="G231" s="256">
        <v>0</v>
      </c>
      <c r="H231" s="256">
        <v>0</v>
      </c>
      <c r="I231" s="256">
        <v>0</v>
      </c>
      <c r="J231" s="256">
        <v>1.8521073384071201</v>
      </c>
    </row>
    <row r="232" spans="1:10" s="116" customFormat="1" ht="12" x14ac:dyDescent="0.2">
      <c r="A232" s="143" t="s">
        <v>4400</v>
      </c>
      <c r="B232" s="143" t="s">
        <v>4400</v>
      </c>
      <c r="C232" s="143" t="s">
        <v>2666</v>
      </c>
      <c r="D232" s="255">
        <v>0</v>
      </c>
      <c r="E232" s="255">
        <v>0</v>
      </c>
      <c r="F232" s="255">
        <v>0</v>
      </c>
      <c r="G232" s="255">
        <v>0</v>
      </c>
      <c r="H232" s="255">
        <v>0</v>
      </c>
      <c r="I232" s="255">
        <v>0</v>
      </c>
      <c r="J232" s="255">
        <v>1.98916150968525</v>
      </c>
    </row>
    <row r="233" spans="1:10" s="116" customFormat="1" ht="12" x14ac:dyDescent="0.2">
      <c r="A233" s="144" t="s">
        <v>604</v>
      </c>
      <c r="B233" s="144" t="s">
        <v>604</v>
      </c>
      <c r="C233" s="144" t="s">
        <v>3020</v>
      </c>
      <c r="D233" s="256">
        <v>0</v>
      </c>
      <c r="E233" s="256">
        <v>0</v>
      </c>
      <c r="F233" s="256">
        <v>0</v>
      </c>
      <c r="G233" s="256">
        <v>0</v>
      </c>
      <c r="H233" s="256">
        <v>0</v>
      </c>
      <c r="I233" s="256">
        <v>0</v>
      </c>
      <c r="J233" s="256">
        <v>0</v>
      </c>
    </row>
    <row r="234" spans="1:10" s="116" customFormat="1" ht="12" x14ac:dyDescent="0.2">
      <c r="A234" s="143" t="s">
        <v>580</v>
      </c>
      <c r="B234" s="143" t="s">
        <v>580</v>
      </c>
      <c r="C234" s="143" t="s">
        <v>2976</v>
      </c>
      <c r="D234" s="255">
        <v>0</v>
      </c>
      <c r="E234" s="255">
        <v>0</v>
      </c>
      <c r="F234" s="255">
        <v>0</v>
      </c>
      <c r="G234" s="255">
        <v>0</v>
      </c>
      <c r="H234" s="255">
        <v>0</v>
      </c>
      <c r="I234" s="255">
        <v>0</v>
      </c>
      <c r="J234" s="255">
        <v>2.4696607458031998</v>
      </c>
    </row>
    <row r="235" spans="1:10" s="116" customFormat="1" ht="12" x14ac:dyDescent="0.2">
      <c r="A235" s="144" t="s">
        <v>4401</v>
      </c>
      <c r="B235" s="144" t="s">
        <v>4401</v>
      </c>
      <c r="C235" s="144" t="s">
        <v>2582</v>
      </c>
      <c r="D235" s="256">
        <v>0</v>
      </c>
      <c r="E235" s="256">
        <v>0</v>
      </c>
      <c r="F235" s="256">
        <v>0</v>
      </c>
      <c r="G235" s="256">
        <v>0</v>
      </c>
      <c r="H235" s="256">
        <v>0</v>
      </c>
      <c r="I235" s="256">
        <v>0</v>
      </c>
      <c r="J235" s="256">
        <v>1.97426175688476</v>
      </c>
    </row>
    <row r="236" spans="1:10" s="116" customFormat="1" ht="12" x14ac:dyDescent="0.2">
      <c r="A236" s="143" t="s">
        <v>1390</v>
      </c>
      <c r="B236" s="143" t="s">
        <v>1391</v>
      </c>
      <c r="C236" s="143" t="s">
        <v>4055</v>
      </c>
      <c r="D236" s="255">
        <v>40.8017478798916</v>
      </c>
      <c r="E236" s="255">
        <v>81.6034957597833</v>
      </c>
      <c r="F236" s="255">
        <v>163.206991519567</v>
      </c>
      <c r="G236" s="255">
        <v>0</v>
      </c>
      <c r="H236" s="255">
        <v>0</v>
      </c>
      <c r="I236" s="255">
        <v>0</v>
      </c>
      <c r="J236" s="255">
        <v>2.0653122393590899</v>
      </c>
    </row>
    <row r="237" spans="1:10" s="116" customFormat="1" ht="12" x14ac:dyDescent="0.2">
      <c r="A237" s="144" t="s">
        <v>5258</v>
      </c>
      <c r="B237" s="144" t="s">
        <v>5258</v>
      </c>
      <c r="C237" s="144" t="s">
        <v>5259</v>
      </c>
      <c r="D237" s="256">
        <v>0</v>
      </c>
      <c r="E237" s="256">
        <v>0</v>
      </c>
      <c r="F237" s="256">
        <v>0</v>
      </c>
      <c r="G237" s="256">
        <v>0</v>
      </c>
      <c r="H237" s="256">
        <v>0</v>
      </c>
      <c r="I237" s="256">
        <v>0</v>
      </c>
      <c r="J237" s="256">
        <v>0</v>
      </c>
    </row>
    <row r="238" spans="1:10" s="116" customFormat="1" ht="12" x14ac:dyDescent="0.2">
      <c r="A238" s="143" t="s">
        <v>5260</v>
      </c>
      <c r="B238" s="143" t="s">
        <v>5260</v>
      </c>
      <c r="C238" s="143" t="s">
        <v>5261</v>
      </c>
      <c r="D238" s="255">
        <v>2.11381700143139E-5</v>
      </c>
      <c r="E238" s="255">
        <v>4.2276340028627901E-5</v>
      </c>
      <c r="F238" s="255">
        <v>8.4552680057255707E-5</v>
      </c>
      <c r="G238" s="255">
        <v>0</v>
      </c>
      <c r="H238" s="255">
        <v>0</v>
      </c>
      <c r="I238" s="255">
        <v>0</v>
      </c>
      <c r="J238" s="255">
        <v>0</v>
      </c>
    </row>
    <row r="239" spans="1:10" s="116" customFormat="1" ht="12" x14ac:dyDescent="0.2">
      <c r="A239" s="144" t="s">
        <v>5262</v>
      </c>
      <c r="B239" s="144" t="s">
        <v>1444</v>
      </c>
      <c r="C239" s="144" t="s">
        <v>4118</v>
      </c>
      <c r="D239" s="256">
        <v>17.433758355083999</v>
      </c>
      <c r="E239" s="256">
        <v>34.867516710168097</v>
      </c>
      <c r="F239" s="256">
        <v>69.735033420336194</v>
      </c>
      <c r="G239" s="256">
        <v>0</v>
      </c>
      <c r="H239" s="256">
        <v>0</v>
      </c>
      <c r="I239" s="256">
        <v>0</v>
      </c>
      <c r="J239" s="256">
        <v>0.44909448177794298</v>
      </c>
    </row>
    <row r="240" spans="1:10" s="116" customFormat="1" ht="12" x14ac:dyDescent="0.2">
      <c r="A240" s="143" t="s">
        <v>5262</v>
      </c>
      <c r="B240" s="143" t="s">
        <v>5263</v>
      </c>
      <c r="C240" s="143" t="s">
        <v>5264</v>
      </c>
      <c r="D240" s="255">
        <v>7.5821333342540099E-5</v>
      </c>
      <c r="E240" s="255">
        <v>1.5164266668508001E-4</v>
      </c>
      <c r="F240" s="255">
        <v>3.0328533337016002E-4</v>
      </c>
      <c r="G240" s="255">
        <v>0</v>
      </c>
      <c r="H240" s="255">
        <v>0</v>
      </c>
      <c r="I240" s="255">
        <v>0</v>
      </c>
      <c r="J240" s="255">
        <v>0.32879879597830602</v>
      </c>
    </row>
    <row r="241" spans="1:10" s="116" customFormat="1" ht="12" x14ac:dyDescent="0.2">
      <c r="A241" s="144" t="s">
        <v>429</v>
      </c>
      <c r="B241" s="144" t="s">
        <v>429</v>
      </c>
      <c r="C241" s="144" t="s">
        <v>2722</v>
      </c>
      <c r="D241" s="256">
        <v>0</v>
      </c>
      <c r="E241" s="256">
        <v>0</v>
      </c>
      <c r="F241" s="256">
        <v>0</v>
      </c>
      <c r="G241" s="256">
        <v>0</v>
      </c>
      <c r="H241" s="256">
        <v>0</v>
      </c>
      <c r="I241" s="256">
        <v>0</v>
      </c>
      <c r="J241" s="256">
        <v>1.1556194086296201</v>
      </c>
    </row>
    <row r="242" spans="1:10" s="116" customFormat="1" ht="12" x14ac:dyDescent="0.2">
      <c r="A242" s="143" t="s">
        <v>4368</v>
      </c>
      <c r="B242" s="143" t="s">
        <v>4368</v>
      </c>
      <c r="C242" s="143" t="s">
        <v>3121</v>
      </c>
      <c r="D242" s="255">
        <v>13.0799050791446</v>
      </c>
      <c r="E242" s="255">
        <v>26.159810158289101</v>
      </c>
      <c r="F242" s="255">
        <v>52.319620316578302</v>
      </c>
      <c r="G242" s="255">
        <v>0</v>
      </c>
      <c r="H242" s="255">
        <v>0</v>
      </c>
      <c r="I242" s="255">
        <v>0</v>
      </c>
      <c r="J242" s="255">
        <v>1.71282230152379</v>
      </c>
    </row>
    <row r="243" spans="1:10" s="116" customFormat="1" ht="12" x14ac:dyDescent="0.2">
      <c r="A243" s="144" t="s">
        <v>4402</v>
      </c>
      <c r="B243" s="144" t="s">
        <v>4402</v>
      </c>
      <c r="C243" s="144" t="s">
        <v>2164</v>
      </c>
      <c r="D243" s="256">
        <v>0</v>
      </c>
      <c r="E243" s="256">
        <v>0</v>
      </c>
      <c r="F243" s="256">
        <v>0</v>
      </c>
      <c r="G243" s="256">
        <v>0</v>
      </c>
      <c r="H243" s="256">
        <v>0</v>
      </c>
      <c r="I243" s="256">
        <v>0</v>
      </c>
      <c r="J243" s="256">
        <v>1.1397876774025499</v>
      </c>
    </row>
    <row r="244" spans="1:10" s="116" customFormat="1" ht="12" x14ac:dyDescent="0.2">
      <c r="A244" s="143" t="s">
        <v>4403</v>
      </c>
      <c r="B244" s="143" t="s">
        <v>4403</v>
      </c>
      <c r="C244" s="143" t="s">
        <v>2579</v>
      </c>
      <c r="D244" s="255">
        <v>0</v>
      </c>
      <c r="E244" s="255">
        <v>0</v>
      </c>
      <c r="F244" s="255">
        <v>0</v>
      </c>
      <c r="G244" s="255">
        <v>0</v>
      </c>
      <c r="H244" s="255">
        <v>0</v>
      </c>
      <c r="I244" s="255">
        <v>0</v>
      </c>
      <c r="J244" s="255">
        <v>1.9178570490259701</v>
      </c>
    </row>
    <row r="245" spans="1:10" s="116" customFormat="1" ht="12" x14ac:dyDescent="0.2">
      <c r="A245" s="144" t="s">
        <v>755</v>
      </c>
      <c r="B245" s="144" t="s">
        <v>755</v>
      </c>
      <c r="C245" s="144" t="s">
        <v>3311</v>
      </c>
      <c r="D245" s="256">
        <v>0</v>
      </c>
      <c r="E245" s="256">
        <v>0</v>
      </c>
      <c r="F245" s="256">
        <v>0</v>
      </c>
      <c r="G245" s="256">
        <v>0</v>
      </c>
      <c r="H245" s="256">
        <v>0</v>
      </c>
      <c r="I245" s="256">
        <v>0</v>
      </c>
      <c r="J245" s="256">
        <v>0</v>
      </c>
    </row>
    <row r="246" spans="1:10" s="116" customFormat="1" ht="12" x14ac:dyDescent="0.2">
      <c r="A246" s="143" t="s">
        <v>5985</v>
      </c>
      <c r="B246" s="143" t="s">
        <v>5985</v>
      </c>
      <c r="C246" s="143" t="s">
        <v>5986</v>
      </c>
      <c r="D246" s="255">
        <v>0</v>
      </c>
      <c r="E246" s="255">
        <v>0</v>
      </c>
      <c r="F246" s="255">
        <v>0</v>
      </c>
      <c r="G246" s="255">
        <v>0</v>
      </c>
      <c r="H246" s="255">
        <v>0</v>
      </c>
      <c r="I246" s="255">
        <v>0</v>
      </c>
      <c r="J246" s="255">
        <v>1.7382367242100001</v>
      </c>
    </row>
    <row r="247" spans="1:10" s="116" customFormat="1" ht="12" x14ac:dyDescent="0.2">
      <c r="A247" s="144" t="s">
        <v>5265</v>
      </c>
      <c r="B247" s="144" t="s">
        <v>5265</v>
      </c>
      <c r="C247" s="144" t="s">
        <v>5266</v>
      </c>
      <c r="D247" s="256">
        <v>0</v>
      </c>
      <c r="E247" s="256">
        <v>0</v>
      </c>
      <c r="F247" s="256">
        <v>0</v>
      </c>
      <c r="G247" s="256">
        <v>0</v>
      </c>
      <c r="H247" s="256">
        <v>0</v>
      </c>
      <c r="I247" s="256">
        <v>0</v>
      </c>
      <c r="J247" s="256">
        <v>0</v>
      </c>
    </row>
    <row r="248" spans="1:10" s="116" customFormat="1" ht="12" x14ac:dyDescent="0.2">
      <c r="A248" s="143" t="s">
        <v>1388</v>
      </c>
      <c r="B248" s="143" t="s">
        <v>1388</v>
      </c>
      <c r="C248" s="143" t="s">
        <v>4050</v>
      </c>
      <c r="D248" s="255">
        <v>0</v>
      </c>
      <c r="E248" s="255">
        <v>0</v>
      </c>
      <c r="F248" s="255">
        <v>0</v>
      </c>
      <c r="G248" s="255">
        <v>0</v>
      </c>
      <c r="H248" s="255">
        <v>0</v>
      </c>
      <c r="I248" s="255">
        <v>0</v>
      </c>
      <c r="J248" s="255">
        <v>0</v>
      </c>
    </row>
    <row r="249" spans="1:10" s="116" customFormat="1" ht="12" x14ac:dyDescent="0.2">
      <c r="A249" s="144" t="s">
        <v>4404</v>
      </c>
      <c r="B249" s="144" t="s">
        <v>4404</v>
      </c>
      <c r="C249" s="144" t="s">
        <v>2932</v>
      </c>
      <c r="D249" s="256">
        <v>0</v>
      </c>
      <c r="E249" s="256">
        <v>0</v>
      </c>
      <c r="F249" s="256">
        <v>0</v>
      </c>
      <c r="G249" s="256">
        <v>0</v>
      </c>
      <c r="H249" s="256">
        <v>0</v>
      </c>
      <c r="I249" s="256">
        <v>0</v>
      </c>
      <c r="J249" s="256">
        <v>2.1367324442090698</v>
      </c>
    </row>
    <row r="250" spans="1:10" s="116" customFormat="1" ht="12" x14ac:dyDescent="0.2">
      <c r="A250" s="143" t="s">
        <v>4405</v>
      </c>
      <c r="B250" s="143" t="s">
        <v>4405</v>
      </c>
      <c r="C250" s="143" t="s">
        <v>2210</v>
      </c>
      <c r="D250" s="255">
        <v>0</v>
      </c>
      <c r="E250" s="255">
        <v>0</v>
      </c>
      <c r="F250" s="255">
        <v>0</v>
      </c>
      <c r="G250" s="255">
        <v>0</v>
      </c>
      <c r="H250" s="255">
        <v>0</v>
      </c>
      <c r="I250" s="255">
        <v>0</v>
      </c>
      <c r="J250" s="255">
        <v>1.9580190753172599</v>
      </c>
    </row>
    <row r="251" spans="1:10" s="116" customFormat="1" ht="12" x14ac:dyDescent="0.2">
      <c r="A251" s="144" t="s">
        <v>1525</v>
      </c>
      <c r="B251" s="144" t="s">
        <v>1525</v>
      </c>
      <c r="C251" s="144" t="s">
        <v>4202</v>
      </c>
      <c r="D251" s="256">
        <v>0</v>
      </c>
      <c r="E251" s="256">
        <v>0</v>
      </c>
      <c r="F251" s="256">
        <v>0</v>
      </c>
      <c r="G251" s="256">
        <v>0</v>
      </c>
      <c r="H251" s="256">
        <v>0</v>
      </c>
      <c r="I251" s="256">
        <v>0</v>
      </c>
      <c r="J251" s="256">
        <v>1.8964326922749</v>
      </c>
    </row>
    <row r="252" spans="1:10" s="116" customFormat="1" ht="12" x14ac:dyDescent="0.2">
      <c r="A252" s="143" t="s">
        <v>5987</v>
      </c>
      <c r="B252" s="143" t="s">
        <v>5987</v>
      </c>
      <c r="C252" s="143" t="s">
        <v>5988</v>
      </c>
      <c r="D252" s="255">
        <v>0</v>
      </c>
      <c r="E252" s="255">
        <v>0</v>
      </c>
      <c r="F252" s="255">
        <v>0</v>
      </c>
      <c r="G252" s="255">
        <v>0</v>
      </c>
      <c r="H252" s="255">
        <v>0</v>
      </c>
      <c r="I252" s="255">
        <v>0</v>
      </c>
      <c r="J252" s="255">
        <v>2.3353254184319998</v>
      </c>
    </row>
    <row r="253" spans="1:10" s="116" customFormat="1" ht="12" x14ac:dyDescent="0.2">
      <c r="A253" s="144" t="s">
        <v>900</v>
      </c>
      <c r="B253" s="144" t="s">
        <v>900</v>
      </c>
      <c r="C253" s="144" t="s">
        <v>3474</v>
      </c>
      <c r="D253" s="256">
        <v>3.7464642352941203E-4</v>
      </c>
      <c r="E253" s="256">
        <v>7.4929284705882405E-4</v>
      </c>
      <c r="F253" s="256">
        <v>1.4985856941176501E-3</v>
      </c>
      <c r="G253" s="256">
        <v>0</v>
      </c>
      <c r="H253" s="256">
        <v>0</v>
      </c>
      <c r="I253" s="256">
        <v>0</v>
      </c>
      <c r="J253" s="256">
        <v>1.27974947760333</v>
      </c>
    </row>
    <row r="254" spans="1:10" s="116" customFormat="1" ht="12" x14ac:dyDescent="0.2">
      <c r="A254" s="143" t="s">
        <v>3479</v>
      </c>
      <c r="B254" s="143" t="s">
        <v>3479</v>
      </c>
      <c r="C254" s="143" t="s">
        <v>5496</v>
      </c>
      <c r="D254" s="255">
        <v>0</v>
      </c>
      <c r="E254" s="255">
        <v>0</v>
      </c>
      <c r="F254" s="255">
        <v>0</v>
      </c>
      <c r="G254" s="255">
        <v>17.115359469018099</v>
      </c>
      <c r="H254" s="255">
        <v>34.230718938036198</v>
      </c>
      <c r="I254" s="255">
        <v>68.461437876072495</v>
      </c>
      <c r="J254" s="255">
        <v>0</v>
      </c>
    </row>
    <row r="255" spans="1:10" s="116" customFormat="1" ht="12" x14ac:dyDescent="0.2">
      <c r="A255" s="144" t="s">
        <v>4406</v>
      </c>
      <c r="B255" s="144" t="s">
        <v>4406</v>
      </c>
      <c r="C255" s="144" t="s">
        <v>2747</v>
      </c>
      <c r="D255" s="256">
        <v>0</v>
      </c>
      <c r="E255" s="256">
        <v>0</v>
      </c>
      <c r="F255" s="256">
        <v>0</v>
      </c>
      <c r="G255" s="256">
        <v>0</v>
      </c>
      <c r="H255" s="256">
        <v>0</v>
      </c>
      <c r="I255" s="256">
        <v>0</v>
      </c>
      <c r="J255" s="256">
        <v>0</v>
      </c>
    </row>
    <row r="256" spans="1:10" s="116" customFormat="1" ht="12" x14ac:dyDescent="0.2">
      <c r="A256" s="143" t="s">
        <v>1100</v>
      </c>
      <c r="B256" s="143" t="s">
        <v>1100</v>
      </c>
      <c r="C256" s="143" t="s">
        <v>3720</v>
      </c>
      <c r="D256" s="255">
        <v>0</v>
      </c>
      <c r="E256" s="255">
        <v>0</v>
      </c>
      <c r="F256" s="255">
        <v>0</v>
      </c>
      <c r="G256" s="255">
        <v>0</v>
      </c>
      <c r="H256" s="255">
        <v>0</v>
      </c>
      <c r="I256" s="255">
        <v>0</v>
      </c>
      <c r="J256" s="255">
        <v>1.8794460562367501</v>
      </c>
    </row>
    <row r="257" spans="1:10" s="116" customFormat="1" ht="12" x14ac:dyDescent="0.2">
      <c r="A257" s="144" t="s">
        <v>549</v>
      </c>
      <c r="B257" s="144" t="s">
        <v>549</v>
      </c>
      <c r="C257" s="144" t="s">
        <v>2928</v>
      </c>
      <c r="D257" s="256">
        <v>0</v>
      </c>
      <c r="E257" s="256">
        <v>0</v>
      </c>
      <c r="F257" s="256">
        <v>0</v>
      </c>
      <c r="G257" s="256">
        <v>0</v>
      </c>
      <c r="H257" s="256">
        <v>0</v>
      </c>
      <c r="I257" s="256">
        <v>0</v>
      </c>
      <c r="J257" s="256">
        <v>4.3138374129418597</v>
      </c>
    </row>
    <row r="258" spans="1:10" s="116" customFormat="1" ht="12" x14ac:dyDescent="0.2">
      <c r="A258" s="143" t="s">
        <v>4407</v>
      </c>
      <c r="B258" s="143" t="s">
        <v>4407</v>
      </c>
      <c r="C258" s="143" t="s">
        <v>2186</v>
      </c>
      <c r="D258" s="255">
        <v>0</v>
      </c>
      <c r="E258" s="255">
        <v>0</v>
      </c>
      <c r="F258" s="255">
        <v>0</v>
      </c>
      <c r="G258" s="255">
        <v>0</v>
      </c>
      <c r="H258" s="255">
        <v>0</v>
      </c>
      <c r="I258" s="255">
        <v>0</v>
      </c>
      <c r="J258" s="255">
        <v>2.3847712560937202</v>
      </c>
    </row>
    <row r="259" spans="1:10" s="116" customFormat="1" ht="12" x14ac:dyDescent="0.2">
      <c r="A259" s="144" t="s">
        <v>5669</v>
      </c>
      <c r="B259" s="144" t="s">
        <v>5669</v>
      </c>
      <c r="C259" s="144" t="s">
        <v>5670</v>
      </c>
      <c r="D259" s="256">
        <v>0</v>
      </c>
      <c r="E259" s="256">
        <v>0</v>
      </c>
      <c r="F259" s="256">
        <v>0</v>
      </c>
      <c r="G259" s="256">
        <v>0</v>
      </c>
      <c r="H259" s="256">
        <v>0</v>
      </c>
      <c r="I259" s="256">
        <v>0</v>
      </c>
      <c r="J259" s="256">
        <v>2.26511694209856</v>
      </c>
    </row>
    <row r="260" spans="1:10" s="116" customFormat="1" ht="12" x14ac:dyDescent="0.2">
      <c r="A260" s="143" t="s">
        <v>4408</v>
      </c>
      <c r="B260" s="143" t="s">
        <v>4408</v>
      </c>
      <c r="C260" s="143" t="s">
        <v>2703</v>
      </c>
      <c r="D260" s="255">
        <v>0</v>
      </c>
      <c r="E260" s="255">
        <v>0</v>
      </c>
      <c r="F260" s="255">
        <v>0</v>
      </c>
      <c r="G260" s="255">
        <v>0</v>
      </c>
      <c r="H260" s="255">
        <v>0</v>
      </c>
      <c r="I260" s="255">
        <v>0</v>
      </c>
      <c r="J260" s="255">
        <v>2.070688666363</v>
      </c>
    </row>
    <row r="261" spans="1:10" s="116" customFormat="1" ht="12" x14ac:dyDescent="0.2">
      <c r="A261" s="144" t="s">
        <v>5822</v>
      </c>
      <c r="B261" s="144" t="s">
        <v>5822</v>
      </c>
      <c r="C261" s="144" t="s">
        <v>3883</v>
      </c>
      <c r="D261" s="256">
        <v>1.71656202558938E-4</v>
      </c>
      <c r="E261" s="256">
        <v>3.4331240511787601E-4</v>
      </c>
      <c r="F261" s="256">
        <v>6.8662481023575202E-4</v>
      </c>
      <c r="G261" s="256">
        <v>0</v>
      </c>
      <c r="H261" s="256">
        <v>0</v>
      </c>
      <c r="I261" s="256">
        <v>0</v>
      </c>
      <c r="J261" s="256">
        <v>2.2243886567933302</v>
      </c>
    </row>
    <row r="262" spans="1:10" s="116" customFormat="1" ht="12" x14ac:dyDescent="0.2">
      <c r="A262" s="143" t="s">
        <v>4409</v>
      </c>
      <c r="B262" s="143" t="s">
        <v>4409</v>
      </c>
      <c r="C262" s="143" t="s">
        <v>2015</v>
      </c>
      <c r="D262" s="255">
        <v>48.223370231973</v>
      </c>
      <c r="E262" s="255">
        <v>96.446740463946</v>
      </c>
      <c r="F262" s="255">
        <v>192.893480927892</v>
      </c>
      <c r="G262" s="255">
        <v>0</v>
      </c>
      <c r="H262" s="255">
        <v>0</v>
      </c>
      <c r="I262" s="255">
        <v>0</v>
      </c>
      <c r="J262" s="255">
        <v>1.1862032366009501</v>
      </c>
    </row>
    <row r="263" spans="1:10" s="116" customFormat="1" ht="12" x14ac:dyDescent="0.2">
      <c r="A263" s="144" t="s">
        <v>1118</v>
      </c>
      <c r="B263" s="144" t="s">
        <v>1118</v>
      </c>
      <c r="C263" s="144" t="s">
        <v>3739</v>
      </c>
      <c r="D263" s="256">
        <v>4.0566810191608197E-5</v>
      </c>
      <c r="E263" s="256">
        <v>8.1133620383216394E-5</v>
      </c>
      <c r="F263" s="256">
        <v>1.6226724076643301E-4</v>
      </c>
      <c r="G263" s="256">
        <v>0</v>
      </c>
      <c r="H263" s="256">
        <v>0</v>
      </c>
      <c r="I263" s="256">
        <v>0</v>
      </c>
      <c r="J263" s="256">
        <v>0.97234567601933397</v>
      </c>
    </row>
    <row r="264" spans="1:10" s="116" customFormat="1" ht="12" x14ac:dyDescent="0.2">
      <c r="A264" s="143" t="s">
        <v>4410</v>
      </c>
      <c r="B264" s="143" t="s">
        <v>4410</v>
      </c>
      <c r="C264" s="143" t="s">
        <v>2242</v>
      </c>
      <c r="D264" s="255">
        <v>13.6550533271765</v>
      </c>
      <c r="E264" s="255">
        <v>27.310106654353099</v>
      </c>
      <c r="F264" s="255">
        <v>54.620213308706099</v>
      </c>
      <c r="G264" s="255">
        <v>0</v>
      </c>
      <c r="H264" s="255">
        <v>0</v>
      </c>
      <c r="I264" s="255">
        <v>0</v>
      </c>
      <c r="J264" s="255">
        <v>2.0310074276556902</v>
      </c>
    </row>
    <row r="265" spans="1:10" s="116" customFormat="1" ht="12" x14ac:dyDescent="0.2">
      <c r="A265" s="144" t="s">
        <v>1578</v>
      </c>
      <c r="B265" s="144" t="s">
        <v>1578</v>
      </c>
      <c r="C265" s="144" t="s">
        <v>2809</v>
      </c>
      <c r="D265" s="256">
        <v>0</v>
      </c>
      <c r="E265" s="256">
        <v>0</v>
      </c>
      <c r="F265" s="256">
        <v>0</v>
      </c>
      <c r="G265" s="256">
        <v>0</v>
      </c>
      <c r="H265" s="256">
        <v>0</v>
      </c>
      <c r="I265" s="256">
        <v>0</v>
      </c>
      <c r="J265" s="256">
        <v>0</v>
      </c>
    </row>
    <row r="266" spans="1:10" s="116" customFormat="1" ht="12" x14ac:dyDescent="0.2">
      <c r="A266" s="143" t="s">
        <v>4411</v>
      </c>
      <c r="B266" s="143" t="s">
        <v>4411</v>
      </c>
      <c r="C266" s="143" t="s">
        <v>3058</v>
      </c>
      <c r="D266" s="255">
        <v>0</v>
      </c>
      <c r="E266" s="255">
        <v>0</v>
      </c>
      <c r="F266" s="255">
        <v>0</v>
      </c>
      <c r="G266" s="255">
        <v>0</v>
      </c>
      <c r="H266" s="255">
        <v>0</v>
      </c>
      <c r="I266" s="255">
        <v>0</v>
      </c>
      <c r="J266" s="255">
        <v>1.1904923323579299</v>
      </c>
    </row>
    <row r="267" spans="1:10" s="116" customFormat="1" ht="12" x14ac:dyDescent="0.2">
      <c r="A267" s="144" t="s">
        <v>4412</v>
      </c>
      <c r="B267" s="144" t="s">
        <v>4412</v>
      </c>
      <c r="C267" s="144" t="s">
        <v>2222</v>
      </c>
      <c r="D267" s="256">
        <v>0</v>
      </c>
      <c r="E267" s="256">
        <v>0</v>
      </c>
      <c r="F267" s="256">
        <v>0</v>
      </c>
      <c r="G267" s="256">
        <v>0</v>
      </c>
      <c r="H267" s="256">
        <v>0</v>
      </c>
      <c r="I267" s="256">
        <v>0</v>
      </c>
      <c r="J267" s="256">
        <v>2.0877254478304001</v>
      </c>
    </row>
    <row r="268" spans="1:10" s="116" customFormat="1" ht="12" x14ac:dyDescent="0.2">
      <c r="A268" s="143" t="s">
        <v>4413</v>
      </c>
      <c r="B268" s="143" t="s">
        <v>4413</v>
      </c>
      <c r="C268" s="143" t="s">
        <v>2245</v>
      </c>
      <c r="D268" s="255">
        <v>0</v>
      </c>
      <c r="E268" s="255">
        <v>0</v>
      </c>
      <c r="F268" s="255">
        <v>0</v>
      </c>
      <c r="G268" s="255">
        <v>0</v>
      </c>
      <c r="H268" s="255">
        <v>0</v>
      </c>
      <c r="I268" s="255">
        <v>0</v>
      </c>
      <c r="J268" s="255">
        <v>2.0498952981239</v>
      </c>
    </row>
    <row r="269" spans="1:10" s="116" customFormat="1" ht="12" x14ac:dyDescent="0.2">
      <c r="A269" s="144" t="s">
        <v>4414</v>
      </c>
      <c r="B269" s="144" t="s">
        <v>4414</v>
      </c>
      <c r="C269" s="144" t="s">
        <v>2101</v>
      </c>
      <c r="D269" s="256">
        <v>0</v>
      </c>
      <c r="E269" s="256">
        <v>0</v>
      </c>
      <c r="F269" s="256">
        <v>0</v>
      </c>
      <c r="G269" s="256">
        <v>0</v>
      </c>
      <c r="H269" s="256">
        <v>0</v>
      </c>
      <c r="I269" s="256">
        <v>0</v>
      </c>
      <c r="J269" s="256">
        <v>1.14981260429982</v>
      </c>
    </row>
    <row r="270" spans="1:10" s="116" customFormat="1" ht="12" x14ac:dyDescent="0.2">
      <c r="A270" s="143" t="s">
        <v>4415</v>
      </c>
      <c r="B270" s="143" t="s">
        <v>4415</v>
      </c>
      <c r="C270" s="143" t="s">
        <v>2020</v>
      </c>
      <c r="D270" s="255">
        <v>0</v>
      </c>
      <c r="E270" s="255">
        <v>0</v>
      </c>
      <c r="F270" s="255">
        <v>0</v>
      </c>
      <c r="G270" s="255">
        <v>0</v>
      </c>
      <c r="H270" s="255">
        <v>0</v>
      </c>
      <c r="I270" s="255">
        <v>0</v>
      </c>
      <c r="J270" s="255">
        <v>2.1516872867013399</v>
      </c>
    </row>
    <row r="271" spans="1:10" s="116" customFormat="1" ht="12" x14ac:dyDescent="0.2">
      <c r="A271" s="144" t="s">
        <v>1345</v>
      </c>
      <c r="B271" s="144" t="s">
        <v>1345</v>
      </c>
      <c r="C271" s="144" t="s">
        <v>4012</v>
      </c>
      <c r="D271" s="256">
        <v>0</v>
      </c>
      <c r="E271" s="256">
        <v>0</v>
      </c>
      <c r="F271" s="256">
        <v>0</v>
      </c>
      <c r="G271" s="256">
        <v>0</v>
      </c>
      <c r="H271" s="256">
        <v>0</v>
      </c>
      <c r="I271" s="256">
        <v>0</v>
      </c>
      <c r="J271" s="256">
        <v>2.0275640995200002</v>
      </c>
    </row>
    <row r="272" spans="1:10" s="116" customFormat="1" ht="12" x14ac:dyDescent="0.2">
      <c r="A272" s="143" t="s">
        <v>1344</v>
      </c>
      <c r="B272" s="143" t="s">
        <v>1344</v>
      </c>
      <c r="C272" s="143" t="s">
        <v>4011</v>
      </c>
      <c r="D272" s="255">
        <v>0</v>
      </c>
      <c r="E272" s="255">
        <v>0</v>
      </c>
      <c r="F272" s="255">
        <v>0</v>
      </c>
      <c r="G272" s="255">
        <v>0</v>
      </c>
      <c r="H272" s="255">
        <v>0</v>
      </c>
      <c r="I272" s="255">
        <v>0</v>
      </c>
      <c r="J272" s="255">
        <v>0</v>
      </c>
    </row>
    <row r="273" spans="1:10" s="116" customFormat="1" ht="12" x14ac:dyDescent="0.2">
      <c r="A273" s="144" t="s">
        <v>5267</v>
      </c>
      <c r="B273" s="144" t="s">
        <v>5267</v>
      </c>
      <c r="C273" s="144" t="s">
        <v>5268</v>
      </c>
      <c r="D273" s="256">
        <v>0</v>
      </c>
      <c r="E273" s="256">
        <v>0</v>
      </c>
      <c r="F273" s="256">
        <v>0</v>
      </c>
      <c r="G273" s="256">
        <v>0</v>
      </c>
      <c r="H273" s="256">
        <v>0</v>
      </c>
      <c r="I273" s="256">
        <v>0</v>
      </c>
      <c r="J273" s="256">
        <v>0</v>
      </c>
    </row>
    <row r="274" spans="1:10" s="116" customFormat="1" ht="12" x14ac:dyDescent="0.2">
      <c r="A274" s="143" t="s">
        <v>720</v>
      </c>
      <c r="B274" s="143" t="s">
        <v>720</v>
      </c>
      <c r="C274" s="143" t="s">
        <v>3266</v>
      </c>
      <c r="D274" s="255">
        <v>6.7133135038282795E-4</v>
      </c>
      <c r="E274" s="255">
        <v>1.34266270076566E-3</v>
      </c>
      <c r="F274" s="255">
        <v>2.6853254015313101E-3</v>
      </c>
      <c r="G274" s="255">
        <v>0</v>
      </c>
      <c r="H274" s="255">
        <v>0</v>
      </c>
      <c r="I274" s="255">
        <v>0</v>
      </c>
      <c r="J274" s="255">
        <v>1.7612597705261901</v>
      </c>
    </row>
    <row r="275" spans="1:10" s="116" customFormat="1" ht="12" x14ac:dyDescent="0.2">
      <c r="A275" s="144" t="s">
        <v>4417</v>
      </c>
      <c r="B275" s="144" t="s">
        <v>4417</v>
      </c>
      <c r="C275" s="144" t="s">
        <v>2403</v>
      </c>
      <c r="D275" s="256">
        <v>0</v>
      </c>
      <c r="E275" s="256">
        <v>0</v>
      </c>
      <c r="F275" s="256">
        <v>0</v>
      </c>
      <c r="G275" s="256">
        <v>0</v>
      </c>
      <c r="H275" s="256">
        <v>0</v>
      </c>
      <c r="I275" s="256">
        <v>0</v>
      </c>
      <c r="J275" s="256">
        <v>1.9985640098031401</v>
      </c>
    </row>
    <row r="276" spans="1:10" s="116" customFormat="1" ht="12" x14ac:dyDescent="0.2">
      <c r="A276" s="143" t="s">
        <v>4418</v>
      </c>
      <c r="B276" s="143" t="s">
        <v>4418</v>
      </c>
      <c r="C276" s="143" t="s">
        <v>2399</v>
      </c>
      <c r="D276" s="255">
        <v>0</v>
      </c>
      <c r="E276" s="255">
        <v>0</v>
      </c>
      <c r="F276" s="255">
        <v>0</v>
      </c>
      <c r="G276" s="255">
        <v>0</v>
      </c>
      <c r="H276" s="255">
        <v>0</v>
      </c>
      <c r="I276" s="255">
        <v>0</v>
      </c>
      <c r="J276" s="255">
        <v>0</v>
      </c>
    </row>
    <row r="277" spans="1:10" s="116" customFormat="1" ht="12" x14ac:dyDescent="0.2">
      <c r="A277" s="144" t="s">
        <v>1826</v>
      </c>
      <c r="B277" s="144" t="s">
        <v>1826</v>
      </c>
      <c r="C277" s="144" t="s">
        <v>2493</v>
      </c>
      <c r="D277" s="256">
        <v>0</v>
      </c>
      <c r="E277" s="256">
        <v>0</v>
      </c>
      <c r="F277" s="256">
        <v>0</v>
      </c>
      <c r="G277" s="256">
        <v>0</v>
      </c>
      <c r="H277" s="256">
        <v>0</v>
      </c>
      <c r="I277" s="256">
        <v>0</v>
      </c>
      <c r="J277" s="256">
        <v>0</v>
      </c>
    </row>
    <row r="278" spans="1:10" s="116" customFormat="1" ht="12" x14ac:dyDescent="0.2">
      <c r="A278" s="143" t="s">
        <v>5497</v>
      </c>
      <c r="B278" s="143" t="s">
        <v>5497</v>
      </c>
      <c r="C278" s="143" t="s">
        <v>5498</v>
      </c>
      <c r="D278" s="255">
        <v>0</v>
      </c>
      <c r="E278" s="255">
        <v>0</v>
      </c>
      <c r="F278" s="255">
        <v>0</v>
      </c>
      <c r="G278" s="255">
        <v>0</v>
      </c>
      <c r="H278" s="255">
        <v>0</v>
      </c>
      <c r="I278" s="255">
        <v>0</v>
      </c>
      <c r="J278" s="255">
        <v>2.0312026764310298</v>
      </c>
    </row>
    <row r="279" spans="1:10" s="116" customFormat="1" ht="12" x14ac:dyDescent="0.2">
      <c r="A279" s="144" t="s">
        <v>957</v>
      </c>
      <c r="B279" s="144" t="s">
        <v>957</v>
      </c>
      <c r="C279" s="144" t="s">
        <v>3543</v>
      </c>
      <c r="D279" s="256">
        <v>0</v>
      </c>
      <c r="E279" s="256">
        <v>0</v>
      </c>
      <c r="F279" s="256">
        <v>0</v>
      </c>
      <c r="G279" s="256">
        <v>0</v>
      </c>
      <c r="H279" s="256">
        <v>0</v>
      </c>
      <c r="I279" s="256">
        <v>0</v>
      </c>
      <c r="J279" s="256">
        <v>0</v>
      </c>
    </row>
    <row r="280" spans="1:10" s="116" customFormat="1" ht="12" x14ac:dyDescent="0.2">
      <c r="A280" s="143" t="s">
        <v>667</v>
      </c>
      <c r="B280" s="143" t="s">
        <v>4419</v>
      </c>
      <c r="C280" s="143" t="s">
        <v>3198</v>
      </c>
      <c r="D280" s="255">
        <v>42.658938456181197</v>
      </c>
      <c r="E280" s="255">
        <v>85.317876912362294</v>
      </c>
      <c r="F280" s="255">
        <v>170.63575382472499</v>
      </c>
      <c r="G280" s="255">
        <v>0</v>
      </c>
      <c r="H280" s="255">
        <v>0</v>
      </c>
      <c r="I280" s="255">
        <v>0</v>
      </c>
      <c r="J280" s="255">
        <v>2.8578694257958999</v>
      </c>
    </row>
    <row r="281" spans="1:10" s="116" customFormat="1" ht="12" x14ac:dyDescent="0.2">
      <c r="A281" s="144" t="s">
        <v>846</v>
      </c>
      <c r="B281" s="144" t="s">
        <v>846</v>
      </c>
      <c r="C281" s="144" t="s">
        <v>3417</v>
      </c>
      <c r="D281" s="256">
        <v>0</v>
      </c>
      <c r="E281" s="256">
        <v>0</v>
      </c>
      <c r="F281" s="256">
        <v>0</v>
      </c>
      <c r="G281" s="256">
        <v>0</v>
      </c>
      <c r="H281" s="256">
        <v>0</v>
      </c>
      <c r="I281" s="256">
        <v>0</v>
      </c>
      <c r="J281" s="256">
        <v>2.0051531039171802</v>
      </c>
    </row>
    <row r="282" spans="1:10" s="116" customFormat="1" ht="12" x14ac:dyDescent="0.2">
      <c r="A282" s="143" t="s">
        <v>5989</v>
      </c>
      <c r="B282" s="143" t="s">
        <v>5989</v>
      </c>
      <c r="C282" s="143" t="s">
        <v>5990</v>
      </c>
      <c r="D282" s="255">
        <v>0</v>
      </c>
      <c r="E282" s="255">
        <v>0</v>
      </c>
      <c r="F282" s="255">
        <v>0</v>
      </c>
      <c r="G282" s="255">
        <v>0</v>
      </c>
      <c r="H282" s="255">
        <v>0</v>
      </c>
      <c r="I282" s="255">
        <v>0</v>
      </c>
      <c r="J282" s="255">
        <v>1.1242870544500001</v>
      </c>
    </row>
    <row r="283" spans="1:10" s="116" customFormat="1" ht="12" x14ac:dyDescent="0.2">
      <c r="A283" s="144" t="s">
        <v>4420</v>
      </c>
      <c r="B283" s="144" t="s">
        <v>4420</v>
      </c>
      <c r="C283" s="144" t="s">
        <v>2107</v>
      </c>
      <c r="D283" s="256">
        <v>0</v>
      </c>
      <c r="E283" s="256">
        <v>0</v>
      </c>
      <c r="F283" s="256">
        <v>0</v>
      </c>
      <c r="G283" s="256">
        <v>0</v>
      </c>
      <c r="H283" s="256">
        <v>0</v>
      </c>
      <c r="I283" s="256">
        <v>0</v>
      </c>
      <c r="J283" s="256">
        <v>0</v>
      </c>
    </row>
    <row r="284" spans="1:10" s="116" customFormat="1" ht="12" x14ac:dyDescent="0.2">
      <c r="A284" s="143" t="s">
        <v>4421</v>
      </c>
      <c r="B284" s="143" t="s">
        <v>4421</v>
      </c>
      <c r="C284" s="143" t="s">
        <v>2632</v>
      </c>
      <c r="D284" s="255">
        <v>0</v>
      </c>
      <c r="E284" s="255">
        <v>0</v>
      </c>
      <c r="F284" s="255">
        <v>0</v>
      </c>
      <c r="G284" s="255">
        <v>0</v>
      </c>
      <c r="H284" s="255">
        <v>0</v>
      </c>
      <c r="I284" s="255">
        <v>0</v>
      </c>
      <c r="J284" s="255">
        <v>1.98435620292078</v>
      </c>
    </row>
    <row r="285" spans="1:10" s="116" customFormat="1" ht="12" x14ac:dyDescent="0.2">
      <c r="A285" s="144" t="s">
        <v>391</v>
      </c>
      <c r="B285" s="144" t="s">
        <v>391</v>
      </c>
      <c r="C285" s="144" t="s">
        <v>2606</v>
      </c>
      <c r="D285" s="256">
        <v>0</v>
      </c>
      <c r="E285" s="256">
        <v>0</v>
      </c>
      <c r="F285" s="256">
        <v>0</v>
      </c>
      <c r="G285" s="256">
        <v>0</v>
      </c>
      <c r="H285" s="256">
        <v>0</v>
      </c>
      <c r="I285" s="256">
        <v>0</v>
      </c>
      <c r="J285" s="256">
        <v>1.18038694274059</v>
      </c>
    </row>
    <row r="286" spans="1:10" s="116" customFormat="1" ht="12" x14ac:dyDescent="0.2">
      <c r="A286" s="143" t="s">
        <v>1617</v>
      </c>
      <c r="B286" s="143" t="s">
        <v>1617</v>
      </c>
      <c r="C286" s="143" t="s">
        <v>3166</v>
      </c>
      <c r="D286" s="255">
        <v>0</v>
      </c>
      <c r="E286" s="255">
        <v>0</v>
      </c>
      <c r="F286" s="255">
        <v>0</v>
      </c>
      <c r="G286" s="255">
        <v>0</v>
      </c>
      <c r="H286" s="255">
        <v>0</v>
      </c>
      <c r="I286" s="255">
        <v>0</v>
      </c>
      <c r="J286" s="255">
        <v>0</v>
      </c>
    </row>
    <row r="287" spans="1:10" s="116" customFormat="1" ht="12" x14ac:dyDescent="0.2">
      <c r="A287" s="144" t="s">
        <v>5991</v>
      </c>
      <c r="B287" s="144" t="s">
        <v>5991</v>
      </c>
      <c r="C287" s="144" t="s">
        <v>5992</v>
      </c>
      <c r="D287" s="256">
        <v>0</v>
      </c>
      <c r="E287" s="256">
        <v>0</v>
      </c>
      <c r="F287" s="256">
        <v>0</v>
      </c>
      <c r="G287" s="256">
        <v>0</v>
      </c>
      <c r="H287" s="256">
        <v>0</v>
      </c>
      <c r="I287" s="256">
        <v>0</v>
      </c>
      <c r="J287" s="256">
        <v>0</v>
      </c>
    </row>
    <row r="288" spans="1:10" s="116" customFormat="1" ht="12" x14ac:dyDescent="0.2">
      <c r="A288" s="143" t="s">
        <v>4422</v>
      </c>
      <c r="B288" s="143" t="s">
        <v>4422</v>
      </c>
      <c r="C288" s="143" t="s">
        <v>2625</v>
      </c>
      <c r="D288" s="255">
        <v>0</v>
      </c>
      <c r="E288" s="255">
        <v>0</v>
      </c>
      <c r="F288" s="255">
        <v>0</v>
      </c>
      <c r="G288" s="255">
        <v>0</v>
      </c>
      <c r="H288" s="255">
        <v>0</v>
      </c>
      <c r="I288" s="255">
        <v>0</v>
      </c>
      <c r="J288" s="255">
        <v>0</v>
      </c>
    </row>
    <row r="289" spans="1:10" s="116" customFormat="1" ht="12" x14ac:dyDescent="0.2">
      <c r="A289" s="144" t="s">
        <v>1467</v>
      </c>
      <c r="B289" s="144" t="s">
        <v>1467</v>
      </c>
      <c r="C289" s="144" t="s">
        <v>4144</v>
      </c>
      <c r="D289" s="256">
        <v>0</v>
      </c>
      <c r="E289" s="256">
        <v>0</v>
      </c>
      <c r="F289" s="256">
        <v>0</v>
      </c>
      <c r="G289" s="256">
        <v>0</v>
      </c>
      <c r="H289" s="256">
        <v>0</v>
      </c>
      <c r="I289" s="256">
        <v>0</v>
      </c>
      <c r="J289" s="256">
        <v>0</v>
      </c>
    </row>
    <row r="290" spans="1:10" s="116" customFormat="1" ht="12" x14ac:dyDescent="0.2">
      <c r="A290" s="143" t="s">
        <v>493</v>
      </c>
      <c r="B290" s="143" t="s">
        <v>493</v>
      </c>
      <c r="C290" s="143" t="s">
        <v>2834</v>
      </c>
      <c r="D290" s="255">
        <v>0</v>
      </c>
      <c r="E290" s="255">
        <v>0</v>
      </c>
      <c r="F290" s="255">
        <v>0</v>
      </c>
      <c r="G290" s="255">
        <v>26.529974959254002</v>
      </c>
      <c r="H290" s="255">
        <v>53.059949918508003</v>
      </c>
      <c r="I290" s="255">
        <v>106.11989983701601</v>
      </c>
      <c r="J290" s="255">
        <v>0</v>
      </c>
    </row>
    <row r="291" spans="1:10" s="116" customFormat="1" ht="12" x14ac:dyDescent="0.2">
      <c r="A291" s="144" t="s">
        <v>962</v>
      </c>
      <c r="B291" s="144" t="s">
        <v>962</v>
      </c>
      <c r="C291" s="144" t="s">
        <v>3550</v>
      </c>
      <c r="D291" s="256">
        <v>0</v>
      </c>
      <c r="E291" s="256">
        <v>0</v>
      </c>
      <c r="F291" s="256">
        <v>0</v>
      </c>
      <c r="G291" s="256">
        <v>0</v>
      </c>
      <c r="H291" s="256">
        <v>0</v>
      </c>
      <c r="I291" s="256">
        <v>0</v>
      </c>
      <c r="J291" s="256">
        <v>2.4967639131570301</v>
      </c>
    </row>
    <row r="292" spans="1:10" s="116" customFormat="1" ht="12" x14ac:dyDescent="0.2">
      <c r="A292" s="143" t="s">
        <v>795</v>
      </c>
      <c r="B292" s="143" t="s">
        <v>795</v>
      </c>
      <c r="C292" s="143" t="s">
        <v>3359</v>
      </c>
      <c r="D292" s="255">
        <v>0</v>
      </c>
      <c r="E292" s="255">
        <v>0</v>
      </c>
      <c r="F292" s="255">
        <v>0</v>
      </c>
      <c r="G292" s="255">
        <v>0</v>
      </c>
      <c r="H292" s="255">
        <v>0</v>
      </c>
      <c r="I292" s="255">
        <v>0</v>
      </c>
      <c r="J292" s="255">
        <v>2.0016513591799998</v>
      </c>
    </row>
    <row r="293" spans="1:10" s="116" customFormat="1" ht="12" x14ac:dyDescent="0.2">
      <c r="A293" s="144" t="s">
        <v>446</v>
      </c>
      <c r="B293" s="144" t="s">
        <v>450</v>
      </c>
      <c r="C293" s="144" t="s">
        <v>2762</v>
      </c>
      <c r="D293" s="256">
        <v>37.786169157384101</v>
      </c>
      <c r="E293" s="256">
        <v>75.572338314768203</v>
      </c>
      <c r="F293" s="256">
        <v>151.14467662953601</v>
      </c>
      <c r="G293" s="256">
        <v>0</v>
      </c>
      <c r="H293" s="256">
        <v>0</v>
      </c>
      <c r="I293" s="256">
        <v>0</v>
      </c>
      <c r="J293" s="256">
        <v>2.80664315871249</v>
      </c>
    </row>
    <row r="294" spans="1:10" s="116" customFormat="1" ht="12" x14ac:dyDescent="0.2">
      <c r="A294" s="143" t="s">
        <v>1103</v>
      </c>
      <c r="B294" s="143" t="s">
        <v>1103</v>
      </c>
      <c r="C294" s="143" t="s">
        <v>3724</v>
      </c>
      <c r="D294" s="255">
        <v>0</v>
      </c>
      <c r="E294" s="255">
        <v>0</v>
      </c>
      <c r="F294" s="255">
        <v>0</v>
      </c>
      <c r="G294" s="255">
        <v>0</v>
      </c>
      <c r="H294" s="255">
        <v>0</v>
      </c>
      <c r="I294" s="255">
        <v>0</v>
      </c>
      <c r="J294" s="255">
        <v>2.0590707179254202</v>
      </c>
    </row>
    <row r="295" spans="1:10" s="116" customFormat="1" ht="12" x14ac:dyDescent="0.2">
      <c r="A295" s="144" t="s">
        <v>439</v>
      </c>
      <c r="B295" s="144" t="s">
        <v>439</v>
      </c>
      <c r="C295" s="144" t="s">
        <v>2744</v>
      </c>
      <c r="D295" s="256">
        <v>0</v>
      </c>
      <c r="E295" s="256">
        <v>0</v>
      </c>
      <c r="F295" s="256">
        <v>0</v>
      </c>
      <c r="G295" s="256">
        <v>25.1826477704331</v>
      </c>
      <c r="H295" s="256">
        <v>50.365295540866299</v>
      </c>
      <c r="I295" s="256">
        <v>100.730591081733</v>
      </c>
      <c r="J295" s="256">
        <v>0</v>
      </c>
    </row>
    <row r="296" spans="1:10" s="116" customFormat="1" ht="12" x14ac:dyDescent="0.2">
      <c r="A296" s="143" t="s">
        <v>1307</v>
      </c>
      <c r="B296" s="143" t="s">
        <v>1307</v>
      </c>
      <c r="C296" s="143" t="s">
        <v>3973</v>
      </c>
      <c r="D296" s="255">
        <v>0</v>
      </c>
      <c r="E296" s="255">
        <v>0</v>
      </c>
      <c r="F296" s="255">
        <v>0</v>
      </c>
      <c r="G296" s="255">
        <v>0</v>
      </c>
      <c r="H296" s="255">
        <v>0</v>
      </c>
      <c r="I296" s="255">
        <v>0</v>
      </c>
      <c r="J296" s="255">
        <v>0</v>
      </c>
    </row>
    <row r="297" spans="1:10" s="116" customFormat="1" ht="12" x14ac:dyDescent="0.2">
      <c r="A297" s="144" t="s">
        <v>4423</v>
      </c>
      <c r="B297" s="144" t="s">
        <v>4423</v>
      </c>
      <c r="C297" s="144" t="s">
        <v>2357</v>
      </c>
      <c r="D297" s="256">
        <v>0</v>
      </c>
      <c r="E297" s="256">
        <v>0</v>
      </c>
      <c r="F297" s="256">
        <v>0</v>
      </c>
      <c r="G297" s="256">
        <v>0</v>
      </c>
      <c r="H297" s="256">
        <v>0</v>
      </c>
      <c r="I297" s="256">
        <v>0</v>
      </c>
      <c r="J297" s="256">
        <v>1.9345540975787501</v>
      </c>
    </row>
    <row r="298" spans="1:10" s="116" customFormat="1" ht="12" x14ac:dyDescent="0.2">
      <c r="A298" s="143" t="s">
        <v>751</v>
      </c>
      <c r="B298" s="143" t="s">
        <v>754</v>
      </c>
      <c r="C298" s="143" t="s">
        <v>3305</v>
      </c>
      <c r="D298" s="255">
        <v>17.0429027333753</v>
      </c>
      <c r="E298" s="255">
        <v>34.085805466750699</v>
      </c>
      <c r="F298" s="255">
        <v>68.171610933501299</v>
      </c>
      <c r="G298" s="255">
        <v>0</v>
      </c>
      <c r="H298" s="255">
        <v>0</v>
      </c>
      <c r="I298" s="255">
        <v>0</v>
      </c>
      <c r="J298" s="255">
        <v>1.63417783576311</v>
      </c>
    </row>
    <row r="299" spans="1:10" s="116" customFormat="1" ht="12" x14ac:dyDescent="0.2">
      <c r="A299" s="144" t="s">
        <v>5269</v>
      </c>
      <c r="B299" s="144" t="s">
        <v>5269</v>
      </c>
      <c r="C299" s="144" t="s">
        <v>5270</v>
      </c>
      <c r="D299" s="256">
        <v>0</v>
      </c>
      <c r="E299" s="256">
        <v>0</v>
      </c>
      <c r="F299" s="256">
        <v>0</v>
      </c>
      <c r="G299" s="256">
        <v>0</v>
      </c>
      <c r="H299" s="256">
        <v>0</v>
      </c>
      <c r="I299" s="256">
        <v>0</v>
      </c>
      <c r="J299" s="256">
        <v>134.225378245982</v>
      </c>
    </row>
    <row r="300" spans="1:10" s="116" customFormat="1" ht="12" x14ac:dyDescent="0.2">
      <c r="A300" s="143" t="s">
        <v>1423</v>
      </c>
      <c r="B300" s="143" t="s">
        <v>1423</v>
      </c>
      <c r="C300" s="143" t="s">
        <v>4094</v>
      </c>
      <c r="D300" s="255">
        <v>0</v>
      </c>
      <c r="E300" s="255">
        <v>0</v>
      </c>
      <c r="F300" s="255">
        <v>0</v>
      </c>
      <c r="G300" s="255">
        <v>0</v>
      </c>
      <c r="H300" s="255">
        <v>0</v>
      </c>
      <c r="I300" s="255">
        <v>0</v>
      </c>
      <c r="J300" s="255">
        <v>1.94953665094064</v>
      </c>
    </row>
    <row r="301" spans="1:10" s="116" customFormat="1" ht="12" x14ac:dyDescent="0.2">
      <c r="A301" s="144" t="s">
        <v>4424</v>
      </c>
      <c r="B301" s="144" t="s">
        <v>4424</v>
      </c>
      <c r="C301" s="144" t="s">
        <v>3031</v>
      </c>
      <c r="D301" s="256">
        <v>1.4652582515445301E-4</v>
      </c>
      <c r="E301" s="256">
        <v>2.9305165030890602E-4</v>
      </c>
      <c r="F301" s="256">
        <v>5.8610330061781204E-4</v>
      </c>
      <c r="G301" s="256">
        <v>0</v>
      </c>
      <c r="H301" s="256">
        <v>0</v>
      </c>
      <c r="I301" s="256">
        <v>0</v>
      </c>
      <c r="J301" s="256">
        <v>0.58024147291465</v>
      </c>
    </row>
    <row r="302" spans="1:10" s="116" customFormat="1" ht="12" x14ac:dyDescent="0.2">
      <c r="A302" s="143" t="s">
        <v>5271</v>
      </c>
      <c r="B302" s="143" t="s">
        <v>5271</v>
      </c>
      <c r="C302" s="143" t="s">
        <v>5272</v>
      </c>
      <c r="D302" s="255">
        <v>7.6550349616157494E-5</v>
      </c>
      <c r="E302" s="255">
        <v>1.5310069923231499E-4</v>
      </c>
      <c r="F302" s="255">
        <v>3.0620139846462998E-4</v>
      </c>
      <c r="G302" s="255">
        <v>0</v>
      </c>
      <c r="H302" s="255">
        <v>0</v>
      </c>
      <c r="I302" s="255">
        <v>0</v>
      </c>
      <c r="J302" s="255">
        <v>0</v>
      </c>
    </row>
    <row r="303" spans="1:10" s="116" customFormat="1" ht="12" x14ac:dyDescent="0.2">
      <c r="A303" s="144" t="s">
        <v>4425</v>
      </c>
      <c r="B303" s="144" t="s">
        <v>4425</v>
      </c>
      <c r="C303" s="144" t="s">
        <v>3046</v>
      </c>
      <c r="D303" s="256">
        <v>5.9783392814968599E-4</v>
      </c>
      <c r="E303" s="256">
        <v>1.19566785629937E-3</v>
      </c>
      <c r="F303" s="256">
        <v>2.3913357125987401E-3</v>
      </c>
      <c r="G303" s="256">
        <v>0</v>
      </c>
      <c r="H303" s="256">
        <v>0</v>
      </c>
      <c r="I303" s="256">
        <v>0</v>
      </c>
      <c r="J303" s="256">
        <v>1.7028042555884699</v>
      </c>
    </row>
    <row r="304" spans="1:10" s="116" customFormat="1" ht="12" x14ac:dyDescent="0.2">
      <c r="A304" s="143" t="s">
        <v>4426</v>
      </c>
      <c r="B304" s="143" t="s">
        <v>4426</v>
      </c>
      <c r="C304" s="143" t="s">
        <v>1967</v>
      </c>
      <c r="D304" s="255">
        <v>0</v>
      </c>
      <c r="E304" s="255">
        <v>0</v>
      </c>
      <c r="F304" s="255">
        <v>0</v>
      </c>
      <c r="G304" s="255">
        <v>0</v>
      </c>
      <c r="H304" s="255">
        <v>0</v>
      </c>
      <c r="I304" s="255">
        <v>0</v>
      </c>
      <c r="J304" s="255">
        <v>1.5787187330366701</v>
      </c>
    </row>
    <row r="305" spans="1:10" s="116" customFormat="1" ht="12" x14ac:dyDescent="0.2">
      <c r="A305" s="144" t="s">
        <v>723</v>
      </c>
      <c r="B305" s="144" t="s">
        <v>724</v>
      </c>
      <c r="C305" s="144" t="s">
        <v>3269</v>
      </c>
      <c r="D305" s="256">
        <v>10.848477175193</v>
      </c>
      <c r="E305" s="256">
        <v>21.6969543503861</v>
      </c>
      <c r="F305" s="256">
        <v>43.393908700772101</v>
      </c>
      <c r="G305" s="256">
        <v>0</v>
      </c>
      <c r="H305" s="256">
        <v>0</v>
      </c>
      <c r="I305" s="256">
        <v>0</v>
      </c>
      <c r="J305" s="256">
        <v>1.7264130956816299</v>
      </c>
    </row>
    <row r="306" spans="1:10" s="116" customFormat="1" ht="12" x14ac:dyDescent="0.2">
      <c r="A306" s="143" t="s">
        <v>5823</v>
      </c>
      <c r="B306" s="143" t="s">
        <v>5823</v>
      </c>
      <c r="C306" s="143" t="s">
        <v>5538</v>
      </c>
      <c r="D306" s="255">
        <v>0</v>
      </c>
      <c r="E306" s="255">
        <v>0</v>
      </c>
      <c r="F306" s="255">
        <v>0</v>
      </c>
      <c r="G306" s="255">
        <v>0</v>
      </c>
      <c r="H306" s="255">
        <v>0</v>
      </c>
      <c r="I306" s="255">
        <v>0</v>
      </c>
      <c r="J306" s="255">
        <v>0</v>
      </c>
    </row>
    <row r="307" spans="1:10" s="116" customFormat="1" ht="12" x14ac:dyDescent="0.2">
      <c r="A307" s="144" t="s">
        <v>434</v>
      </c>
      <c r="B307" s="144" t="s">
        <v>434</v>
      </c>
      <c r="C307" s="144" t="s">
        <v>2729</v>
      </c>
      <c r="D307" s="256">
        <v>0</v>
      </c>
      <c r="E307" s="256">
        <v>0</v>
      </c>
      <c r="F307" s="256">
        <v>0</v>
      </c>
      <c r="G307" s="256">
        <v>81.161502374325195</v>
      </c>
      <c r="H307" s="256">
        <v>162.32300474864999</v>
      </c>
      <c r="I307" s="256">
        <v>324.64600949730101</v>
      </c>
      <c r="J307" s="256">
        <v>0</v>
      </c>
    </row>
    <row r="308" spans="1:10" s="116" customFormat="1" ht="12" x14ac:dyDescent="0.2">
      <c r="A308" s="143" t="s">
        <v>4427</v>
      </c>
      <c r="B308" s="143" t="s">
        <v>4427</v>
      </c>
      <c r="C308" s="143" t="s">
        <v>2143</v>
      </c>
      <c r="D308" s="255">
        <v>0</v>
      </c>
      <c r="E308" s="255">
        <v>0</v>
      </c>
      <c r="F308" s="255">
        <v>0</v>
      </c>
      <c r="G308" s="255">
        <v>0</v>
      </c>
      <c r="H308" s="255">
        <v>0</v>
      </c>
      <c r="I308" s="255">
        <v>0</v>
      </c>
      <c r="J308" s="255">
        <v>1.0853960765335799</v>
      </c>
    </row>
    <row r="309" spans="1:10" s="116" customFormat="1" ht="12" x14ac:dyDescent="0.2">
      <c r="A309" s="144" t="s">
        <v>873</v>
      </c>
      <c r="B309" s="144" t="s">
        <v>873</v>
      </c>
      <c r="C309" s="144" t="s">
        <v>3443</v>
      </c>
      <c r="D309" s="256">
        <v>0</v>
      </c>
      <c r="E309" s="256">
        <v>0</v>
      </c>
      <c r="F309" s="256">
        <v>0</v>
      </c>
      <c r="G309" s="256">
        <v>0</v>
      </c>
      <c r="H309" s="256">
        <v>0</v>
      </c>
      <c r="I309" s="256">
        <v>0</v>
      </c>
      <c r="J309" s="256">
        <v>1.8785089031155999</v>
      </c>
    </row>
    <row r="310" spans="1:10" s="116" customFormat="1" ht="12" x14ac:dyDescent="0.2">
      <c r="A310" s="143" t="s">
        <v>872</v>
      </c>
      <c r="B310" s="143" t="s">
        <v>872</v>
      </c>
      <c r="C310" s="143" t="s">
        <v>3442</v>
      </c>
      <c r="D310" s="255">
        <v>0</v>
      </c>
      <c r="E310" s="255">
        <v>0</v>
      </c>
      <c r="F310" s="255">
        <v>0</v>
      </c>
      <c r="G310" s="255">
        <v>0</v>
      </c>
      <c r="H310" s="255">
        <v>0</v>
      </c>
      <c r="I310" s="255">
        <v>0</v>
      </c>
      <c r="J310" s="255">
        <v>1.95538506529691</v>
      </c>
    </row>
    <row r="311" spans="1:10" s="116" customFormat="1" ht="12" x14ac:dyDescent="0.2">
      <c r="A311" s="144" t="s">
        <v>898</v>
      </c>
      <c r="B311" s="144" t="s">
        <v>898</v>
      </c>
      <c r="C311" s="144" t="s">
        <v>3472</v>
      </c>
      <c r="D311" s="256">
        <v>0</v>
      </c>
      <c r="E311" s="256">
        <v>0</v>
      </c>
      <c r="F311" s="256">
        <v>0</v>
      </c>
      <c r="G311" s="256">
        <v>0</v>
      </c>
      <c r="H311" s="256">
        <v>0</v>
      </c>
      <c r="I311" s="256">
        <v>0</v>
      </c>
      <c r="J311" s="256">
        <v>0.28242520441527802</v>
      </c>
    </row>
    <row r="312" spans="1:10" s="116" customFormat="1" ht="12" x14ac:dyDescent="0.2">
      <c r="A312" s="143" t="s">
        <v>1412</v>
      </c>
      <c r="B312" s="143" t="s">
        <v>1412</v>
      </c>
      <c r="C312" s="143" t="s">
        <v>4079</v>
      </c>
      <c r="D312" s="255">
        <v>0</v>
      </c>
      <c r="E312" s="255">
        <v>0</v>
      </c>
      <c r="F312" s="255">
        <v>0</v>
      </c>
      <c r="G312" s="255">
        <v>0</v>
      </c>
      <c r="H312" s="255">
        <v>0</v>
      </c>
      <c r="I312" s="255">
        <v>0</v>
      </c>
      <c r="J312" s="255">
        <v>1.98938718289842</v>
      </c>
    </row>
    <row r="313" spans="1:10" s="116" customFormat="1" ht="12" x14ac:dyDescent="0.2">
      <c r="A313" s="144" t="s">
        <v>4428</v>
      </c>
      <c r="B313" s="144" t="s">
        <v>4428</v>
      </c>
      <c r="C313" s="144" t="s">
        <v>2340</v>
      </c>
      <c r="D313" s="256">
        <v>0</v>
      </c>
      <c r="E313" s="256">
        <v>0</v>
      </c>
      <c r="F313" s="256">
        <v>0</v>
      </c>
      <c r="G313" s="256">
        <v>0</v>
      </c>
      <c r="H313" s="256">
        <v>0</v>
      </c>
      <c r="I313" s="256">
        <v>0</v>
      </c>
      <c r="J313" s="256">
        <v>0</v>
      </c>
    </row>
    <row r="314" spans="1:10" s="116" customFormat="1" ht="12" x14ac:dyDescent="0.2">
      <c r="A314" s="143" t="s">
        <v>4429</v>
      </c>
      <c r="B314" s="143" t="s">
        <v>4429</v>
      </c>
      <c r="C314" s="143" t="s">
        <v>1958</v>
      </c>
      <c r="D314" s="255">
        <v>0</v>
      </c>
      <c r="E314" s="255">
        <v>0</v>
      </c>
      <c r="F314" s="255">
        <v>0</v>
      </c>
      <c r="G314" s="255">
        <v>0</v>
      </c>
      <c r="H314" s="255">
        <v>0</v>
      </c>
      <c r="I314" s="255">
        <v>0</v>
      </c>
      <c r="J314" s="255">
        <v>2.1109252968496302</v>
      </c>
    </row>
    <row r="315" spans="1:10" s="116" customFormat="1" ht="12" x14ac:dyDescent="0.2">
      <c r="A315" s="144" t="s">
        <v>617</v>
      </c>
      <c r="B315" s="144" t="s">
        <v>617</v>
      </c>
      <c r="C315" s="144" t="s">
        <v>3052</v>
      </c>
      <c r="D315" s="256">
        <v>0</v>
      </c>
      <c r="E315" s="256">
        <v>0</v>
      </c>
      <c r="F315" s="256">
        <v>0</v>
      </c>
      <c r="G315" s="256">
        <v>29.082951780634598</v>
      </c>
      <c r="H315" s="256">
        <v>58.165903561269303</v>
      </c>
      <c r="I315" s="256">
        <v>116.331807122539</v>
      </c>
      <c r="J315" s="256">
        <v>0</v>
      </c>
    </row>
    <row r="316" spans="1:10" s="116" customFormat="1" ht="12" x14ac:dyDescent="0.2">
      <c r="A316" s="143" t="s">
        <v>822</v>
      </c>
      <c r="B316" s="143" t="s">
        <v>822</v>
      </c>
      <c r="C316" s="143" t="s">
        <v>3387</v>
      </c>
      <c r="D316" s="255">
        <v>0</v>
      </c>
      <c r="E316" s="255">
        <v>0</v>
      </c>
      <c r="F316" s="255">
        <v>0</v>
      </c>
      <c r="G316" s="255">
        <v>0</v>
      </c>
      <c r="H316" s="255">
        <v>0</v>
      </c>
      <c r="I316" s="255">
        <v>0</v>
      </c>
      <c r="J316" s="255">
        <v>1.0754441499844001</v>
      </c>
    </row>
    <row r="317" spans="1:10" s="116" customFormat="1" ht="12" x14ac:dyDescent="0.2">
      <c r="A317" s="144" t="s">
        <v>613</v>
      </c>
      <c r="B317" s="144" t="s">
        <v>613</v>
      </c>
      <c r="C317" s="144" t="s">
        <v>3045</v>
      </c>
      <c r="D317" s="256">
        <v>0</v>
      </c>
      <c r="E317" s="256">
        <v>0</v>
      </c>
      <c r="F317" s="256">
        <v>0</v>
      </c>
      <c r="G317" s="256">
        <v>38.877985452525301</v>
      </c>
      <c r="H317" s="256">
        <v>77.755970905050503</v>
      </c>
      <c r="I317" s="256">
        <v>155.51194181010101</v>
      </c>
      <c r="J317" s="256">
        <v>0</v>
      </c>
    </row>
    <row r="318" spans="1:10" s="116" customFormat="1" ht="12" x14ac:dyDescent="0.2">
      <c r="A318" s="143" t="s">
        <v>599</v>
      </c>
      <c r="B318" s="143" t="s">
        <v>599</v>
      </c>
      <c r="C318" s="143" t="s">
        <v>3015</v>
      </c>
      <c r="D318" s="255">
        <v>0</v>
      </c>
      <c r="E318" s="255">
        <v>0</v>
      </c>
      <c r="F318" s="255">
        <v>0</v>
      </c>
      <c r="G318" s="255">
        <v>0</v>
      </c>
      <c r="H318" s="255">
        <v>0</v>
      </c>
      <c r="I318" s="255">
        <v>0</v>
      </c>
      <c r="J318" s="255">
        <v>0</v>
      </c>
    </row>
    <row r="319" spans="1:10" s="116" customFormat="1" ht="12" x14ac:dyDescent="0.2">
      <c r="A319" s="144" t="s">
        <v>410</v>
      </c>
      <c r="B319" s="144" t="s">
        <v>410</v>
      </c>
      <c r="C319" s="144" t="s">
        <v>2689</v>
      </c>
      <c r="D319" s="256">
        <v>0</v>
      </c>
      <c r="E319" s="256">
        <v>0</v>
      </c>
      <c r="F319" s="256">
        <v>0</v>
      </c>
      <c r="G319" s="256">
        <v>0</v>
      </c>
      <c r="H319" s="256">
        <v>0</v>
      </c>
      <c r="I319" s="256">
        <v>0</v>
      </c>
      <c r="J319" s="256">
        <v>2.0903903392633301</v>
      </c>
    </row>
    <row r="320" spans="1:10" s="116" customFormat="1" ht="12" x14ac:dyDescent="0.2">
      <c r="A320" s="143" t="s">
        <v>4397</v>
      </c>
      <c r="B320" s="143" t="s">
        <v>4397</v>
      </c>
      <c r="C320" s="143" t="s">
        <v>2549</v>
      </c>
      <c r="D320" s="255">
        <v>6.52707399636191</v>
      </c>
      <c r="E320" s="255">
        <v>13.0541479927238</v>
      </c>
      <c r="F320" s="255">
        <v>26.108295985447601</v>
      </c>
      <c r="G320" s="255">
        <v>0</v>
      </c>
      <c r="H320" s="255">
        <v>0</v>
      </c>
      <c r="I320" s="255">
        <v>0</v>
      </c>
      <c r="J320" s="255">
        <v>2.0280366513784198</v>
      </c>
    </row>
    <row r="321" spans="1:10" s="116" customFormat="1" ht="12" x14ac:dyDescent="0.2">
      <c r="A321" s="144" t="s">
        <v>5671</v>
      </c>
      <c r="B321" s="144" t="s">
        <v>5671</v>
      </c>
      <c r="C321" s="144" t="s">
        <v>5672</v>
      </c>
      <c r="D321" s="256">
        <v>0</v>
      </c>
      <c r="E321" s="256">
        <v>0</v>
      </c>
      <c r="F321" s="256">
        <v>0</v>
      </c>
      <c r="G321" s="256">
        <v>0</v>
      </c>
      <c r="H321" s="256">
        <v>0</v>
      </c>
      <c r="I321" s="256">
        <v>0</v>
      </c>
      <c r="J321" s="256">
        <v>0.60474889888000005</v>
      </c>
    </row>
    <row r="322" spans="1:10" s="116" customFormat="1" ht="12" x14ac:dyDescent="0.2">
      <c r="A322" s="143" t="s">
        <v>4430</v>
      </c>
      <c r="B322" s="143" t="s">
        <v>4430</v>
      </c>
      <c r="C322" s="143" t="s">
        <v>2181</v>
      </c>
      <c r="D322" s="255">
        <v>0</v>
      </c>
      <c r="E322" s="255">
        <v>0</v>
      </c>
      <c r="F322" s="255">
        <v>0</v>
      </c>
      <c r="G322" s="255">
        <v>0</v>
      </c>
      <c r="H322" s="255">
        <v>0</v>
      </c>
      <c r="I322" s="255">
        <v>0</v>
      </c>
      <c r="J322" s="255">
        <v>0.71754712653635</v>
      </c>
    </row>
    <row r="323" spans="1:10" s="116" customFormat="1" ht="12" x14ac:dyDescent="0.2">
      <c r="A323" s="144" t="s">
        <v>4431</v>
      </c>
      <c r="B323" s="144" t="s">
        <v>4432</v>
      </c>
      <c r="C323" s="144" t="s">
        <v>2191</v>
      </c>
      <c r="D323" s="256">
        <v>29.715720312321601</v>
      </c>
      <c r="E323" s="256">
        <v>59.431440624643201</v>
      </c>
      <c r="F323" s="256">
        <v>118.862881249286</v>
      </c>
      <c r="G323" s="256">
        <v>0</v>
      </c>
      <c r="H323" s="256">
        <v>0</v>
      </c>
      <c r="I323" s="256">
        <v>0</v>
      </c>
      <c r="J323" s="256">
        <v>2.1009361052888602</v>
      </c>
    </row>
    <row r="324" spans="1:10" s="116" customFormat="1" ht="12" x14ac:dyDescent="0.2">
      <c r="A324" s="143" t="s">
        <v>4433</v>
      </c>
      <c r="B324" s="143" t="s">
        <v>4433</v>
      </c>
      <c r="C324" s="143" t="s">
        <v>2752</v>
      </c>
      <c r="D324" s="255">
        <v>0</v>
      </c>
      <c r="E324" s="255">
        <v>0</v>
      </c>
      <c r="F324" s="255">
        <v>0</v>
      </c>
      <c r="G324" s="255">
        <v>0</v>
      </c>
      <c r="H324" s="255">
        <v>0</v>
      </c>
      <c r="I324" s="255">
        <v>0</v>
      </c>
      <c r="J324" s="255">
        <v>1.9292631349551399</v>
      </c>
    </row>
    <row r="325" spans="1:10" s="116" customFormat="1" ht="12" x14ac:dyDescent="0.2">
      <c r="A325" s="144" t="s">
        <v>5993</v>
      </c>
      <c r="B325" s="144" t="s">
        <v>5993</v>
      </c>
      <c r="C325" s="144" t="s">
        <v>5994</v>
      </c>
      <c r="D325" s="256">
        <v>0</v>
      </c>
      <c r="E325" s="256">
        <v>0</v>
      </c>
      <c r="F325" s="256">
        <v>0</v>
      </c>
      <c r="G325" s="256">
        <v>0</v>
      </c>
      <c r="H325" s="256">
        <v>0</v>
      </c>
      <c r="I325" s="256">
        <v>0</v>
      </c>
      <c r="J325" s="256">
        <v>1.6055979769199999</v>
      </c>
    </row>
    <row r="326" spans="1:10" s="116" customFormat="1" ht="12" x14ac:dyDescent="0.2">
      <c r="A326" s="143" t="s">
        <v>1162</v>
      </c>
      <c r="B326" s="143" t="s">
        <v>4434</v>
      </c>
      <c r="C326" s="143" t="s">
        <v>3796</v>
      </c>
      <c r="D326" s="255">
        <v>0.99476961086982796</v>
      </c>
      <c r="E326" s="255">
        <v>1.9895392217396599</v>
      </c>
      <c r="F326" s="255">
        <v>3.9790784434793101</v>
      </c>
      <c r="G326" s="255">
        <v>0</v>
      </c>
      <c r="H326" s="255">
        <v>0</v>
      </c>
      <c r="I326" s="255">
        <v>0</v>
      </c>
      <c r="J326" s="255">
        <v>2.15373346578833</v>
      </c>
    </row>
    <row r="327" spans="1:10" s="116" customFormat="1" ht="12" x14ac:dyDescent="0.2">
      <c r="A327" s="144" t="s">
        <v>4435</v>
      </c>
      <c r="B327" s="144" t="s">
        <v>4435</v>
      </c>
      <c r="C327" s="144" t="s">
        <v>2116</v>
      </c>
      <c r="D327" s="256">
        <v>0</v>
      </c>
      <c r="E327" s="256">
        <v>0</v>
      </c>
      <c r="F327" s="256">
        <v>0</v>
      </c>
      <c r="G327" s="256">
        <v>0</v>
      </c>
      <c r="H327" s="256">
        <v>0</v>
      </c>
      <c r="I327" s="256">
        <v>0</v>
      </c>
      <c r="J327" s="256">
        <v>1.2055573365572501</v>
      </c>
    </row>
    <row r="328" spans="1:10" s="116" customFormat="1" ht="12" x14ac:dyDescent="0.2">
      <c r="A328" s="143" t="s">
        <v>4436</v>
      </c>
      <c r="B328" s="143" t="s">
        <v>4436</v>
      </c>
      <c r="C328" s="143" t="s">
        <v>2397</v>
      </c>
      <c r="D328" s="255">
        <v>0</v>
      </c>
      <c r="E328" s="255">
        <v>0</v>
      </c>
      <c r="F328" s="255">
        <v>0</v>
      </c>
      <c r="G328" s="255">
        <v>0</v>
      </c>
      <c r="H328" s="255">
        <v>0</v>
      </c>
      <c r="I328" s="255">
        <v>0</v>
      </c>
      <c r="J328" s="255">
        <v>1.85570188012835</v>
      </c>
    </row>
    <row r="329" spans="1:10" s="116" customFormat="1" ht="12" x14ac:dyDescent="0.2">
      <c r="A329" s="144" t="s">
        <v>4437</v>
      </c>
      <c r="B329" s="144" t="s">
        <v>4437</v>
      </c>
      <c r="C329" s="144" t="s">
        <v>3142</v>
      </c>
      <c r="D329" s="256">
        <v>7.0786848170901294E-5</v>
      </c>
      <c r="E329" s="256">
        <v>1.4157369634180299E-4</v>
      </c>
      <c r="F329" s="256">
        <v>2.8314739268360501E-4</v>
      </c>
      <c r="G329" s="256">
        <v>0</v>
      </c>
      <c r="H329" s="256">
        <v>0</v>
      </c>
      <c r="I329" s="256">
        <v>0</v>
      </c>
      <c r="J329" s="256">
        <v>0</v>
      </c>
    </row>
    <row r="330" spans="1:10" s="116" customFormat="1" ht="12" x14ac:dyDescent="0.2">
      <c r="A330" s="143" t="s">
        <v>352</v>
      </c>
      <c r="B330" s="143" t="s">
        <v>4438</v>
      </c>
      <c r="C330" s="143" t="s">
        <v>2497</v>
      </c>
      <c r="D330" s="255">
        <v>70.237650413246598</v>
      </c>
      <c r="E330" s="255">
        <v>140.475300826493</v>
      </c>
      <c r="F330" s="255">
        <v>280.95060165298702</v>
      </c>
      <c r="G330" s="255">
        <v>0</v>
      </c>
      <c r="H330" s="255">
        <v>0</v>
      </c>
      <c r="I330" s="255">
        <v>0</v>
      </c>
      <c r="J330" s="255">
        <v>2.15157947513049</v>
      </c>
    </row>
    <row r="331" spans="1:10" s="116" customFormat="1" ht="12" x14ac:dyDescent="0.2">
      <c r="A331" s="144" t="s">
        <v>5995</v>
      </c>
      <c r="B331" s="144" t="s">
        <v>5995</v>
      </c>
      <c r="C331" s="144" t="s">
        <v>5996</v>
      </c>
      <c r="D331" s="256">
        <v>0</v>
      </c>
      <c r="E331" s="256">
        <v>0</v>
      </c>
      <c r="F331" s="256">
        <v>0</v>
      </c>
      <c r="G331" s="256">
        <v>0</v>
      </c>
      <c r="H331" s="256">
        <v>0</v>
      </c>
      <c r="I331" s="256">
        <v>0</v>
      </c>
      <c r="J331" s="256">
        <v>2.02735829387488</v>
      </c>
    </row>
    <row r="332" spans="1:10" s="116" customFormat="1" ht="12" x14ac:dyDescent="0.2">
      <c r="A332" s="143" t="s">
        <v>670</v>
      </c>
      <c r="B332" s="143" t="s">
        <v>670</v>
      </c>
      <c r="C332" s="143" t="s">
        <v>3208</v>
      </c>
      <c r="D332" s="255">
        <v>0</v>
      </c>
      <c r="E332" s="255">
        <v>0</v>
      </c>
      <c r="F332" s="255">
        <v>0</v>
      </c>
      <c r="G332" s="255">
        <v>0</v>
      </c>
      <c r="H332" s="255">
        <v>0</v>
      </c>
      <c r="I332" s="255">
        <v>0</v>
      </c>
      <c r="J332" s="255">
        <v>2.7418920412137902</v>
      </c>
    </row>
    <row r="333" spans="1:10" s="116" customFormat="1" ht="12" x14ac:dyDescent="0.2">
      <c r="A333" s="144" t="s">
        <v>428</v>
      </c>
      <c r="B333" s="144" t="s">
        <v>428</v>
      </c>
      <c r="C333" s="144" t="s">
        <v>2721</v>
      </c>
      <c r="D333" s="256">
        <v>0</v>
      </c>
      <c r="E333" s="256">
        <v>0</v>
      </c>
      <c r="F333" s="256">
        <v>0</v>
      </c>
      <c r="G333" s="256">
        <v>0</v>
      </c>
      <c r="H333" s="256">
        <v>0</v>
      </c>
      <c r="I333" s="256">
        <v>0</v>
      </c>
      <c r="J333" s="256">
        <v>0</v>
      </c>
    </row>
    <row r="334" spans="1:10" s="116" customFormat="1" ht="12" x14ac:dyDescent="0.2">
      <c r="A334" s="143" t="s">
        <v>498</v>
      </c>
      <c r="B334" s="143" t="s">
        <v>498</v>
      </c>
      <c r="C334" s="143" t="s">
        <v>2846</v>
      </c>
      <c r="D334" s="255">
        <v>1.5845746515789499E-3</v>
      </c>
      <c r="E334" s="255">
        <v>3.1691493031578899E-3</v>
      </c>
      <c r="F334" s="255">
        <v>6.3382986063157901E-3</v>
      </c>
      <c r="G334" s="255">
        <v>0</v>
      </c>
      <c r="H334" s="255">
        <v>0</v>
      </c>
      <c r="I334" s="255">
        <v>0</v>
      </c>
      <c r="J334" s="255">
        <v>1.464305093825</v>
      </c>
    </row>
    <row r="335" spans="1:10" s="116" customFormat="1" ht="12" x14ac:dyDescent="0.2">
      <c r="A335" s="144" t="s">
        <v>346</v>
      </c>
      <c r="B335" s="144" t="s">
        <v>346</v>
      </c>
      <c r="C335" s="144" t="s">
        <v>2475</v>
      </c>
      <c r="D335" s="256">
        <v>0</v>
      </c>
      <c r="E335" s="256">
        <v>0</v>
      </c>
      <c r="F335" s="256">
        <v>0</v>
      </c>
      <c r="G335" s="256">
        <v>0</v>
      </c>
      <c r="H335" s="256">
        <v>0</v>
      </c>
      <c r="I335" s="256">
        <v>0</v>
      </c>
      <c r="J335" s="256">
        <v>1.0983023582201901</v>
      </c>
    </row>
    <row r="336" spans="1:10" s="116" customFormat="1" ht="12" x14ac:dyDescent="0.2">
      <c r="A336" s="143" t="s">
        <v>4439</v>
      </c>
      <c r="B336" s="143" t="s">
        <v>4439</v>
      </c>
      <c r="C336" s="143" t="s">
        <v>3086</v>
      </c>
      <c r="D336" s="255">
        <v>0</v>
      </c>
      <c r="E336" s="255">
        <v>0</v>
      </c>
      <c r="F336" s="255">
        <v>0</v>
      </c>
      <c r="G336" s="255">
        <v>54.278767467482602</v>
      </c>
      <c r="H336" s="255">
        <v>108.55753493496501</v>
      </c>
      <c r="I336" s="255">
        <v>217.11506986993001</v>
      </c>
      <c r="J336" s="255">
        <v>0</v>
      </c>
    </row>
    <row r="337" spans="1:10" s="116" customFormat="1" ht="12" x14ac:dyDescent="0.2">
      <c r="A337" s="144" t="s">
        <v>4440</v>
      </c>
      <c r="B337" s="144" t="s">
        <v>4441</v>
      </c>
      <c r="C337" s="144" t="s">
        <v>2805</v>
      </c>
      <c r="D337" s="256">
        <v>42.686654245234401</v>
      </c>
      <c r="E337" s="256">
        <v>85.373308490468901</v>
      </c>
      <c r="F337" s="256">
        <v>170.746616980938</v>
      </c>
      <c r="G337" s="256">
        <v>0</v>
      </c>
      <c r="H337" s="256">
        <v>0</v>
      </c>
      <c r="I337" s="256">
        <v>0</v>
      </c>
      <c r="J337" s="256">
        <v>1.9686408371087001</v>
      </c>
    </row>
    <row r="338" spans="1:10" s="116" customFormat="1" ht="12" x14ac:dyDescent="0.2">
      <c r="A338" s="143" t="s">
        <v>5673</v>
      </c>
      <c r="B338" s="143" t="s">
        <v>5673</v>
      </c>
      <c r="C338" s="143" t="s">
        <v>5674</v>
      </c>
      <c r="D338" s="255">
        <v>0</v>
      </c>
      <c r="E338" s="255">
        <v>0</v>
      </c>
      <c r="F338" s="255">
        <v>0</v>
      </c>
      <c r="G338" s="255">
        <v>0</v>
      </c>
      <c r="H338" s="255">
        <v>0</v>
      </c>
      <c r="I338" s="255">
        <v>0</v>
      </c>
      <c r="J338" s="255">
        <v>4.0929298419226798</v>
      </c>
    </row>
    <row r="339" spans="1:10" s="116" customFormat="1" ht="12" x14ac:dyDescent="0.2">
      <c r="A339" s="144" t="s">
        <v>1626</v>
      </c>
      <c r="B339" s="144" t="s">
        <v>1626</v>
      </c>
      <c r="C339" s="144" t="s">
        <v>3757</v>
      </c>
      <c r="D339" s="256">
        <v>0</v>
      </c>
      <c r="E339" s="256">
        <v>0</v>
      </c>
      <c r="F339" s="256">
        <v>0</v>
      </c>
      <c r="G339" s="256">
        <v>0</v>
      </c>
      <c r="H339" s="256">
        <v>0</v>
      </c>
      <c r="I339" s="256">
        <v>0</v>
      </c>
      <c r="J339" s="256">
        <v>2.2436364216049598</v>
      </c>
    </row>
    <row r="340" spans="1:10" s="116" customFormat="1" ht="12" x14ac:dyDescent="0.2">
      <c r="A340" s="143" t="s">
        <v>446</v>
      </c>
      <c r="B340" s="143" t="s">
        <v>449</v>
      </c>
      <c r="C340" s="143" t="s">
        <v>2763</v>
      </c>
      <c r="D340" s="255">
        <v>37.5320317274739</v>
      </c>
      <c r="E340" s="255">
        <v>75.064063454947799</v>
      </c>
      <c r="F340" s="255">
        <v>150.128126909896</v>
      </c>
      <c r="G340" s="255">
        <v>0</v>
      </c>
      <c r="H340" s="255">
        <v>0</v>
      </c>
      <c r="I340" s="255">
        <v>0</v>
      </c>
      <c r="J340" s="255">
        <v>2.9992215035435401</v>
      </c>
    </row>
    <row r="341" spans="1:10" s="116" customFormat="1" ht="12" x14ac:dyDescent="0.2">
      <c r="A341" s="144" t="s">
        <v>554</v>
      </c>
      <c r="B341" s="144" t="s">
        <v>554</v>
      </c>
      <c r="C341" s="144" t="s">
        <v>2934</v>
      </c>
      <c r="D341" s="256">
        <v>1.23709474499123</v>
      </c>
      <c r="E341" s="256">
        <v>2.4741894899824701</v>
      </c>
      <c r="F341" s="256">
        <v>4.9483789799649296</v>
      </c>
      <c r="G341" s="256">
        <v>0</v>
      </c>
      <c r="H341" s="256">
        <v>0</v>
      </c>
      <c r="I341" s="256">
        <v>0</v>
      </c>
      <c r="J341" s="256">
        <v>1.96417540807145</v>
      </c>
    </row>
    <row r="342" spans="1:10" s="116" customFormat="1" ht="12" x14ac:dyDescent="0.2">
      <c r="A342" s="143" t="s">
        <v>4442</v>
      </c>
      <c r="B342" s="143" t="s">
        <v>4442</v>
      </c>
      <c r="C342" s="143" t="s">
        <v>2158</v>
      </c>
      <c r="D342" s="255">
        <v>0</v>
      </c>
      <c r="E342" s="255">
        <v>0</v>
      </c>
      <c r="F342" s="255">
        <v>0</v>
      </c>
      <c r="G342" s="255">
        <v>0</v>
      </c>
      <c r="H342" s="255">
        <v>0</v>
      </c>
      <c r="I342" s="255">
        <v>0</v>
      </c>
      <c r="J342" s="255">
        <v>0.93331424243175998</v>
      </c>
    </row>
    <row r="343" spans="1:10" s="116" customFormat="1" ht="12" x14ac:dyDescent="0.2">
      <c r="A343" s="144" t="s">
        <v>4443</v>
      </c>
      <c r="B343" s="144" t="s">
        <v>4443</v>
      </c>
      <c r="C343" s="144" t="s">
        <v>3144</v>
      </c>
      <c r="D343" s="256">
        <v>1.48594854542134E-5</v>
      </c>
      <c r="E343" s="256">
        <v>2.9718970908426701E-5</v>
      </c>
      <c r="F343" s="256">
        <v>5.9437941816853503E-5</v>
      </c>
      <c r="G343" s="256">
        <v>0</v>
      </c>
      <c r="H343" s="256">
        <v>0</v>
      </c>
      <c r="I343" s="256">
        <v>0</v>
      </c>
      <c r="J343" s="256">
        <v>1.7039575305655901</v>
      </c>
    </row>
    <row r="344" spans="1:10" s="116" customFormat="1" ht="12" x14ac:dyDescent="0.2">
      <c r="A344" s="143" t="s">
        <v>818</v>
      </c>
      <c r="B344" s="143" t="s">
        <v>818</v>
      </c>
      <c r="C344" s="143" t="s">
        <v>3383</v>
      </c>
      <c r="D344" s="255">
        <v>0</v>
      </c>
      <c r="E344" s="255">
        <v>0</v>
      </c>
      <c r="F344" s="255">
        <v>0</v>
      </c>
      <c r="G344" s="255">
        <v>0</v>
      </c>
      <c r="H344" s="255">
        <v>0</v>
      </c>
      <c r="I344" s="255">
        <v>0</v>
      </c>
      <c r="J344" s="255">
        <v>1.09689128232568</v>
      </c>
    </row>
    <row r="345" spans="1:10" s="116" customFormat="1" ht="12" x14ac:dyDescent="0.2">
      <c r="A345" s="144" t="s">
        <v>817</v>
      </c>
      <c r="B345" s="144" t="s">
        <v>817</v>
      </c>
      <c r="C345" s="144" t="s">
        <v>3382</v>
      </c>
      <c r="D345" s="256">
        <v>0</v>
      </c>
      <c r="E345" s="256">
        <v>0</v>
      </c>
      <c r="F345" s="256">
        <v>0</v>
      </c>
      <c r="G345" s="256">
        <v>0</v>
      </c>
      <c r="H345" s="256">
        <v>0</v>
      </c>
      <c r="I345" s="256">
        <v>0</v>
      </c>
      <c r="J345" s="256">
        <v>0</v>
      </c>
    </row>
    <row r="346" spans="1:10" s="116" customFormat="1" ht="12" x14ac:dyDescent="0.2">
      <c r="A346" s="143" t="s">
        <v>4444</v>
      </c>
      <c r="B346" s="143" t="s">
        <v>4444</v>
      </c>
      <c r="C346" s="143" t="s">
        <v>2270</v>
      </c>
      <c r="D346" s="255">
        <v>0</v>
      </c>
      <c r="E346" s="255">
        <v>0</v>
      </c>
      <c r="F346" s="255">
        <v>0</v>
      </c>
      <c r="G346" s="255">
        <v>0</v>
      </c>
      <c r="H346" s="255">
        <v>0</v>
      </c>
      <c r="I346" s="255">
        <v>0</v>
      </c>
      <c r="J346" s="255">
        <v>2.4411852342491001</v>
      </c>
    </row>
    <row r="347" spans="1:10" s="116" customFormat="1" ht="12" x14ac:dyDescent="0.2">
      <c r="A347" s="144" t="s">
        <v>3360</v>
      </c>
      <c r="B347" s="144" t="s">
        <v>3360</v>
      </c>
      <c r="C347" s="144" t="s">
        <v>3361</v>
      </c>
      <c r="D347" s="256">
        <v>0</v>
      </c>
      <c r="E347" s="256">
        <v>0</v>
      </c>
      <c r="F347" s="256">
        <v>0</v>
      </c>
      <c r="G347" s="256">
        <v>0</v>
      </c>
      <c r="H347" s="256">
        <v>0</v>
      </c>
      <c r="I347" s="256">
        <v>0</v>
      </c>
      <c r="J347" s="256">
        <v>1.9804688054036399</v>
      </c>
    </row>
    <row r="348" spans="1:10" s="116" customFormat="1" ht="12" x14ac:dyDescent="0.2">
      <c r="A348" s="143" t="s">
        <v>5824</v>
      </c>
      <c r="B348" s="143" t="s">
        <v>5824</v>
      </c>
      <c r="C348" s="143" t="s">
        <v>3787</v>
      </c>
      <c r="D348" s="255">
        <v>0</v>
      </c>
      <c r="E348" s="255">
        <v>0</v>
      </c>
      <c r="F348" s="255">
        <v>0</v>
      </c>
      <c r="G348" s="255">
        <v>0</v>
      </c>
      <c r="H348" s="255">
        <v>0</v>
      </c>
      <c r="I348" s="255">
        <v>0</v>
      </c>
      <c r="J348" s="255">
        <v>0.53234493953666695</v>
      </c>
    </row>
    <row r="349" spans="1:10" s="116" customFormat="1" ht="12" x14ac:dyDescent="0.2">
      <c r="A349" s="144" t="s">
        <v>4445</v>
      </c>
      <c r="B349" s="144" t="s">
        <v>4445</v>
      </c>
      <c r="C349" s="144" t="s">
        <v>2458</v>
      </c>
      <c r="D349" s="256">
        <v>0</v>
      </c>
      <c r="E349" s="256">
        <v>0</v>
      </c>
      <c r="F349" s="256">
        <v>0</v>
      </c>
      <c r="G349" s="256">
        <v>0</v>
      </c>
      <c r="H349" s="256">
        <v>0</v>
      </c>
      <c r="I349" s="256">
        <v>0</v>
      </c>
      <c r="J349" s="256">
        <v>1.9180164115028899</v>
      </c>
    </row>
    <row r="350" spans="1:10" s="116" customFormat="1" ht="12" x14ac:dyDescent="0.2">
      <c r="A350" s="143" t="s">
        <v>4446</v>
      </c>
      <c r="B350" s="143" t="s">
        <v>4446</v>
      </c>
      <c r="C350" s="143" t="s">
        <v>2072</v>
      </c>
      <c r="D350" s="255">
        <v>0</v>
      </c>
      <c r="E350" s="255">
        <v>0</v>
      </c>
      <c r="F350" s="255">
        <v>0</v>
      </c>
      <c r="G350" s="255">
        <v>0</v>
      </c>
      <c r="H350" s="255">
        <v>0</v>
      </c>
      <c r="I350" s="255">
        <v>0</v>
      </c>
      <c r="J350" s="255">
        <v>1.42380877850694</v>
      </c>
    </row>
    <row r="351" spans="1:10" s="116" customFormat="1" ht="12" x14ac:dyDescent="0.2">
      <c r="A351" s="144" t="s">
        <v>855</v>
      </c>
      <c r="B351" s="144" t="s">
        <v>855</v>
      </c>
      <c r="C351" s="144" t="s">
        <v>3426</v>
      </c>
      <c r="D351" s="256">
        <v>0</v>
      </c>
      <c r="E351" s="256">
        <v>0</v>
      </c>
      <c r="F351" s="256">
        <v>0</v>
      </c>
      <c r="G351" s="256">
        <v>0</v>
      </c>
      <c r="H351" s="256">
        <v>0</v>
      </c>
      <c r="I351" s="256">
        <v>0</v>
      </c>
      <c r="J351" s="256">
        <v>0</v>
      </c>
    </row>
    <row r="352" spans="1:10" s="116" customFormat="1" ht="12" x14ac:dyDescent="0.2">
      <c r="A352" s="143" t="s">
        <v>570</v>
      </c>
      <c r="B352" s="143" t="s">
        <v>570</v>
      </c>
      <c r="C352" s="143" t="s">
        <v>2962</v>
      </c>
      <c r="D352" s="255">
        <v>0</v>
      </c>
      <c r="E352" s="255">
        <v>0</v>
      </c>
      <c r="F352" s="255">
        <v>0</v>
      </c>
      <c r="G352" s="255">
        <v>0</v>
      </c>
      <c r="H352" s="255">
        <v>0</v>
      </c>
      <c r="I352" s="255">
        <v>0</v>
      </c>
      <c r="J352" s="255">
        <v>2.7523085562599801</v>
      </c>
    </row>
    <row r="353" spans="1:10" s="116" customFormat="1" ht="12" x14ac:dyDescent="0.2">
      <c r="A353" s="144" t="s">
        <v>4447</v>
      </c>
      <c r="B353" s="144" t="s">
        <v>1318</v>
      </c>
      <c r="C353" s="144" t="s">
        <v>2321</v>
      </c>
      <c r="D353" s="256">
        <v>16.800459823331799</v>
      </c>
      <c r="E353" s="256">
        <v>33.600919646663698</v>
      </c>
      <c r="F353" s="256">
        <v>67.201839293327396</v>
      </c>
      <c r="G353" s="256">
        <v>0</v>
      </c>
      <c r="H353" s="256">
        <v>0</v>
      </c>
      <c r="I353" s="256">
        <v>0</v>
      </c>
      <c r="J353" s="256">
        <v>2.4123337011150001</v>
      </c>
    </row>
    <row r="354" spans="1:10" s="116" customFormat="1" ht="12" x14ac:dyDescent="0.2">
      <c r="A354" s="143" t="s">
        <v>4448</v>
      </c>
      <c r="B354" s="143" t="s">
        <v>4448</v>
      </c>
      <c r="C354" s="143" t="s">
        <v>2333</v>
      </c>
      <c r="D354" s="255">
        <v>0</v>
      </c>
      <c r="E354" s="255">
        <v>0</v>
      </c>
      <c r="F354" s="255">
        <v>0</v>
      </c>
      <c r="G354" s="255">
        <v>0</v>
      </c>
      <c r="H354" s="255">
        <v>0</v>
      </c>
      <c r="I354" s="255">
        <v>0</v>
      </c>
      <c r="J354" s="255">
        <v>2.19010717293818</v>
      </c>
    </row>
    <row r="355" spans="1:10" s="116" customFormat="1" ht="12" x14ac:dyDescent="0.2">
      <c r="A355" s="144" t="s">
        <v>472</v>
      </c>
      <c r="B355" s="144" t="s">
        <v>472</v>
      </c>
      <c r="C355" s="144" t="s">
        <v>2802</v>
      </c>
      <c r="D355" s="256">
        <v>0</v>
      </c>
      <c r="E355" s="256">
        <v>0</v>
      </c>
      <c r="F355" s="256">
        <v>0</v>
      </c>
      <c r="G355" s="256">
        <v>0</v>
      </c>
      <c r="H355" s="256">
        <v>0</v>
      </c>
      <c r="I355" s="256">
        <v>0</v>
      </c>
      <c r="J355" s="256">
        <v>2.7822280673008399</v>
      </c>
    </row>
    <row r="356" spans="1:10" s="116" customFormat="1" ht="12" x14ac:dyDescent="0.2">
      <c r="A356" s="143" t="s">
        <v>4449</v>
      </c>
      <c r="B356" s="143" t="s">
        <v>4449</v>
      </c>
      <c r="C356" s="143" t="s">
        <v>2454</v>
      </c>
      <c r="D356" s="255">
        <v>0</v>
      </c>
      <c r="E356" s="255">
        <v>0</v>
      </c>
      <c r="F356" s="255">
        <v>0</v>
      </c>
      <c r="G356" s="255">
        <v>0</v>
      </c>
      <c r="H356" s="255">
        <v>0</v>
      </c>
      <c r="I356" s="255">
        <v>0</v>
      </c>
      <c r="J356" s="255">
        <v>2.5281173995767299</v>
      </c>
    </row>
    <row r="357" spans="1:10" s="116" customFormat="1" ht="12" x14ac:dyDescent="0.2">
      <c r="A357" s="144" t="s">
        <v>4450</v>
      </c>
      <c r="B357" s="144" t="s">
        <v>1460</v>
      </c>
      <c r="C357" s="144" t="s">
        <v>1878</v>
      </c>
      <c r="D357" s="256">
        <v>10.314693144781099</v>
      </c>
      <c r="E357" s="256">
        <v>20.629386289562099</v>
      </c>
      <c r="F357" s="256">
        <v>41.258772579124297</v>
      </c>
      <c r="G357" s="256">
        <v>0</v>
      </c>
      <c r="H357" s="256">
        <v>0</v>
      </c>
      <c r="I357" s="256">
        <v>0</v>
      </c>
      <c r="J357" s="256">
        <v>1.8167153048976901</v>
      </c>
    </row>
    <row r="358" spans="1:10" s="116" customFormat="1" ht="12" x14ac:dyDescent="0.2">
      <c r="A358" s="143" t="s">
        <v>4450</v>
      </c>
      <c r="B358" s="143" t="s">
        <v>4450</v>
      </c>
      <c r="C358" s="143" t="s">
        <v>1879</v>
      </c>
      <c r="D358" s="255">
        <v>10.260725002475199</v>
      </c>
      <c r="E358" s="255">
        <v>20.521450004950299</v>
      </c>
      <c r="F358" s="255">
        <v>41.042900009900698</v>
      </c>
      <c r="G358" s="255">
        <v>0</v>
      </c>
      <c r="H358" s="255">
        <v>0</v>
      </c>
      <c r="I358" s="255">
        <v>0</v>
      </c>
      <c r="J358" s="255">
        <v>0.45297006597351602</v>
      </c>
    </row>
    <row r="359" spans="1:10" s="116" customFormat="1" ht="12" x14ac:dyDescent="0.2">
      <c r="A359" s="144" t="s">
        <v>4451</v>
      </c>
      <c r="B359" s="144" t="s">
        <v>4451</v>
      </c>
      <c r="C359" s="144" t="s">
        <v>2094</v>
      </c>
      <c r="D359" s="256">
        <v>0</v>
      </c>
      <c r="E359" s="256">
        <v>0</v>
      </c>
      <c r="F359" s="256">
        <v>0</v>
      </c>
      <c r="G359" s="256">
        <v>0</v>
      </c>
      <c r="H359" s="256">
        <v>0</v>
      </c>
      <c r="I359" s="256">
        <v>0</v>
      </c>
      <c r="J359" s="256">
        <v>0</v>
      </c>
    </row>
    <row r="360" spans="1:10" s="116" customFormat="1" ht="12" x14ac:dyDescent="0.2">
      <c r="A360" s="143" t="s">
        <v>4136</v>
      </c>
      <c r="B360" s="143" t="s">
        <v>4136</v>
      </c>
      <c r="C360" s="143" t="s">
        <v>4137</v>
      </c>
      <c r="D360" s="255">
        <v>0</v>
      </c>
      <c r="E360" s="255">
        <v>0</v>
      </c>
      <c r="F360" s="255">
        <v>0</v>
      </c>
      <c r="G360" s="255">
        <v>0</v>
      </c>
      <c r="H360" s="255">
        <v>0</v>
      </c>
      <c r="I360" s="255">
        <v>0</v>
      </c>
      <c r="J360" s="255">
        <v>1.1633313887665899</v>
      </c>
    </row>
    <row r="361" spans="1:10" s="116" customFormat="1" ht="12" x14ac:dyDescent="0.2">
      <c r="A361" s="144" t="s">
        <v>4452</v>
      </c>
      <c r="B361" s="144" t="s">
        <v>4452</v>
      </c>
      <c r="C361" s="144" t="s">
        <v>3022</v>
      </c>
      <c r="D361" s="256">
        <v>0</v>
      </c>
      <c r="E361" s="256">
        <v>0</v>
      </c>
      <c r="F361" s="256">
        <v>0</v>
      </c>
      <c r="G361" s="256">
        <v>0</v>
      </c>
      <c r="H361" s="256">
        <v>0</v>
      </c>
      <c r="I361" s="256">
        <v>0</v>
      </c>
      <c r="J361" s="256">
        <v>1.9527745226863</v>
      </c>
    </row>
    <row r="362" spans="1:10" s="116" customFormat="1" ht="12" x14ac:dyDescent="0.2">
      <c r="A362" s="143" t="s">
        <v>628</v>
      </c>
      <c r="B362" s="143" t="s">
        <v>628</v>
      </c>
      <c r="C362" s="143" t="s">
        <v>3114</v>
      </c>
      <c r="D362" s="255">
        <v>0</v>
      </c>
      <c r="E362" s="255">
        <v>0</v>
      </c>
      <c r="F362" s="255">
        <v>0</v>
      </c>
      <c r="G362" s="255">
        <v>0</v>
      </c>
      <c r="H362" s="255">
        <v>0</v>
      </c>
      <c r="I362" s="255">
        <v>0</v>
      </c>
      <c r="J362" s="255">
        <v>2.8195452800638998</v>
      </c>
    </row>
    <row r="363" spans="1:10" s="116" customFormat="1" ht="12" x14ac:dyDescent="0.2">
      <c r="A363" s="144" t="s">
        <v>834</v>
      </c>
      <c r="B363" s="144" t="s">
        <v>834</v>
      </c>
      <c r="C363" s="144" t="s">
        <v>3401</v>
      </c>
      <c r="D363" s="256">
        <v>0</v>
      </c>
      <c r="E363" s="256">
        <v>0</v>
      </c>
      <c r="F363" s="256">
        <v>0</v>
      </c>
      <c r="G363" s="256">
        <v>0</v>
      </c>
      <c r="H363" s="256">
        <v>0</v>
      </c>
      <c r="I363" s="256">
        <v>0</v>
      </c>
      <c r="J363" s="256">
        <v>0</v>
      </c>
    </row>
    <row r="364" spans="1:10" s="116" customFormat="1" ht="12" x14ac:dyDescent="0.2">
      <c r="A364" s="143" t="s">
        <v>623</v>
      </c>
      <c r="B364" s="143" t="s">
        <v>623</v>
      </c>
      <c r="C364" s="143" t="s">
        <v>3077</v>
      </c>
      <c r="D364" s="255">
        <v>0</v>
      </c>
      <c r="E364" s="255">
        <v>0</v>
      </c>
      <c r="F364" s="255">
        <v>0</v>
      </c>
      <c r="G364" s="255">
        <v>0</v>
      </c>
      <c r="H364" s="255">
        <v>0</v>
      </c>
      <c r="I364" s="255">
        <v>0</v>
      </c>
      <c r="J364" s="255">
        <v>0</v>
      </c>
    </row>
    <row r="365" spans="1:10" s="116" customFormat="1" ht="12" x14ac:dyDescent="0.2">
      <c r="A365" s="144" t="s">
        <v>5273</v>
      </c>
      <c r="B365" s="144" t="s">
        <v>5273</v>
      </c>
      <c r="C365" s="144" t="s">
        <v>5274</v>
      </c>
      <c r="D365" s="256">
        <v>0</v>
      </c>
      <c r="E365" s="256">
        <v>0</v>
      </c>
      <c r="F365" s="256">
        <v>0</v>
      </c>
      <c r="G365" s="256">
        <v>0</v>
      </c>
      <c r="H365" s="256">
        <v>0</v>
      </c>
      <c r="I365" s="256">
        <v>0</v>
      </c>
      <c r="J365" s="256">
        <v>0</v>
      </c>
    </row>
    <row r="366" spans="1:10" s="116" customFormat="1" ht="12" x14ac:dyDescent="0.2">
      <c r="A366" s="143" t="s">
        <v>4453</v>
      </c>
      <c r="B366" s="143" t="s">
        <v>4453</v>
      </c>
      <c r="C366" s="143" t="s">
        <v>2583</v>
      </c>
      <c r="D366" s="255">
        <v>0</v>
      </c>
      <c r="E366" s="255">
        <v>0</v>
      </c>
      <c r="F366" s="255">
        <v>0</v>
      </c>
      <c r="G366" s="255">
        <v>0</v>
      </c>
      <c r="H366" s="255">
        <v>0</v>
      </c>
      <c r="I366" s="255">
        <v>0</v>
      </c>
      <c r="J366" s="255">
        <v>1.85263058949797</v>
      </c>
    </row>
    <row r="367" spans="1:10" s="116" customFormat="1" ht="12" x14ac:dyDescent="0.2">
      <c r="A367" s="144" t="s">
        <v>5997</v>
      </c>
      <c r="B367" s="144" t="s">
        <v>5997</v>
      </c>
      <c r="C367" s="144" t="s">
        <v>5998</v>
      </c>
      <c r="D367" s="256">
        <v>0</v>
      </c>
      <c r="E367" s="256">
        <v>0</v>
      </c>
      <c r="F367" s="256">
        <v>0</v>
      </c>
      <c r="G367" s="256">
        <v>0</v>
      </c>
      <c r="H367" s="256">
        <v>0</v>
      </c>
      <c r="I367" s="256">
        <v>0</v>
      </c>
      <c r="J367" s="256">
        <v>0</v>
      </c>
    </row>
    <row r="368" spans="1:10" s="116" customFormat="1" ht="12" x14ac:dyDescent="0.2">
      <c r="A368" s="143" t="s">
        <v>4454</v>
      </c>
      <c r="B368" s="143" t="s">
        <v>4455</v>
      </c>
      <c r="C368" s="143" t="s">
        <v>2211</v>
      </c>
      <c r="D368" s="255">
        <v>16.001036994284402</v>
      </c>
      <c r="E368" s="255">
        <v>32.002073988568803</v>
      </c>
      <c r="F368" s="255">
        <v>64.004147977137606</v>
      </c>
      <c r="G368" s="255">
        <v>0</v>
      </c>
      <c r="H368" s="255">
        <v>0</v>
      </c>
      <c r="I368" s="255">
        <v>0</v>
      </c>
      <c r="J368" s="255">
        <v>2.82370450191141</v>
      </c>
    </row>
    <row r="369" spans="1:10" s="116" customFormat="1" ht="12" x14ac:dyDescent="0.2">
      <c r="A369" s="144" t="s">
        <v>5825</v>
      </c>
      <c r="B369" s="144" t="s">
        <v>5825</v>
      </c>
      <c r="C369" s="144" t="s">
        <v>5539</v>
      </c>
      <c r="D369" s="256">
        <v>0</v>
      </c>
      <c r="E369" s="256">
        <v>0</v>
      </c>
      <c r="F369" s="256">
        <v>0</v>
      </c>
      <c r="G369" s="256">
        <v>0</v>
      </c>
      <c r="H369" s="256">
        <v>0</v>
      </c>
      <c r="I369" s="256">
        <v>0</v>
      </c>
      <c r="J369" s="256">
        <v>0</v>
      </c>
    </row>
    <row r="370" spans="1:10" s="116" customFormat="1" ht="12" x14ac:dyDescent="0.2">
      <c r="A370" s="143" t="s">
        <v>626</v>
      </c>
      <c r="B370" s="143" t="s">
        <v>626</v>
      </c>
      <c r="C370" s="143" t="s">
        <v>3084</v>
      </c>
      <c r="D370" s="255">
        <v>0</v>
      </c>
      <c r="E370" s="255">
        <v>0</v>
      </c>
      <c r="F370" s="255">
        <v>0</v>
      </c>
      <c r="G370" s="255">
        <v>0</v>
      </c>
      <c r="H370" s="255">
        <v>0</v>
      </c>
      <c r="I370" s="255">
        <v>0</v>
      </c>
      <c r="J370" s="255">
        <v>2.6680000698056201</v>
      </c>
    </row>
    <row r="371" spans="1:10" s="116" customFormat="1" ht="12" x14ac:dyDescent="0.2">
      <c r="A371" s="144" t="s">
        <v>987</v>
      </c>
      <c r="B371" s="144" t="s">
        <v>987</v>
      </c>
      <c r="C371" s="144" t="s">
        <v>3582</v>
      </c>
      <c r="D371" s="256">
        <v>0</v>
      </c>
      <c r="E371" s="256">
        <v>0</v>
      </c>
      <c r="F371" s="256">
        <v>0</v>
      </c>
      <c r="G371" s="256">
        <v>0</v>
      </c>
      <c r="H371" s="256">
        <v>0</v>
      </c>
      <c r="I371" s="256">
        <v>0</v>
      </c>
      <c r="J371" s="256">
        <v>1.95442322259552</v>
      </c>
    </row>
    <row r="372" spans="1:10" s="116" customFormat="1" ht="12" x14ac:dyDescent="0.2">
      <c r="A372" s="143" t="s">
        <v>389</v>
      </c>
      <c r="B372" s="143" t="s">
        <v>389</v>
      </c>
      <c r="C372" s="143" t="s">
        <v>2604</v>
      </c>
      <c r="D372" s="255">
        <v>0</v>
      </c>
      <c r="E372" s="255">
        <v>0</v>
      </c>
      <c r="F372" s="255">
        <v>0</v>
      </c>
      <c r="G372" s="255">
        <v>30.774532173795802</v>
      </c>
      <c r="H372" s="255">
        <v>61.549064347591603</v>
      </c>
      <c r="I372" s="255">
        <v>123.09812869518299</v>
      </c>
      <c r="J372" s="255">
        <v>0</v>
      </c>
    </row>
    <row r="373" spans="1:10" s="116" customFormat="1" ht="12" x14ac:dyDescent="0.2">
      <c r="A373" s="144" t="s">
        <v>4456</v>
      </c>
      <c r="B373" s="144" t="s">
        <v>4457</v>
      </c>
      <c r="C373" s="144" t="s">
        <v>1976</v>
      </c>
      <c r="D373" s="256">
        <v>83.652295063451305</v>
      </c>
      <c r="E373" s="256">
        <v>167.30459012690301</v>
      </c>
      <c r="F373" s="256">
        <v>334.60918025380499</v>
      </c>
      <c r="G373" s="256">
        <v>0</v>
      </c>
      <c r="H373" s="256">
        <v>0</v>
      </c>
      <c r="I373" s="256">
        <v>0</v>
      </c>
      <c r="J373" s="256">
        <v>21.668246801634801</v>
      </c>
    </row>
    <row r="374" spans="1:10" s="116" customFormat="1" ht="12" x14ac:dyDescent="0.2">
      <c r="A374" s="143" t="s">
        <v>4458</v>
      </c>
      <c r="B374" s="143" t="s">
        <v>4458</v>
      </c>
      <c r="C374" s="143" t="s">
        <v>1974</v>
      </c>
      <c r="D374" s="255">
        <v>0</v>
      </c>
      <c r="E374" s="255">
        <v>0</v>
      </c>
      <c r="F374" s="255">
        <v>0</v>
      </c>
      <c r="G374" s="255">
        <v>0</v>
      </c>
      <c r="H374" s="255">
        <v>0</v>
      </c>
      <c r="I374" s="255">
        <v>0</v>
      </c>
      <c r="J374" s="255">
        <v>0</v>
      </c>
    </row>
    <row r="375" spans="1:10" s="116" customFormat="1" ht="12" x14ac:dyDescent="0.2">
      <c r="A375" s="144" t="s">
        <v>5999</v>
      </c>
      <c r="B375" s="144" t="s">
        <v>5999</v>
      </c>
      <c r="C375" s="144" t="s">
        <v>6000</v>
      </c>
      <c r="D375" s="256">
        <v>0</v>
      </c>
      <c r="E375" s="256">
        <v>0</v>
      </c>
      <c r="F375" s="256">
        <v>0</v>
      </c>
      <c r="G375" s="256">
        <v>0</v>
      </c>
      <c r="H375" s="256">
        <v>0</v>
      </c>
      <c r="I375" s="256">
        <v>0</v>
      </c>
      <c r="J375" s="256">
        <v>1.98707734106</v>
      </c>
    </row>
    <row r="376" spans="1:10" s="116" customFormat="1" ht="12" x14ac:dyDescent="0.2">
      <c r="A376" s="143" t="s">
        <v>837</v>
      </c>
      <c r="B376" s="143" t="s">
        <v>837</v>
      </c>
      <c r="C376" s="143" t="s">
        <v>3403</v>
      </c>
      <c r="D376" s="255">
        <v>6.3665509516089296</v>
      </c>
      <c r="E376" s="255">
        <v>12.7331019032179</v>
      </c>
      <c r="F376" s="255">
        <v>25.466203806435701</v>
      </c>
      <c r="G376" s="255">
        <v>0</v>
      </c>
      <c r="H376" s="255">
        <v>0</v>
      </c>
      <c r="I376" s="255">
        <v>0</v>
      </c>
      <c r="J376" s="255">
        <v>1.2665018916269399</v>
      </c>
    </row>
    <row r="377" spans="1:10" s="116" customFormat="1" ht="12" x14ac:dyDescent="0.2">
      <c r="A377" s="144" t="s">
        <v>676</v>
      </c>
      <c r="B377" s="144" t="s">
        <v>676</v>
      </c>
      <c r="C377" s="144" t="s">
        <v>3215</v>
      </c>
      <c r="D377" s="256">
        <v>0</v>
      </c>
      <c r="E377" s="256">
        <v>0</v>
      </c>
      <c r="F377" s="256">
        <v>0</v>
      </c>
      <c r="G377" s="256">
        <v>0</v>
      </c>
      <c r="H377" s="256">
        <v>0</v>
      </c>
      <c r="I377" s="256">
        <v>0</v>
      </c>
      <c r="J377" s="256">
        <v>2.8875280153675802</v>
      </c>
    </row>
    <row r="378" spans="1:10" s="116" customFormat="1" ht="12" x14ac:dyDescent="0.2">
      <c r="A378" s="143" t="s">
        <v>399</v>
      </c>
      <c r="B378" s="143" t="s">
        <v>399</v>
      </c>
      <c r="C378" s="143" t="s">
        <v>2652</v>
      </c>
      <c r="D378" s="255">
        <v>6.2428388923040003E-4</v>
      </c>
      <c r="E378" s="255">
        <v>1.2485677784608001E-3</v>
      </c>
      <c r="F378" s="255">
        <v>2.4971355569216001E-3</v>
      </c>
      <c r="G378" s="255">
        <v>0</v>
      </c>
      <c r="H378" s="255">
        <v>0</v>
      </c>
      <c r="I378" s="255">
        <v>0</v>
      </c>
      <c r="J378" s="255">
        <v>1.71058815425269</v>
      </c>
    </row>
    <row r="379" spans="1:10" s="116" customFormat="1" ht="12" x14ac:dyDescent="0.2">
      <c r="A379" s="144" t="s">
        <v>4459</v>
      </c>
      <c r="B379" s="144" t="s">
        <v>4459</v>
      </c>
      <c r="C379" s="144" t="s">
        <v>4460</v>
      </c>
      <c r="D379" s="256">
        <v>5.5424411210441698E-5</v>
      </c>
      <c r="E379" s="256">
        <v>1.10848822420883E-4</v>
      </c>
      <c r="F379" s="256">
        <v>2.2169764484176701E-4</v>
      </c>
      <c r="G379" s="256">
        <v>0</v>
      </c>
      <c r="H379" s="256">
        <v>0</v>
      </c>
      <c r="I379" s="256">
        <v>0</v>
      </c>
      <c r="J379" s="256">
        <v>2.72459660260516</v>
      </c>
    </row>
    <row r="380" spans="1:10" s="116" customFormat="1" ht="12" x14ac:dyDescent="0.2">
      <c r="A380" s="143" t="s">
        <v>1490</v>
      </c>
      <c r="B380" s="143" t="s">
        <v>1490</v>
      </c>
      <c r="C380" s="143" t="s">
        <v>4169</v>
      </c>
      <c r="D380" s="255">
        <v>0</v>
      </c>
      <c r="E380" s="255">
        <v>0</v>
      </c>
      <c r="F380" s="255">
        <v>0</v>
      </c>
      <c r="G380" s="255">
        <v>0</v>
      </c>
      <c r="H380" s="255">
        <v>0</v>
      </c>
      <c r="I380" s="255">
        <v>0</v>
      </c>
      <c r="J380" s="255">
        <v>0</v>
      </c>
    </row>
    <row r="381" spans="1:10" s="116" customFormat="1" ht="12" x14ac:dyDescent="0.2">
      <c r="A381" s="144" t="s">
        <v>1143</v>
      </c>
      <c r="B381" s="144" t="s">
        <v>1143</v>
      </c>
      <c r="C381" s="144" t="s">
        <v>3771</v>
      </c>
      <c r="D381" s="256">
        <v>0</v>
      </c>
      <c r="E381" s="256">
        <v>0</v>
      </c>
      <c r="F381" s="256">
        <v>0</v>
      </c>
      <c r="G381" s="256">
        <v>0</v>
      </c>
      <c r="H381" s="256">
        <v>0</v>
      </c>
      <c r="I381" s="256">
        <v>0</v>
      </c>
      <c r="J381" s="256">
        <v>2.0346038933137001</v>
      </c>
    </row>
    <row r="382" spans="1:10" s="116" customFormat="1" ht="12" x14ac:dyDescent="0.2">
      <c r="A382" s="143" t="s">
        <v>4461</v>
      </c>
      <c r="B382" s="143" t="s">
        <v>4461</v>
      </c>
      <c r="C382" s="143" t="s">
        <v>2123</v>
      </c>
      <c r="D382" s="255">
        <v>0</v>
      </c>
      <c r="E382" s="255">
        <v>0</v>
      </c>
      <c r="F382" s="255">
        <v>0</v>
      </c>
      <c r="G382" s="255">
        <v>0</v>
      </c>
      <c r="H382" s="255">
        <v>0</v>
      </c>
      <c r="I382" s="255">
        <v>0</v>
      </c>
      <c r="J382" s="255">
        <v>2.0707941038489799</v>
      </c>
    </row>
    <row r="383" spans="1:10" s="116" customFormat="1" ht="12" x14ac:dyDescent="0.2">
      <c r="A383" s="144" t="s">
        <v>879</v>
      </c>
      <c r="B383" s="144" t="s">
        <v>879</v>
      </c>
      <c r="C383" s="144" t="s">
        <v>3450</v>
      </c>
      <c r="D383" s="256">
        <v>0</v>
      </c>
      <c r="E383" s="256">
        <v>0</v>
      </c>
      <c r="F383" s="256">
        <v>0</v>
      </c>
      <c r="G383" s="256">
        <v>0</v>
      </c>
      <c r="H383" s="256">
        <v>0</v>
      </c>
      <c r="I383" s="256">
        <v>0</v>
      </c>
      <c r="J383" s="256">
        <v>2.0194927556803899</v>
      </c>
    </row>
    <row r="384" spans="1:10" s="116" customFormat="1" ht="12" x14ac:dyDescent="0.2">
      <c r="A384" s="143" t="s">
        <v>5275</v>
      </c>
      <c r="B384" s="143" t="s">
        <v>5275</v>
      </c>
      <c r="C384" s="143" t="s">
        <v>5276</v>
      </c>
      <c r="D384" s="255">
        <v>9.4255649979754899E-5</v>
      </c>
      <c r="E384" s="255">
        <v>1.8851129995950999E-4</v>
      </c>
      <c r="F384" s="255">
        <v>3.7702259991901998E-4</v>
      </c>
      <c r="G384" s="255">
        <v>0</v>
      </c>
      <c r="H384" s="255">
        <v>0</v>
      </c>
      <c r="I384" s="255">
        <v>0</v>
      </c>
      <c r="J384" s="255">
        <v>0.46757925401745798</v>
      </c>
    </row>
    <row r="385" spans="1:10" s="116" customFormat="1" ht="12" x14ac:dyDescent="0.2">
      <c r="A385" s="144" t="s">
        <v>4462</v>
      </c>
      <c r="B385" s="144" t="s">
        <v>4462</v>
      </c>
      <c r="C385" s="144" t="s">
        <v>3083</v>
      </c>
      <c r="D385" s="256">
        <v>7.2682589726765705E-4</v>
      </c>
      <c r="E385" s="256">
        <v>1.45365179453531E-3</v>
      </c>
      <c r="F385" s="256">
        <v>2.9073035890706299E-3</v>
      </c>
      <c r="G385" s="256">
        <v>0</v>
      </c>
      <c r="H385" s="256">
        <v>0</v>
      </c>
      <c r="I385" s="256">
        <v>0</v>
      </c>
      <c r="J385" s="256">
        <v>1.62864272441185</v>
      </c>
    </row>
    <row r="386" spans="1:10" s="116" customFormat="1" ht="12" x14ac:dyDescent="0.2">
      <c r="A386" s="143" t="s">
        <v>4463</v>
      </c>
      <c r="B386" s="143" t="s">
        <v>4463</v>
      </c>
      <c r="C386" s="143" t="s">
        <v>3007</v>
      </c>
      <c r="D386" s="255">
        <v>0</v>
      </c>
      <c r="E386" s="255">
        <v>0</v>
      </c>
      <c r="F386" s="255">
        <v>0</v>
      </c>
      <c r="G386" s="255">
        <v>0</v>
      </c>
      <c r="H386" s="255">
        <v>0</v>
      </c>
      <c r="I386" s="255">
        <v>0</v>
      </c>
      <c r="J386" s="255">
        <v>0</v>
      </c>
    </row>
    <row r="387" spans="1:10" s="116" customFormat="1" ht="12" x14ac:dyDescent="0.2">
      <c r="A387" s="144" t="s">
        <v>6001</v>
      </c>
      <c r="B387" s="144" t="s">
        <v>6001</v>
      </c>
      <c r="C387" s="144" t="s">
        <v>6002</v>
      </c>
      <c r="D387" s="256">
        <v>0</v>
      </c>
      <c r="E387" s="256">
        <v>0</v>
      </c>
      <c r="F387" s="256">
        <v>0</v>
      </c>
      <c r="G387" s="256">
        <v>0</v>
      </c>
      <c r="H387" s="256">
        <v>0</v>
      </c>
      <c r="I387" s="256">
        <v>0</v>
      </c>
      <c r="J387" s="256">
        <v>0</v>
      </c>
    </row>
    <row r="388" spans="1:10" s="116" customFormat="1" ht="12" x14ac:dyDescent="0.2">
      <c r="A388" s="143" t="s">
        <v>335</v>
      </c>
      <c r="B388" s="143" t="s">
        <v>335</v>
      </c>
      <c r="C388" s="143" t="s">
        <v>2457</v>
      </c>
      <c r="D388" s="255">
        <v>5.7461781241036698E-4</v>
      </c>
      <c r="E388" s="255">
        <v>1.1492356248207301E-3</v>
      </c>
      <c r="F388" s="255">
        <v>2.2984712496414701E-3</v>
      </c>
      <c r="G388" s="255">
        <v>0</v>
      </c>
      <c r="H388" s="255">
        <v>0</v>
      </c>
      <c r="I388" s="255">
        <v>0</v>
      </c>
      <c r="J388" s="255">
        <v>1.69361357407583</v>
      </c>
    </row>
    <row r="389" spans="1:10" s="116" customFormat="1" ht="12" x14ac:dyDescent="0.2">
      <c r="A389" s="144" t="s">
        <v>407</v>
      </c>
      <c r="B389" s="144" t="s">
        <v>407</v>
      </c>
      <c r="C389" s="144" t="s">
        <v>2681</v>
      </c>
      <c r="D389" s="256">
        <v>0</v>
      </c>
      <c r="E389" s="256">
        <v>0</v>
      </c>
      <c r="F389" s="256">
        <v>0</v>
      </c>
      <c r="G389" s="256">
        <v>0</v>
      </c>
      <c r="H389" s="256">
        <v>0</v>
      </c>
      <c r="I389" s="256">
        <v>0</v>
      </c>
      <c r="J389" s="256">
        <v>0</v>
      </c>
    </row>
    <row r="390" spans="1:10" s="116" customFormat="1" ht="12" x14ac:dyDescent="0.2">
      <c r="A390" s="143" t="s">
        <v>419</v>
      </c>
      <c r="B390" s="143" t="s">
        <v>419</v>
      </c>
      <c r="C390" s="143" t="s">
        <v>2701</v>
      </c>
      <c r="D390" s="255">
        <v>0</v>
      </c>
      <c r="E390" s="255">
        <v>0</v>
      </c>
      <c r="F390" s="255">
        <v>0</v>
      </c>
      <c r="G390" s="255">
        <v>0</v>
      </c>
      <c r="H390" s="255">
        <v>0</v>
      </c>
      <c r="I390" s="255">
        <v>0</v>
      </c>
      <c r="J390" s="255">
        <v>2.84684134179646</v>
      </c>
    </row>
    <row r="391" spans="1:10" s="116" customFormat="1" ht="12" x14ac:dyDescent="0.2">
      <c r="A391" s="144" t="s">
        <v>1493</v>
      </c>
      <c r="B391" s="144" t="s">
        <v>1493</v>
      </c>
      <c r="C391" s="144" t="s">
        <v>4173</v>
      </c>
      <c r="D391" s="256">
        <v>0</v>
      </c>
      <c r="E391" s="256">
        <v>0</v>
      </c>
      <c r="F391" s="256">
        <v>0</v>
      </c>
      <c r="G391" s="256">
        <v>0</v>
      </c>
      <c r="H391" s="256">
        <v>0</v>
      </c>
      <c r="I391" s="256">
        <v>0</v>
      </c>
      <c r="J391" s="256">
        <v>1.7895217202592399</v>
      </c>
    </row>
    <row r="392" spans="1:10" s="116" customFormat="1" ht="12" x14ac:dyDescent="0.2">
      <c r="A392" s="143" t="s">
        <v>4456</v>
      </c>
      <c r="B392" s="143" t="s">
        <v>4464</v>
      </c>
      <c r="C392" s="143" t="s">
        <v>1977</v>
      </c>
      <c r="D392" s="255">
        <v>83.1530106224034</v>
      </c>
      <c r="E392" s="255">
        <v>166.306021244807</v>
      </c>
      <c r="F392" s="255">
        <v>332.612042489614</v>
      </c>
      <c r="G392" s="255">
        <v>0</v>
      </c>
      <c r="H392" s="255">
        <v>0</v>
      </c>
      <c r="I392" s="255">
        <v>0</v>
      </c>
      <c r="J392" s="255">
        <v>0.96656612891270799</v>
      </c>
    </row>
    <row r="393" spans="1:10" s="116" customFormat="1" ht="12" x14ac:dyDescent="0.2">
      <c r="A393" s="144" t="s">
        <v>1575</v>
      </c>
      <c r="B393" s="144" t="s">
        <v>1575</v>
      </c>
      <c r="C393" s="144" t="s">
        <v>2373</v>
      </c>
      <c r="D393" s="256">
        <v>6.2589244145856596E-4</v>
      </c>
      <c r="E393" s="256">
        <v>1.25178488291713E-3</v>
      </c>
      <c r="F393" s="256">
        <v>2.5035697658342699E-3</v>
      </c>
      <c r="G393" s="256">
        <v>0</v>
      </c>
      <c r="H393" s="256">
        <v>0</v>
      </c>
      <c r="I393" s="256">
        <v>0</v>
      </c>
      <c r="J393" s="256">
        <v>1.6573842481901999</v>
      </c>
    </row>
    <row r="394" spans="1:10" s="116" customFormat="1" ht="12" x14ac:dyDescent="0.2">
      <c r="A394" s="143" t="s">
        <v>4465</v>
      </c>
      <c r="B394" s="143" t="s">
        <v>4465</v>
      </c>
      <c r="C394" s="143" t="s">
        <v>2943</v>
      </c>
      <c r="D394" s="255">
        <v>1.6966567411796999E-4</v>
      </c>
      <c r="E394" s="255">
        <v>3.3933134823593901E-4</v>
      </c>
      <c r="F394" s="255">
        <v>6.7866269647187802E-4</v>
      </c>
      <c r="G394" s="255">
        <v>0</v>
      </c>
      <c r="H394" s="255">
        <v>0</v>
      </c>
      <c r="I394" s="255">
        <v>0</v>
      </c>
      <c r="J394" s="255">
        <v>0</v>
      </c>
    </row>
    <row r="395" spans="1:10" s="116" customFormat="1" ht="12" x14ac:dyDescent="0.2">
      <c r="A395" s="144" t="s">
        <v>4466</v>
      </c>
      <c r="B395" s="144" t="s">
        <v>4466</v>
      </c>
      <c r="C395" s="144" t="s">
        <v>2958</v>
      </c>
      <c r="D395" s="256">
        <v>0</v>
      </c>
      <c r="E395" s="256">
        <v>0</v>
      </c>
      <c r="F395" s="256">
        <v>0</v>
      </c>
      <c r="G395" s="256">
        <v>0</v>
      </c>
      <c r="H395" s="256">
        <v>0</v>
      </c>
      <c r="I395" s="256">
        <v>0</v>
      </c>
      <c r="J395" s="256">
        <v>0.29987694012862098</v>
      </c>
    </row>
    <row r="396" spans="1:10" s="116" customFormat="1" ht="12" x14ac:dyDescent="0.2">
      <c r="A396" s="143" t="s">
        <v>600</v>
      </c>
      <c r="B396" s="143" t="s">
        <v>600</v>
      </c>
      <c r="C396" s="143" t="s">
        <v>3016</v>
      </c>
      <c r="D396" s="255">
        <v>0</v>
      </c>
      <c r="E396" s="255">
        <v>0</v>
      </c>
      <c r="F396" s="255">
        <v>0</v>
      </c>
      <c r="G396" s="255">
        <v>135.42612184727099</v>
      </c>
      <c r="H396" s="255">
        <v>270.85224369454198</v>
      </c>
      <c r="I396" s="255">
        <v>541.70448738908499</v>
      </c>
      <c r="J396" s="255">
        <v>0</v>
      </c>
    </row>
    <row r="397" spans="1:10" s="116" customFormat="1" ht="12" x14ac:dyDescent="0.2">
      <c r="A397" s="144" t="s">
        <v>4467</v>
      </c>
      <c r="B397" s="144" t="s">
        <v>4467</v>
      </c>
      <c r="C397" s="144" t="s">
        <v>3094</v>
      </c>
      <c r="D397" s="256">
        <v>0</v>
      </c>
      <c r="E397" s="256">
        <v>0</v>
      </c>
      <c r="F397" s="256">
        <v>0</v>
      </c>
      <c r="G397" s="256">
        <v>108.41044753033501</v>
      </c>
      <c r="H397" s="256">
        <v>216.82089506067001</v>
      </c>
      <c r="I397" s="256">
        <v>433.641790121339</v>
      </c>
      <c r="J397" s="256">
        <v>0</v>
      </c>
    </row>
    <row r="398" spans="1:10" s="116" customFormat="1" ht="12" x14ac:dyDescent="0.2">
      <c r="A398" s="143" t="s">
        <v>484</v>
      </c>
      <c r="B398" s="143" t="s">
        <v>484</v>
      </c>
      <c r="C398" s="143" t="s">
        <v>2822</v>
      </c>
      <c r="D398" s="255">
        <v>0</v>
      </c>
      <c r="E398" s="255">
        <v>0</v>
      </c>
      <c r="F398" s="255">
        <v>0</v>
      </c>
      <c r="G398" s="255">
        <v>42.116609435610599</v>
      </c>
      <c r="H398" s="255">
        <v>84.233218871221098</v>
      </c>
      <c r="I398" s="255">
        <v>168.466437742442</v>
      </c>
      <c r="J398" s="255">
        <v>0</v>
      </c>
    </row>
    <row r="399" spans="1:10" s="116" customFormat="1" ht="12" x14ac:dyDescent="0.2">
      <c r="A399" s="144" t="s">
        <v>4468</v>
      </c>
      <c r="B399" s="144" t="s">
        <v>4468</v>
      </c>
      <c r="C399" s="144" t="s">
        <v>2039</v>
      </c>
      <c r="D399" s="256">
        <v>0</v>
      </c>
      <c r="E399" s="256">
        <v>0</v>
      </c>
      <c r="F399" s="256">
        <v>0</v>
      </c>
      <c r="G399" s="256">
        <v>0</v>
      </c>
      <c r="H399" s="256">
        <v>0</v>
      </c>
      <c r="I399" s="256">
        <v>0</v>
      </c>
      <c r="J399" s="256">
        <v>2.1102753833003298</v>
      </c>
    </row>
    <row r="400" spans="1:10" s="116" customFormat="1" ht="12" x14ac:dyDescent="0.2">
      <c r="A400" s="143" t="s">
        <v>4469</v>
      </c>
      <c r="B400" s="143" t="s">
        <v>4469</v>
      </c>
      <c r="C400" s="143" t="s">
        <v>2040</v>
      </c>
      <c r="D400" s="255">
        <v>0</v>
      </c>
      <c r="E400" s="255">
        <v>0</v>
      </c>
      <c r="F400" s="255">
        <v>0</v>
      </c>
      <c r="G400" s="255">
        <v>0</v>
      </c>
      <c r="H400" s="255">
        <v>0</v>
      </c>
      <c r="I400" s="255">
        <v>0</v>
      </c>
      <c r="J400" s="255">
        <v>0</v>
      </c>
    </row>
    <row r="401" spans="1:10" s="116" customFormat="1" ht="12" x14ac:dyDescent="0.2">
      <c r="A401" s="144" t="s">
        <v>3861</v>
      </c>
      <c r="B401" s="144" t="s">
        <v>3861</v>
      </c>
      <c r="C401" s="144" t="s">
        <v>3862</v>
      </c>
      <c r="D401" s="256">
        <v>0</v>
      </c>
      <c r="E401" s="256">
        <v>0</v>
      </c>
      <c r="F401" s="256">
        <v>0</v>
      </c>
      <c r="G401" s="256">
        <v>0</v>
      </c>
      <c r="H401" s="256">
        <v>0</v>
      </c>
      <c r="I401" s="256">
        <v>0</v>
      </c>
      <c r="J401" s="256">
        <v>1.6055979769199999</v>
      </c>
    </row>
    <row r="402" spans="1:10" s="116" customFormat="1" ht="12" x14ac:dyDescent="0.2">
      <c r="A402" s="143" t="s">
        <v>4337</v>
      </c>
      <c r="B402" s="143" t="s">
        <v>4470</v>
      </c>
      <c r="C402" s="143" t="s">
        <v>3137</v>
      </c>
      <c r="D402" s="255">
        <v>1.2431681478169499E-4</v>
      </c>
      <c r="E402" s="255">
        <v>2.4863362956339101E-4</v>
      </c>
      <c r="F402" s="255">
        <v>4.9726725912678201E-4</v>
      </c>
      <c r="G402" s="255">
        <v>0</v>
      </c>
      <c r="H402" s="255">
        <v>0</v>
      </c>
      <c r="I402" s="255">
        <v>0</v>
      </c>
      <c r="J402" s="255">
        <v>0.51621829162793798</v>
      </c>
    </row>
    <row r="403" spans="1:10" s="116" customFormat="1" ht="12" x14ac:dyDescent="0.2">
      <c r="A403" s="144" t="s">
        <v>4471</v>
      </c>
      <c r="B403" s="144" t="s">
        <v>4471</v>
      </c>
      <c r="C403" s="144" t="s">
        <v>2001</v>
      </c>
      <c r="D403" s="256">
        <v>0</v>
      </c>
      <c r="E403" s="256">
        <v>0</v>
      </c>
      <c r="F403" s="256">
        <v>0</v>
      </c>
      <c r="G403" s="256">
        <v>0</v>
      </c>
      <c r="H403" s="256">
        <v>0</v>
      </c>
      <c r="I403" s="256">
        <v>0</v>
      </c>
      <c r="J403" s="256">
        <v>0</v>
      </c>
    </row>
    <row r="404" spans="1:10" s="116" customFormat="1" ht="12" x14ac:dyDescent="0.2">
      <c r="A404" s="143" t="s">
        <v>1070</v>
      </c>
      <c r="B404" s="143" t="s">
        <v>1070</v>
      </c>
      <c r="C404" s="143" t="s">
        <v>3683</v>
      </c>
      <c r="D404" s="255">
        <v>1.14055474605887E-4</v>
      </c>
      <c r="E404" s="255">
        <v>2.28110949211775E-4</v>
      </c>
      <c r="F404" s="255">
        <v>4.5622189842354902E-4</v>
      </c>
      <c r="G404" s="255">
        <v>0</v>
      </c>
      <c r="H404" s="255">
        <v>0</v>
      </c>
      <c r="I404" s="255">
        <v>0</v>
      </c>
      <c r="J404" s="255">
        <v>0.56049939149737804</v>
      </c>
    </row>
    <row r="405" spans="1:10" s="116" customFormat="1" ht="12" x14ac:dyDescent="0.2">
      <c r="A405" s="144" t="s">
        <v>4378</v>
      </c>
      <c r="B405" s="144" t="s">
        <v>786</v>
      </c>
      <c r="C405" s="144" t="s">
        <v>1900</v>
      </c>
      <c r="D405" s="256">
        <v>83.086416409509198</v>
      </c>
      <c r="E405" s="256">
        <v>166.172832819018</v>
      </c>
      <c r="F405" s="256">
        <v>332.34566563803702</v>
      </c>
      <c r="G405" s="256">
        <v>0</v>
      </c>
      <c r="H405" s="256">
        <v>0</v>
      </c>
      <c r="I405" s="256">
        <v>0</v>
      </c>
      <c r="J405" s="256">
        <v>2.1523086839864898</v>
      </c>
    </row>
    <row r="406" spans="1:10" s="116" customFormat="1" ht="12" x14ac:dyDescent="0.2">
      <c r="A406" s="143" t="s">
        <v>5826</v>
      </c>
      <c r="B406" s="143" t="s">
        <v>5826</v>
      </c>
      <c r="C406" s="143" t="s">
        <v>2043</v>
      </c>
      <c r="D406" s="255">
        <v>0</v>
      </c>
      <c r="E406" s="255">
        <v>0</v>
      </c>
      <c r="F406" s="255">
        <v>0</v>
      </c>
      <c r="G406" s="255">
        <v>0</v>
      </c>
      <c r="H406" s="255">
        <v>0</v>
      </c>
      <c r="I406" s="255">
        <v>0</v>
      </c>
      <c r="J406" s="255">
        <v>2.4272052144899998</v>
      </c>
    </row>
    <row r="407" spans="1:10" s="116" customFormat="1" ht="12" x14ac:dyDescent="0.2">
      <c r="A407" s="144" t="s">
        <v>1491</v>
      </c>
      <c r="B407" s="144" t="s">
        <v>1491</v>
      </c>
      <c r="C407" s="144" t="s">
        <v>4171</v>
      </c>
      <c r="D407" s="256">
        <v>0</v>
      </c>
      <c r="E407" s="256">
        <v>0</v>
      </c>
      <c r="F407" s="256">
        <v>0</v>
      </c>
      <c r="G407" s="256">
        <v>0</v>
      </c>
      <c r="H407" s="256">
        <v>0</v>
      </c>
      <c r="I407" s="256">
        <v>0</v>
      </c>
      <c r="J407" s="256">
        <v>1.92842970070158</v>
      </c>
    </row>
    <row r="408" spans="1:10" s="116" customFormat="1" ht="12" x14ac:dyDescent="0.2">
      <c r="A408" s="143" t="s">
        <v>1438</v>
      </c>
      <c r="B408" s="143" t="s">
        <v>1437</v>
      </c>
      <c r="C408" s="143" t="s">
        <v>4111</v>
      </c>
      <c r="D408" s="255">
        <v>55.3596440100902</v>
      </c>
      <c r="E408" s="255">
        <v>110.71928802018</v>
      </c>
      <c r="F408" s="255">
        <v>221.438576040361</v>
      </c>
      <c r="G408" s="255">
        <v>0</v>
      </c>
      <c r="H408" s="255">
        <v>0</v>
      </c>
      <c r="I408" s="255">
        <v>0</v>
      </c>
      <c r="J408" s="255">
        <v>0.39077565125805502</v>
      </c>
    </row>
    <row r="409" spans="1:10" s="116" customFormat="1" ht="12" x14ac:dyDescent="0.2">
      <c r="A409" s="144" t="s">
        <v>1589</v>
      </c>
      <c r="B409" s="144" t="s">
        <v>1589</v>
      </c>
      <c r="C409" s="144" t="s">
        <v>3439</v>
      </c>
      <c r="D409" s="256">
        <v>0</v>
      </c>
      <c r="E409" s="256">
        <v>0</v>
      </c>
      <c r="F409" s="256">
        <v>0</v>
      </c>
      <c r="G409" s="256">
        <v>0</v>
      </c>
      <c r="H409" s="256">
        <v>0</v>
      </c>
      <c r="I409" s="256">
        <v>0</v>
      </c>
      <c r="J409" s="256">
        <v>1.97620350319447</v>
      </c>
    </row>
    <row r="410" spans="1:10" s="116" customFormat="1" ht="12" x14ac:dyDescent="0.2">
      <c r="A410" s="143" t="s">
        <v>4472</v>
      </c>
      <c r="B410" s="143" t="s">
        <v>560</v>
      </c>
      <c r="C410" s="143" t="s">
        <v>2946</v>
      </c>
      <c r="D410" s="255">
        <v>29.373684068311999</v>
      </c>
      <c r="E410" s="255">
        <v>58.747368136624097</v>
      </c>
      <c r="F410" s="255">
        <v>117.49473627324799</v>
      </c>
      <c r="G410" s="255">
        <v>0</v>
      </c>
      <c r="H410" s="255">
        <v>0</v>
      </c>
      <c r="I410" s="255">
        <v>0</v>
      </c>
      <c r="J410" s="255">
        <v>1.9029263401752801</v>
      </c>
    </row>
    <row r="411" spans="1:10" s="116" customFormat="1" ht="12" x14ac:dyDescent="0.2">
      <c r="A411" s="144" t="s">
        <v>1522</v>
      </c>
      <c r="B411" s="144" t="s">
        <v>1522</v>
      </c>
      <c r="C411" s="144" t="s">
        <v>4201</v>
      </c>
      <c r="D411" s="256">
        <v>0</v>
      </c>
      <c r="E411" s="256">
        <v>0</v>
      </c>
      <c r="F411" s="256">
        <v>0</v>
      </c>
      <c r="G411" s="256">
        <v>0</v>
      </c>
      <c r="H411" s="256">
        <v>0</v>
      </c>
      <c r="I411" s="256">
        <v>0</v>
      </c>
      <c r="J411" s="256">
        <v>0</v>
      </c>
    </row>
    <row r="412" spans="1:10" s="116" customFormat="1" ht="12" x14ac:dyDescent="0.2">
      <c r="A412" s="143" t="s">
        <v>1266</v>
      </c>
      <c r="B412" s="143" t="s">
        <v>1266</v>
      </c>
      <c r="C412" s="143" t="s">
        <v>3923</v>
      </c>
      <c r="D412" s="255">
        <v>36.159659000376898</v>
      </c>
      <c r="E412" s="255">
        <v>72.319318000753896</v>
      </c>
      <c r="F412" s="255">
        <v>144.63863600150799</v>
      </c>
      <c r="G412" s="255">
        <v>0</v>
      </c>
      <c r="H412" s="255">
        <v>0</v>
      </c>
      <c r="I412" s="255">
        <v>0</v>
      </c>
      <c r="J412" s="255">
        <v>2.2038826586480802</v>
      </c>
    </row>
    <row r="413" spans="1:10" s="116" customFormat="1" ht="12" x14ac:dyDescent="0.2">
      <c r="A413" s="144" t="s">
        <v>1014</v>
      </c>
      <c r="B413" s="144" t="s">
        <v>1013</v>
      </c>
      <c r="C413" s="144" t="s">
        <v>3618</v>
      </c>
      <c r="D413" s="256">
        <v>63.401819271006801</v>
      </c>
      <c r="E413" s="256">
        <v>126.803638542014</v>
      </c>
      <c r="F413" s="256">
        <v>253.607277084027</v>
      </c>
      <c r="G413" s="256">
        <v>0</v>
      </c>
      <c r="H413" s="256">
        <v>0</v>
      </c>
      <c r="I413" s="256">
        <v>0</v>
      </c>
      <c r="J413" s="256">
        <v>0</v>
      </c>
    </row>
    <row r="414" spans="1:10" s="116" customFormat="1" ht="12" x14ac:dyDescent="0.2">
      <c r="A414" s="143" t="s">
        <v>4473</v>
      </c>
      <c r="B414" s="143" t="s">
        <v>4473</v>
      </c>
      <c r="C414" s="143" t="s">
        <v>2256</v>
      </c>
      <c r="D414" s="255">
        <v>0</v>
      </c>
      <c r="E414" s="255">
        <v>0</v>
      </c>
      <c r="F414" s="255">
        <v>0</v>
      </c>
      <c r="G414" s="255">
        <v>0</v>
      </c>
      <c r="H414" s="255">
        <v>0</v>
      </c>
      <c r="I414" s="255">
        <v>0</v>
      </c>
      <c r="J414" s="255">
        <v>2.0617520852054501</v>
      </c>
    </row>
    <row r="415" spans="1:10" s="116" customFormat="1" ht="12" x14ac:dyDescent="0.2">
      <c r="A415" s="144" t="s">
        <v>4474</v>
      </c>
      <c r="B415" s="144" t="s">
        <v>4474</v>
      </c>
      <c r="C415" s="144" t="s">
        <v>2630</v>
      </c>
      <c r="D415" s="256">
        <v>0</v>
      </c>
      <c r="E415" s="256">
        <v>0</v>
      </c>
      <c r="F415" s="256">
        <v>0</v>
      </c>
      <c r="G415" s="256">
        <v>0</v>
      </c>
      <c r="H415" s="256">
        <v>0</v>
      </c>
      <c r="I415" s="256">
        <v>0</v>
      </c>
      <c r="J415" s="256">
        <v>1.96740126203396</v>
      </c>
    </row>
    <row r="416" spans="1:10" s="116" customFormat="1" ht="12" x14ac:dyDescent="0.2">
      <c r="A416" s="143" t="s">
        <v>6003</v>
      </c>
      <c r="B416" s="143" t="s">
        <v>6003</v>
      </c>
      <c r="C416" s="143" t="s">
        <v>6004</v>
      </c>
      <c r="D416" s="255">
        <v>0</v>
      </c>
      <c r="E416" s="255">
        <v>0</v>
      </c>
      <c r="F416" s="255">
        <v>0</v>
      </c>
      <c r="G416" s="255">
        <v>0</v>
      </c>
      <c r="H416" s="255">
        <v>0</v>
      </c>
      <c r="I416" s="255">
        <v>0</v>
      </c>
      <c r="J416" s="255">
        <v>0</v>
      </c>
    </row>
    <row r="417" spans="1:10" s="116" customFormat="1" ht="12" x14ac:dyDescent="0.2">
      <c r="A417" s="144" t="s">
        <v>6005</v>
      </c>
      <c r="B417" s="144" t="s">
        <v>6005</v>
      </c>
      <c r="C417" s="144" t="s">
        <v>6006</v>
      </c>
      <c r="D417" s="256">
        <v>0</v>
      </c>
      <c r="E417" s="256">
        <v>0</v>
      </c>
      <c r="F417" s="256">
        <v>0</v>
      </c>
      <c r="G417" s="256">
        <v>0</v>
      </c>
      <c r="H417" s="256">
        <v>0</v>
      </c>
      <c r="I417" s="256">
        <v>0</v>
      </c>
      <c r="J417" s="256">
        <v>0</v>
      </c>
    </row>
    <row r="418" spans="1:10" s="116" customFormat="1" ht="12" x14ac:dyDescent="0.2">
      <c r="A418" s="143" t="s">
        <v>4475</v>
      </c>
      <c r="B418" s="143" t="s">
        <v>4475</v>
      </c>
      <c r="C418" s="143" t="s">
        <v>2662</v>
      </c>
      <c r="D418" s="255">
        <v>0</v>
      </c>
      <c r="E418" s="255">
        <v>0</v>
      </c>
      <c r="F418" s="255">
        <v>0</v>
      </c>
      <c r="G418" s="255">
        <v>0</v>
      </c>
      <c r="H418" s="255">
        <v>0</v>
      </c>
      <c r="I418" s="255">
        <v>0</v>
      </c>
      <c r="J418" s="255">
        <v>1.14559910788733</v>
      </c>
    </row>
    <row r="419" spans="1:10" s="116" customFormat="1" ht="12" x14ac:dyDescent="0.2">
      <c r="A419" s="144" t="s">
        <v>1438</v>
      </c>
      <c r="B419" s="144" t="s">
        <v>1439</v>
      </c>
      <c r="C419" s="144" t="s">
        <v>4112</v>
      </c>
      <c r="D419" s="256">
        <v>54.842863330602</v>
      </c>
      <c r="E419" s="256">
        <v>109.685726661204</v>
      </c>
      <c r="F419" s="256">
        <v>219.371453322408</v>
      </c>
      <c r="G419" s="256">
        <v>0</v>
      </c>
      <c r="H419" s="256">
        <v>0</v>
      </c>
      <c r="I419" s="256">
        <v>0</v>
      </c>
      <c r="J419" s="256">
        <v>0.42327902476498103</v>
      </c>
    </row>
    <row r="420" spans="1:10" s="116" customFormat="1" ht="12" x14ac:dyDescent="0.2">
      <c r="A420" s="143" t="s">
        <v>655</v>
      </c>
      <c r="B420" s="143" t="s">
        <v>655</v>
      </c>
      <c r="C420" s="143" t="s">
        <v>3170</v>
      </c>
      <c r="D420" s="255">
        <v>1.2213578867063799E-4</v>
      </c>
      <c r="E420" s="255">
        <v>2.4427157734127701E-4</v>
      </c>
      <c r="F420" s="255">
        <v>4.8854315468255304E-4</v>
      </c>
      <c r="G420" s="255">
        <v>0</v>
      </c>
      <c r="H420" s="255">
        <v>0</v>
      </c>
      <c r="I420" s="255">
        <v>0</v>
      </c>
      <c r="J420" s="255">
        <v>0.40467342232984899</v>
      </c>
    </row>
    <row r="421" spans="1:10" s="116" customFormat="1" ht="12" x14ac:dyDescent="0.2">
      <c r="A421" s="144" t="s">
        <v>494</v>
      </c>
      <c r="B421" s="144" t="s">
        <v>494</v>
      </c>
      <c r="C421" s="144" t="s">
        <v>2835</v>
      </c>
      <c r="D421" s="256">
        <v>0</v>
      </c>
      <c r="E421" s="256">
        <v>0</v>
      </c>
      <c r="F421" s="256">
        <v>0</v>
      </c>
      <c r="G421" s="256">
        <v>188.15680018321299</v>
      </c>
      <c r="H421" s="256">
        <v>376.31360036642701</v>
      </c>
      <c r="I421" s="256">
        <v>752.627200732853</v>
      </c>
      <c r="J421" s="256">
        <v>0</v>
      </c>
    </row>
    <row r="422" spans="1:10" s="116" customFormat="1" ht="12" x14ac:dyDescent="0.2">
      <c r="A422" s="143" t="s">
        <v>1195</v>
      </c>
      <c r="B422" s="143" t="s">
        <v>1195</v>
      </c>
      <c r="C422" s="143" t="s">
        <v>3835</v>
      </c>
      <c r="D422" s="255">
        <v>0</v>
      </c>
      <c r="E422" s="255">
        <v>0</v>
      </c>
      <c r="F422" s="255">
        <v>0</v>
      </c>
      <c r="G422" s="255">
        <v>0</v>
      </c>
      <c r="H422" s="255">
        <v>0</v>
      </c>
      <c r="I422" s="255">
        <v>0</v>
      </c>
      <c r="J422" s="255">
        <v>1.19052465661454</v>
      </c>
    </row>
    <row r="423" spans="1:10" s="116" customFormat="1" ht="12" x14ac:dyDescent="0.2">
      <c r="A423" s="144" t="s">
        <v>4476</v>
      </c>
      <c r="B423" s="144" t="s">
        <v>4476</v>
      </c>
      <c r="C423" s="144" t="s">
        <v>2112</v>
      </c>
      <c r="D423" s="256">
        <v>0</v>
      </c>
      <c r="E423" s="256">
        <v>0</v>
      </c>
      <c r="F423" s="256">
        <v>0</v>
      </c>
      <c r="G423" s="256">
        <v>0</v>
      </c>
      <c r="H423" s="256">
        <v>0</v>
      </c>
      <c r="I423" s="256">
        <v>0</v>
      </c>
      <c r="J423" s="256">
        <v>0</v>
      </c>
    </row>
    <row r="424" spans="1:10" s="116" customFormat="1" ht="12" x14ac:dyDescent="0.2">
      <c r="A424" s="143" t="s">
        <v>1059</v>
      </c>
      <c r="B424" s="143" t="s">
        <v>1059</v>
      </c>
      <c r="C424" s="143" t="s">
        <v>3670</v>
      </c>
      <c r="D424" s="255">
        <v>0</v>
      </c>
      <c r="E424" s="255">
        <v>0</v>
      </c>
      <c r="F424" s="255">
        <v>0</v>
      </c>
      <c r="G424" s="255">
        <v>0</v>
      </c>
      <c r="H424" s="255">
        <v>0</v>
      </c>
      <c r="I424" s="255">
        <v>0</v>
      </c>
      <c r="J424" s="255">
        <v>1.94444202401393</v>
      </c>
    </row>
    <row r="425" spans="1:10" s="116" customFormat="1" ht="12" x14ac:dyDescent="0.2">
      <c r="A425" s="144" t="s">
        <v>792</v>
      </c>
      <c r="B425" s="144" t="s">
        <v>792</v>
      </c>
      <c r="C425" s="144" t="s">
        <v>3356</v>
      </c>
      <c r="D425" s="256">
        <v>0</v>
      </c>
      <c r="E425" s="256">
        <v>0</v>
      </c>
      <c r="F425" s="256">
        <v>0</v>
      </c>
      <c r="G425" s="256">
        <v>0</v>
      </c>
      <c r="H425" s="256">
        <v>0</v>
      </c>
      <c r="I425" s="256">
        <v>0</v>
      </c>
      <c r="J425" s="256">
        <v>2.07563462732936</v>
      </c>
    </row>
    <row r="426" spans="1:10" s="116" customFormat="1" ht="12" x14ac:dyDescent="0.2">
      <c r="A426" s="143" t="s">
        <v>4477</v>
      </c>
      <c r="B426" s="143" t="s">
        <v>4477</v>
      </c>
      <c r="C426" s="143" t="s">
        <v>2160</v>
      </c>
      <c r="D426" s="255">
        <v>0</v>
      </c>
      <c r="E426" s="255">
        <v>0</v>
      </c>
      <c r="F426" s="255">
        <v>0</v>
      </c>
      <c r="G426" s="255">
        <v>0</v>
      </c>
      <c r="H426" s="255">
        <v>0</v>
      </c>
      <c r="I426" s="255">
        <v>0</v>
      </c>
      <c r="J426" s="255">
        <v>14.958443457614999</v>
      </c>
    </row>
    <row r="427" spans="1:10" s="116" customFormat="1" ht="12" x14ac:dyDescent="0.2">
      <c r="A427" s="144" t="s">
        <v>793</v>
      </c>
      <c r="B427" s="144" t="s">
        <v>793</v>
      </c>
      <c r="C427" s="144" t="s">
        <v>3357</v>
      </c>
      <c r="D427" s="256">
        <v>0</v>
      </c>
      <c r="E427" s="256">
        <v>0</v>
      </c>
      <c r="F427" s="256">
        <v>0</v>
      </c>
      <c r="G427" s="256">
        <v>0</v>
      </c>
      <c r="H427" s="256">
        <v>0</v>
      </c>
      <c r="I427" s="256">
        <v>0</v>
      </c>
      <c r="J427" s="256">
        <v>0</v>
      </c>
    </row>
    <row r="428" spans="1:10" s="116" customFormat="1" ht="12" x14ac:dyDescent="0.2">
      <c r="A428" s="143" t="s">
        <v>4360</v>
      </c>
      <c r="B428" s="143" t="s">
        <v>1231</v>
      </c>
      <c r="C428" s="143" t="s">
        <v>1894</v>
      </c>
      <c r="D428" s="255">
        <v>21.576729259515101</v>
      </c>
      <c r="E428" s="255">
        <v>43.153458519030103</v>
      </c>
      <c r="F428" s="255">
        <v>86.306917038060206</v>
      </c>
      <c r="G428" s="255">
        <v>0</v>
      </c>
      <c r="H428" s="255">
        <v>0</v>
      </c>
      <c r="I428" s="255">
        <v>0</v>
      </c>
      <c r="J428" s="255">
        <v>2.3753881088145001</v>
      </c>
    </row>
    <row r="429" spans="1:10" s="116" customFormat="1" ht="12" x14ac:dyDescent="0.2">
      <c r="A429" s="144" t="s">
        <v>1527</v>
      </c>
      <c r="B429" s="144" t="s">
        <v>1527</v>
      </c>
      <c r="C429" s="144" t="s">
        <v>4204</v>
      </c>
      <c r="D429" s="256">
        <v>0</v>
      </c>
      <c r="E429" s="256">
        <v>0</v>
      </c>
      <c r="F429" s="256">
        <v>0</v>
      </c>
      <c r="G429" s="256">
        <v>0</v>
      </c>
      <c r="H429" s="256">
        <v>0</v>
      </c>
      <c r="I429" s="256">
        <v>0</v>
      </c>
      <c r="J429" s="256">
        <v>0</v>
      </c>
    </row>
    <row r="430" spans="1:10" s="116" customFormat="1" ht="12" x14ac:dyDescent="0.2">
      <c r="A430" s="143" t="s">
        <v>415</v>
      </c>
      <c r="B430" s="143" t="s">
        <v>415</v>
      </c>
      <c r="C430" s="143" t="s">
        <v>2695</v>
      </c>
      <c r="D430" s="255">
        <v>0</v>
      </c>
      <c r="E430" s="255">
        <v>0</v>
      </c>
      <c r="F430" s="255">
        <v>0</v>
      </c>
      <c r="G430" s="255">
        <v>41.059304572632897</v>
      </c>
      <c r="H430" s="255">
        <v>82.118609145265907</v>
      </c>
      <c r="I430" s="255">
        <v>164.23721829053201</v>
      </c>
      <c r="J430" s="255">
        <v>0</v>
      </c>
    </row>
    <row r="431" spans="1:10" s="116" customFormat="1" ht="12" x14ac:dyDescent="0.2">
      <c r="A431" s="144" t="s">
        <v>4478</v>
      </c>
      <c r="B431" s="144" t="s">
        <v>4478</v>
      </c>
      <c r="C431" s="144" t="s">
        <v>2631</v>
      </c>
      <c r="D431" s="256">
        <v>0</v>
      </c>
      <c r="E431" s="256">
        <v>0</v>
      </c>
      <c r="F431" s="256">
        <v>0</v>
      </c>
      <c r="G431" s="256">
        <v>0</v>
      </c>
      <c r="H431" s="256">
        <v>0</v>
      </c>
      <c r="I431" s="256">
        <v>0</v>
      </c>
      <c r="J431" s="256">
        <v>1.75119616038439</v>
      </c>
    </row>
    <row r="432" spans="1:10" s="116" customFormat="1" ht="12" x14ac:dyDescent="0.2">
      <c r="A432" s="143" t="s">
        <v>1001</v>
      </c>
      <c r="B432" s="143" t="s">
        <v>1001</v>
      </c>
      <c r="C432" s="143" t="s">
        <v>3597</v>
      </c>
      <c r="D432" s="255">
        <v>0</v>
      </c>
      <c r="E432" s="255">
        <v>0</v>
      </c>
      <c r="F432" s="255">
        <v>0</v>
      </c>
      <c r="G432" s="255">
        <v>0</v>
      </c>
      <c r="H432" s="255">
        <v>0</v>
      </c>
      <c r="I432" s="255">
        <v>0</v>
      </c>
      <c r="J432" s="255">
        <v>1.9426256098188299</v>
      </c>
    </row>
    <row r="433" spans="1:10" s="116" customFormat="1" ht="12" x14ac:dyDescent="0.2">
      <c r="A433" s="144" t="s">
        <v>4479</v>
      </c>
      <c r="B433" s="144" t="s">
        <v>4479</v>
      </c>
      <c r="C433" s="144" t="s">
        <v>1944</v>
      </c>
      <c r="D433" s="256">
        <v>0</v>
      </c>
      <c r="E433" s="256">
        <v>0</v>
      </c>
      <c r="F433" s="256">
        <v>0</v>
      </c>
      <c r="G433" s="256">
        <v>0</v>
      </c>
      <c r="H433" s="256">
        <v>0</v>
      </c>
      <c r="I433" s="256">
        <v>0</v>
      </c>
      <c r="J433" s="256">
        <v>2.2909399315646701</v>
      </c>
    </row>
    <row r="434" spans="1:10" s="116" customFormat="1" ht="12" x14ac:dyDescent="0.2">
      <c r="A434" s="143" t="s">
        <v>875</v>
      </c>
      <c r="B434" s="143" t="s">
        <v>875</v>
      </c>
      <c r="C434" s="143" t="s">
        <v>3446</v>
      </c>
      <c r="D434" s="255">
        <v>0</v>
      </c>
      <c r="E434" s="255">
        <v>0</v>
      </c>
      <c r="F434" s="255">
        <v>0</v>
      </c>
      <c r="G434" s="255">
        <v>0</v>
      </c>
      <c r="H434" s="255">
        <v>0</v>
      </c>
      <c r="I434" s="255">
        <v>0</v>
      </c>
      <c r="J434" s="255">
        <v>1.9136798504054</v>
      </c>
    </row>
    <row r="435" spans="1:10" s="116" customFormat="1" ht="12" x14ac:dyDescent="0.2">
      <c r="A435" s="144" t="s">
        <v>4480</v>
      </c>
      <c r="B435" s="144" t="s">
        <v>4480</v>
      </c>
      <c r="C435" s="144" t="s">
        <v>1887</v>
      </c>
      <c r="D435" s="256">
        <v>0</v>
      </c>
      <c r="E435" s="256">
        <v>0</v>
      </c>
      <c r="F435" s="256">
        <v>0</v>
      </c>
      <c r="G435" s="256">
        <v>0</v>
      </c>
      <c r="H435" s="256">
        <v>0</v>
      </c>
      <c r="I435" s="256">
        <v>0</v>
      </c>
      <c r="J435" s="256">
        <v>0</v>
      </c>
    </row>
    <row r="436" spans="1:10" s="116" customFormat="1" ht="12" x14ac:dyDescent="0.2">
      <c r="A436" s="143" t="s">
        <v>4481</v>
      </c>
      <c r="B436" s="143" t="s">
        <v>4481</v>
      </c>
      <c r="C436" s="143" t="s">
        <v>3188</v>
      </c>
      <c r="D436" s="255">
        <v>0</v>
      </c>
      <c r="E436" s="255">
        <v>0</v>
      </c>
      <c r="F436" s="255">
        <v>0</v>
      </c>
      <c r="G436" s="255">
        <v>0</v>
      </c>
      <c r="H436" s="255">
        <v>0</v>
      </c>
      <c r="I436" s="255">
        <v>0</v>
      </c>
      <c r="J436" s="255">
        <v>0</v>
      </c>
    </row>
    <row r="437" spans="1:10" s="116" customFormat="1" ht="12" x14ac:dyDescent="0.2">
      <c r="A437" s="144" t="s">
        <v>1123</v>
      </c>
      <c r="B437" s="144" t="s">
        <v>1123</v>
      </c>
      <c r="C437" s="144" t="s">
        <v>3744</v>
      </c>
      <c r="D437" s="256">
        <v>1.08871605461711E-4</v>
      </c>
      <c r="E437" s="256">
        <v>2.1774321092342099E-4</v>
      </c>
      <c r="F437" s="256">
        <v>4.35486421846843E-4</v>
      </c>
      <c r="G437" s="256">
        <v>0</v>
      </c>
      <c r="H437" s="256">
        <v>0</v>
      </c>
      <c r="I437" s="256">
        <v>0</v>
      </c>
      <c r="J437" s="256">
        <v>0</v>
      </c>
    </row>
    <row r="438" spans="1:10" s="116" customFormat="1" ht="12" x14ac:dyDescent="0.2">
      <c r="A438" s="143" t="s">
        <v>1405</v>
      </c>
      <c r="B438" s="143" t="s">
        <v>1405</v>
      </c>
      <c r="C438" s="143" t="s">
        <v>4070</v>
      </c>
      <c r="D438" s="255">
        <v>0</v>
      </c>
      <c r="E438" s="255">
        <v>0</v>
      </c>
      <c r="F438" s="255">
        <v>0</v>
      </c>
      <c r="G438" s="255">
        <v>0</v>
      </c>
      <c r="H438" s="255">
        <v>0</v>
      </c>
      <c r="I438" s="255">
        <v>0</v>
      </c>
      <c r="J438" s="255">
        <v>1.9521935671036199</v>
      </c>
    </row>
    <row r="439" spans="1:10" s="116" customFormat="1" ht="12" x14ac:dyDescent="0.2">
      <c r="A439" s="144" t="s">
        <v>1416</v>
      </c>
      <c r="B439" s="144" t="s">
        <v>1416</v>
      </c>
      <c r="C439" s="144" t="s">
        <v>4083</v>
      </c>
      <c r="D439" s="256">
        <v>0</v>
      </c>
      <c r="E439" s="256">
        <v>0</v>
      </c>
      <c r="F439" s="256">
        <v>0</v>
      </c>
      <c r="G439" s="256">
        <v>0</v>
      </c>
      <c r="H439" s="256">
        <v>0</v>
      </c>
      <c r="I439" s="256">
        <v>0</v>
      </c>
      <c r="J439" s="256">
        <v>1.98453264608296</v>
      </c>
    </row>
    <row r="440" spans="1:10" s="116" customFormat="1" ht="12" x14ac:dyDescent="0.2">
      <c r="A440" s="143" t="s">
        <v>441</v>
      </c>
      <c r="B440" s="143" t="s">
        <v>441</v>
      </c>
      <c r="C440" s="143" t="s">
        <v>2746</v>
      </c>
      <c r="D440" s="255">
        <v>1.06024572968961E-4</v>
      </c>
      <c r="E440" s="255">
        <v>2.12049145937923E-4</v>
      </c>
      <c r="F440" s="255">
        <v>4.2409829187584498E-4</v>
      </c>
      <c r="G440" s="255">
        <v>0</v>
      </c>
      <c r="H440" s="255">
        <v>0</v>
      </c>
      <c r="I440" s="255">
        <v>0</v>
      </c>
      <c r="J440" s="255">
        <v>2.2260965664998098</v>
      </c>
    </row>
    <row r="441" spans="1:10" s="116" customFormat="1" ht="12" x14ac:dyDescent="0.2">
      <c r="A441" s="144" t="s">
        <v>1321</v>
      </c>
      <c r="B441" s="144" t="s">
        <v>1323</v>
      </c>
      <c r="C441" s="144" t="s">
        <v>3985</v>
      </c>
      <c r="D441" s="256">
        <v>24.300326623104102</v>
      </c>
      <c r="E441" s="256">
        <v>48.600653246208203</v>
      </c>
      <c r="F441" s="256">
        <v>97.201306492416293</v>
      </c>
      <c r="G441" s="256">
        <v>0</v>
      </c>
      <c r="H441" s="256">
        <v>0</v>
      </c>
      <c r="I441" s="256">
        <v>0</v>
      </c>
      <c r="J441" s="256">
        <v>2.10574965620699</v>
      </c>
    </row>
    <row r="442" spans="1:10" s="116" customFormat="1" ht="12" x14ac:dyDescent="0.2">
      <c r="A442" s="143" t="s">
        <v>4482</v>
      </c>
      <c r="B442" s="143" t="s">
        <v>4482</v>
      </c>
      <c r="C442" s="143" t="s">
        <v>2548</v>
      </c>
      <c r="D442" s="255">
        <v>0</v>
      </c>
      <c r="E442" s="255">
        <v>0</v>
      </c>
      <c r="F442" s="255">
        <v>0</v>
      </c>
      <c r="G442" s="255">
        <v>0</v>
      </c>
      <c r="H442" s="255">
        <v>0</v>
      </c>
      <c r="I442" s="255">
        <v>0</v>
      </c>
      <c r="J442" s="255">
        <v>0</v>
      </c>
    </row>
    <row r="443" spans="1:10" s="116" customFormat="1" ht="12" x14ac:dyDescent="0.2">
      <c r="A443" s="144" t="s">
        <v>4397</v>
      </c>
      <c r="B443" s="144" t="s">
        <v>4483</v>
      </c>
      <c r="C443" s="144" t="s">
        <v>2550</v>
      </c>
      <c r="D443" s="256">
        <v>6.03507356988161</v>
      </c>
      <c r="E443" s="256">
        <v>12.070147139763201</v>
      </c>
      <c r="F443" s="256">
        <v>24.140294279526401</v>
      </c>
      <c r="G443" s="256">
        <v>0</v>
      </c>
      <c r="H443" s="256">
        <v>0</v>
      </c>
      <c r="I443" s="256">
        <v>0</v>
      </c>
      <c r="J443" s="256">
        <v>1.91292221390406</v>
      </c>
    </row>
    <row r="444" spans="1:10" s="116" customFormat="1" ht="12" x14ac:dyDescent="0.2">
      <c r="A444" s="143" t="s">
        <v>4484</v>
      </c>
      <c r="B444" s="143" t="s">
        <v>4484</v>
      </c>
      <c r="C444" s="143" t="s">
        <v>2618</v>
      </c>
      <c r="D444" s="255">
        <v>0</v>
      </c>
      <c r="E444" s="255">
        <v>0</v>
      </c>
      <c r="F444" s="255">
        <v>0</v>
      </c>
      <c r="G444" s="255">
        <v>0</v>
      </c>
      <c r="H444" s="255">
        <v>0</v>
      </c>
      <c r="I444" s="255">
        <v>0</v>
      </c>
      <c r="J444" s="255">
        <v>0</v>
      </c>
    </row>
    <row r="445" spans="1:10" s="116" customFormat="1" ht="12" x14ac:dyDescent="0.2">
      <c r="A445" s="144" t="s">
        <v>5827</v>
      </c>
      <c r="B445" s="144" t="s">
        <v>5827</v>
      </c>
      <c r="C445" s="144" t="s">
        <v>2619</v>
      </c>
      <c r="D445" s="256">
        <v>0</v>
      </c>
      <c r="E445" s="256">
        <v>0</v>
      </c>
      <c r="F445" s="256">
        <v>0</v>
      </c>
      <c r="G445" s="256">
        <v>0</v>
      </c>
      <c r="H445" s="256">
        <v>0</v>
      </c>
      <c r="I445" s="256">
        <v>0</v>
      </c>
      <c r="J445" s="256">
        <v>2.1045830324995598</v>
      </c>
    </row>
    <row r="446" spans="1:10" s="116" customFormat="1" ht="12" x14ac:dyDescent="0.2">
      <c r="A446" s="143" t="s">
        <v>796</v>
      </c>
      <c r="B446" s="143" t="s">
        <v>796</v>
      </c>
      <c r="C446" s="143" t="s">
        <v>3362</v>
      </c>
      <c r="D446" s="255">
        <v>0</v>
      </c>
      <c r="E446" s="255">
        <v>0</v>
      </c>
      <c r="F446" s="255">
        <v>0</v>
      </c>
      <c r="G446" s="255">
        <v>0</v>
      </c>
      <c r="H446" s="255">
        <v>0</v>
      </c>
      <c r="I446" s="255">
        <v>0</v>
      </c>
      <c r="J446" s="255">
        <v>2.1380856535719599</v>
      </c>
    </row>
    <row r="447" spans="1:10" s="116" customFormat="1" ht="12" x14ac:dyDescent="0.2">
      <c r="A447" s="144" t="s">
        <v>4485</v>
      </c>
      <c r="B447" s="144" t="s">
        <v>4485</v>
      </c>
      <c r="C447" s="144" t="s">
        <v>2442</v>
      </c>
      <c r="D447" s="256">
        <v>1.25834971160843E-4</v>
      </c>
      <c r="E447" s="256">
        <v>2.5166994232168601E-4</v>
      </c>
      <c r="F447" s="256">
        <v>5.0333988464337104E-4</v>
      </c>
      <c r="G447" s="256">
        <v>0</v>
      </c>
      <c r="H447" s="256">
        <v>0</v>
      </c>
      <c r="I447" s="256">
        <v>0</v>
      </c>
      <c r="J447" s="256">
        <v>0.48198801880638298</v>
      </c>
    </row>
    <row r="448" spans="1:10" s="116" customFormat="1" ht="12" x14ac:dyDescent="0.2">
      <c r="A448" s="143" t="s">
        <v>4486</v>
      </c>
      <c r="B448" s="143" t="s">
        <v>4486</v>
      </c>
      <c r="C448" s="143" t="s">
        <v>1916</v>
      </c>
      <c r="D448" s="255">
        <v>0</v>
      </c>
      <c r="E448" s="255">
        <v>0</v>
      </c>
      <c r="F448" s="255">
        <v>0</v>
      </c>
      <c r="G448" s="255">
        <v>0</v>
      </c>
      <c r="H448" s="255">
        <v>0</v>
      </c>
      <c r="I448" s="255">
        <v>0</v>
      </c>
      <c r="J448" s="255">
        <v>2.1368569681931602</v>
      </c>
    </row>
    <row r="449" spans="1:10" s="116" customFormat="1" ht="12" x14ac:dyDescent="0.2">
      <c r="A449" s="144" t="s">
        <v>4487</v>
      </c>
      <c r="B449" s="144" t="s">
        <v>4487</v>
      </c>
      <c r="C449" s="144" t="s">
        <v>2361</v>
      </c>
      <c r="D449" s="256">
        <v>0</v>
      </c>
      <c r="E449" s="256">
        <v>0</v>
      </c>
      <c r="F449" s="256">
        <v>0</v>
      </c>
      <c r="G449" s="256">
        <v>0</v>
      </c>
      <c r="H449" s="256">
        <v>0</v>
      </c>
      <c r="I449" s="256">
        <v>0</v>
      </c>
      <c r="J449" s="256">
        <v>1.9162231258768501</v>
      </c>
    </row>
    <row r="450" spans="1:10" s="116" customFormat="1" ht="12" x14ac:dyDescent="0.2">
      <c r="A450" s="143" t="s">
        <v>4552</v>
      </c>
      <c r="B450" s="143" t="s">
        <v>4552</v>
      </c>
      <c r="C450" s="143" t="s">
        <v>5540</v>
      </c>
      <c r="D450" s="255">
        <v>0</v>
      </c>
      <c r="E450" s="255">
        <v>0</v>
      </c>
      <c r="F450" s="255">
        <v>0</v>
      </c>
      <c r="G450" s="255">
        <v>0</v>
      </c>
      <c r="H450" s="255">
        <v>0</v>
      </c>
      <c r="I450" s="255">
        <v>0</v>
      </c>
      <c r="J450" s="255">
        <v>0</v>
      </c>
    </row>
    <row r="451" spans="1:10" s="116" customFormat="1" ht="12" x14ac:dyDescent="0.2">
      <c r="A451" s="144" t="s">
        <v>1302</v>
      </c>
      <c r="B451" s="144" t="s">
        <v>1302</v>
      </c>
      <c r="C451" s="144" t="s">
        <v>3966</v>
      </c>
      <c r="D451" s="256">
        <v>0</v>
      </c>
      <c r="E451" s="256">
        <v>0</v>
      </c>
      <c r="F451" s="256">
        <v>0</v>
      </c>
      <c r="G451" s="256">
        <v>0</v>
      </c>
      <c r="H451" s="256">
        <v>0</v>
      </c>
      <c r="I451" s="256">
        <v>0</v>
      </c>
      <c r="J451" s="256">
        <v>0</v>
      </c>
    </row>
    <row r="452" spans="1:10" s="116" customFormat="1" ht="12" x14ac:dyDescent="0.2">
      <c r="A452" s="143" t="s">
        <v>610</v>
      </c>
      <c r="B452" s="143" t="s">
        <v>610</v>
      </c>
      <c r="C452" s="143" t="s">
        <v>3040</v>
      </c>
      <c r="D452" s="255">
        <v>0</v>
      </c>
      <c r="E452" s="255">
        <v>0</v>
      </c>
      <c r="F452" s="255">
        <v>0</v>
      </c>
      <c r="G452" s="255">
        <v>0</v>
      </c>
      <c r="H452" s="255">
        <v>0</v>
      </c>
      <c r="I452" s="255">
        <v>0</v>
      </c>
      <c r="J452" s="255">
        <v>1.4665033539452901</v>
      </c>
    </row>
    <row r="453" spans="1:10" s="116" customFormat="1" ht="12" x14ac:dyDescent="0.2">
      <c r="A453" s="144" t="s">
        <v>4488</v>
      </c>
      <c r="B453" s="144" t="s">
        <v>4488</v>
      </c>
      <c r="C453" s="144" t="s">
        <v>2152</v>
      </c>
      <c r="D453" s="256">
        <v>0</v>
      </c>
      <c r="E453" s="256">
        <v>0</v>
      </c>
      <c r="F453" s="256">
        <v>0</v>
      </c>
      <c r="G453" s="256">
        <v>0</v>
      </c>
      <c r="H453" s="256">
        <v>0</v>
      </c>
      <c r="I453" s="256">
        <v>0</v>
      </c>
      <c r="J453" s="256">
        <v>1.6026340538644199</v>
      </c>
    </row>
    <row r="454" spans="1:10" s="116" customFormat="1" ht="12" x14ac:dyDescent="0.2">
      <c r="A454" s="143" t="s">
        <v>4489</v>
      </c>
      <c r="B454" s="143" t="s">
        <v>4489</v>
      </c>
      <c r="C454" s="143" t="s">
        <v>2982</v>
      </c>
      <c r="D454" s="255">
        <v>0</v>
      </c>
      <c r="E454" s="255">
        <v>0</v>
      </c>
      <c r="F454" s="255">
        <v>0</v>
      </c>
      <c r="G454" s="255">
        <v>0</v>
      </c>
      <c r="H454" s="255">
        <v>0</v>
      </c>
      <c r="I454" s="255">
        <v>0</v>
      </c>
      <c r="J454" s="255">
        <v>1.9659741262377699</v>
      </c>
    </row>
    <row r="455" spans="1:10" s="116" customFormat="1" ht="12" x14ac:dyDescent="0.2">
      <c r="A455" s="144" t="s">
        <v>1060</v>
      </c>
      <c r="B455" s="144" t="s">
        <v>1061</v>
      </c>
      <c r="C455" s="144" t="s">
        <v>3674</v>
      </c>
      <c r="D455" s="256">
        <v>2.03541618211155</v>
      </c>
      <c r="E455" s="256">
        <v>4.0708323642231097</v>
      </c>
      <c r="F455" s="256">
        <v>8.1416647284462105</v>
      </c>
      <c r="G455" s="256">
        <v>0</v>
      </c>
      <c r="H455" s="256">
        <v>0</v>
      </c>
      <c r="I455" s="256">
        <v>0</v>
      </c>
      <c r="J455" s="256">
        <v>2.00022043117036</v>
      </c>
    </row>
    <row r="456" spans="1:10" s="116" customFormat="1" ht="12" x14ac:dyDescent="0.2">
      <c r="A456" s="143" t="s">
        <v>3879</v>
      </c>
      <c r="B456" s="143" t="s">
        <v>3879</v>
      </c>
      <c r="C456" s="143" t="s">
        <v>3880</v>
      </c>
      <c r="D456" s="255">
        <v>0</v>
      </c>
      <c r="E456" s="255">
        <v>0</v>
      </c>
      <c r="F456" s="255">
        <v>0</v>
      </c>
      <c r="G456" s="255">
        <v>0</v>
      </c>
      <c r="H456" s="255">
        <v>0</v>
      </c>
      <c r="I456" s="255">
        <v>0</v>
      </c>
      <c r="J456" s="255">
        <v>0</v>
      </c>
    </row>
    <row r="457" spans="1:10" s="116" customFormat="1" ht="12" x14ac:dyDescent="0.2">
      <c r="A457" s="144" t="s">
        <v>4490</v>
      </c>
      <c r="B457" s="144" t="s">
        <v>4490</v>
      </c>
      <c r="C457" s="144" t="s">
        <v>2671</v>
      </c>
      <c r="D457" s="256">
        <v>0</v>
      </c>
      <c r="E457" s="256">
        <v>0</v>
      </c>
      <c r="F457" s="256">
        <v>0</v>
      </c>
      <c r="G457" s="256">
        <v>0</v>
      </c>
      <c r="H457" s="256">
        <v>0</v>
      </c>
      <c r="I457" s="256">
        <v>0</v>
      </c>
      <c r="J457" s="256">
        <v>1.88931642311707</v>
      </c>
    </row>
    <row r="458" spans="1:10" s="116" customFormat="1" ht="12" x14ac:dyDescent="0.2">
      <c r="A458" s="143" t="s">
        <v>4491</v>
      </c>
      <c r="B458" s="143" t="s">
        <v>4491</v>
      </c>
      <c r="C458" s="143" t="s">
        <v>2091</v>
      </c>
      <c r="D458" s="255">
        <v>0</v>
      </c>
      <c r="E458" s="255">
        <v>0</v>
      </c>
      <c r="F458" s="255">
        <v>0</v>
      </c>
      <c r="G458" s="255">
        <v>0</v>
      </c>
      <c r="H458" s="255">
        <v>0</v>
      </c>
      <c r="I458" s="255">
        <v>0</v>
      </c>
      <c r="J458" s="255">
        <v>0</v>
      </c>
    </row>
    <row r="459" spans="1:10" s="116" customFormat="1" ht="12" x14ac:dyDescent="0.2">
      <c r="A459" s="144" t="s">
        <v>751</v>
      </c>
      <c r="B459" s="144" t="s">
        <v>752</v>
      </c>
      <c r="C459" s="144" t="s">
        <v>3306</v>
      </c>
      <c r="D459" s="256">
        <v>17.278265757075701</v>
      </c>
      <c r="E459" s="256">
        <v>34.556531514151303</v>
      </c>
      <c r="F459" s="256">
        <v>69.113063028302605</v>
      </c>
      <c r="G459" s="256">
        <v>0</v>
      </c>
      <c r="H459" s="256">
        <v>0</v>
      </c>
      <c r="I459" s="256">
        <v>0</v>
      </c>
      <c r="J459" s="256">
        <v>1.6931806526511</v>
      </c>
    </row>
    <row r="460" spans="1:10" s="116" customFormat="1" ht="12" x14ac:dyDescent="0.2">
      <c r="A460" s="143" t="s">
        <v>1039</v>
      </c>
      <c r="B460" s="143" t="s">
        <v>1039</v>
      </c>
      <c r="C460" s="143" t="s">
        <v>3647</v>
      </c>
      <c r="D460" s="255">
        <v>8.4597580481337196E-5</v>
      </c>
      <c r="E460" s="255">
        <v>1.6919516096267401E-4</v>
      </c>
      <c r="F460" s="255">
        <v>3.38390321925349E-4</v>
      </c>
      <c r="G460" s="255">
        <v>0</v>
      </c>
      <c r="H460" s="255">
        <v>0</v>
      </c>
      <c r="I460" s="255">
        <v>0</v>
      </c>
      <c r="J460" s="255">
        <v>0.40401338076583798</v>
      </c>
    </row>
    <row r="461" spans="1:10" s="116" customFormat="1" ht="12" x14ac:dyDescent="0.2">
      <c r="A461" s="144" t="s">
        <v>4492</v>
      </c>
      <c r="B461" s="144" t="s">
        <v>4492</v>
      </c>
      <c r="C461" s="144" t="s">
        <v>3034</v>
      </c>
      <c r="D461" s="256">
        <v>36.924620938931596</v>
      </c>
      <c r="E461" s="256">
        <v>73.849241877863093</v>
      </c>
      <c r="F461" s="256">
        <v>147.69848375572599</v>
      </c>
      <c r="G461" s="256">
        <v>0</v>
      </c>
      <c r="H461" s="256">
        <v>0</v>
      </c>
      <c r="I461" s="256">
        <v>0</v>
      </c>
      <c r="J461" s="256">
        <v>1.9922226752943299</v>
      </c>
    </row>
    <row r="462" spans="1:10" s="116" customFormat="1" ht="12" x14ac:dyDescent="0.2">
      <c r="A462" s="143" t="s">
        <v>4493</v>
      </c>
      <c r="B462" s="143" t="s">
        <v>4493</v>
      </c>
      <c r="C462" s="143" t="s">
        <v>2133</v>
      </c>
      <c r="D462" s="255">
        <v>0</v>
      </c>
      <c r="E462" s="255">
        <v>0</v>
      </c>
      <c r="F462" s="255">
        <v>0</v>
      </c>
      <c r="G462" s="255">
        <v>0</v>
      </c>
      <c r="H462" s="255">
        <v>0</v>
      </c>
      <c r="I462" s="255">
        <v>0</v>
      </c>
      <c r="J462" s="255">
        <v>1.14477995355953</v>
      </c>
    </row>
    <row r="463" spans="1:10" s="116" customFormat="1" ht="12" x14ac:dyDescent="0.2">
      <c r="A463" s="144" t="s">
        <v>4494</v>
      </c>
      <c r="B463" s="144" t="s">
        <v>4494</v>
      </c>
      <c r="C463" s="144" t="s">
        <v>2100</v>
      </c>
      <c r="D463" s="256">
        <v>0</v>
      </c>
      <c r="E463" s="256">
        <v>0</v>
      </c>
      <c r="F463" s="256">
        <v>0</v>
      </c>
      <c r="G463" s="256">
        <v>0</v>
      </c>
      <c r="H463" s="256">
        <v>0</v>
      </c>
      <c r="I463" s="256">
        <v>0</v>
      </c>
      <c r="J463" s="256">
        <v>1.1502782937053999</v>
      </c>
    </row>
    <row r="464" spans="1:10" s="116" customFormat="1" ht="12" x14ac:dyDescent="0.2">
      <c r="A464" s="143" t="s">
        <v>942</v>
      </c>
      <c r="B464" s="143" t="s">
        <v>942</v>
      </c>
      <c r="C464" s="143" t="s">
        <v>3523</v>
      </c>
      <c r="D464" s="255">
        <v>1.18127023326962E-4</v>
      </c>
      <c r="E464" s="255">
        <v>2.36254046653924E-4</v>
      </c>
      <c r="F464" s="255">
        <v>4.72508093307848E-4</v>
      </c>
      <c r="G464" s="255">
        <v>0</v>
      </c>
      <c r="H464" s="255">
        <v>0</v>
      </c>
      <c r="I464" s="255">
        <v>0</v>
      </c>
      <c r="J464" s="255">
        <v>0.40899021086349202</v>
      </c>
    </row>
    <row r="465" spans="1:10" s="116" customFormat="1" ht="12" x14ac:dyDescent="0.2">
      <c r="A465" s="144" t="s">
        <v>1181</v>
      </c>
      <c r="B465" s="144" t="s">
        <v>1181</v>
      </c>
      <c r="C465" s="144" t="s">
        <v>3816</v>
      </c>
      <c r="D465" s="256">
        <v>0</v>
      </c>
      <c r="E465" s="256">
        <v>0</v>
      </c>
      <c r="F465" s="256">
        <v>0</v>
      </c>
      <c r="G465" s="256">
        <v>0</v>
      </c>
      <c r="H465" s="256">
        <v>0</v>
      </c>
      <c r="I465" s="256">
        <v>0</v>
      </c>
      <c r="J465" s="256">
        <v>1.9595057936439599</v>
      </c>
    </row>
    <row r="466" spans="1:10" s="116" customFormat="1" ht="12" x14ac:dyDescent="0.2">
      <c r="A466" s="143" t="s">
        <v>5828</v>
      </c>
      <c r="B466" s="143" t="s">
        <v>5828</v>
      </c>
      <c r="C466" s="143" t="s">
        <v>5277</v>
      </c>
      <c r="D466" s="255">
        <v>0</v>
      </c>
      <c r="E466" s="255">
        <v>0</v>
      </c>
      <c r="F466" s="255">
        <v>0</v>
      </c>
      <c r="G466" s="255">
        <v>0</v>
      </c>
      <c r="H466" s="255">
        <v>0</v>
      </c>
      <c r="I466" s="255">
        <v>0</v>
      </c>
      <c r="J466" s="255">
        <v>0</v>
      </c>
    </row>
    <row r="467" spans="1:10" s="116" customFormat="1" ht="12" x14ac:dyDescent="0.2">
      <c r="A467" s="144" t="s">
        <v>1424</v>
      </c>
      <c r="B467" s="144" t="s">
        <v>1424</v>
      </c>
      <c r="C467" s="144" t="s">
        <v>4095</v>
      </c>
      <c r="D467" s="256">
        <v>19.249634207165499</v>
      </c>
      <c r="E467" s="256">
        <v>38.499268414330999</v>
      </c>
      <c r="F467" s="256">
        <v>76.998536828661898</v>
      </c>
      <c r="G467" s="256">
        <v>0</v>
      </c>
      <c r="H467" s="256">
        <v>0</v>
      </c>
      <c r="I467" s="256">
        <v>0</v>
      </c>
      <c r="J467" s="256">
        <v>2.23119819152015</v>
      </c>
    </row>
    <row r="468" spans="1:10" s="116" customFormat="1" ht="12" x14ac:dyDescent="0.2">
      <c r="A468" s="143" t="s">
        <v>421</v>
      </c>
      <c r="B468" s="143" t="s">
        <v>421</v>
      </c>
      <c r="C468" s="143" t="s">
        <v>2704</v>
      </c>
      <c r="D468" s="255">
        <v>0</v>
      </c>
      <c r="E468" s="255">
        <v>0</v>
      </c>
      <c r="F468" s="255">
        <v>0</v>
      </c>
      <c r="G468" s="255">
        <v>0</v>
      </c>
      <c r="H468" s="255">
        <v>0</v>
      </c>
      <c r="I468" s="255">
        <v>0</v>
      </c>
      <c r="J468" s="255">
        <v>2.7402908538434199</v>
      </c>
    </row>
    <row r="469" spans="1:10" s="116" customFormat="1" ht="12" x14ac:dyDescent="0.2">
      <c r="A469" s="144" t="s">
        <v>1519</v>
      </c>
      <c r="B469" s="144" t="s">
        <v>1519</v>
      </c>
      <c r="C469" s="144" t="s">
        <v>4200</v>
      </c>
      <c r="D469" s="256">
        <v>0</v>
      </c>
      <c r="E469" s="256">
        <v>0</v>
      </c>
      <c r="F469" s="256">
        <v>0</v>
      </c>
      <c r="G469" s="256">
        <v>0</v>
      </c>
      <c r="H469" s="256">
        <v>0</v>
      </c>
      <c r="I469" s="256">
        <v>0</v>
      </c>
      <c r="J469" s="256">
        <v>0</v>
      </c>
    </row>
    <row r="470" spans="1:10" s="116" customFormat="1" ht="12" x14ac:dyDescent="0.2">
      <c r="A470" s="143" t="s">
        <v>4495</v>
      </c>
      <c r="B470" s="143" t="s">
        <v>4495</v>
      </c>
      <c r="C470" s="143" t="s">
        <v>2439</v>
      </c>
      <c r="D470" s="255">
        <v>1.8284179521693499E-4</v>
      </c>
      <c r="E470" s="255">
        <v>3.6568359043387101E-4</v>
      </c>
      <c r="F470" s="255">
        <v>7.3136718086774203E-4</v>
      </c>
      <c r="G470" s="255">
        <v>0</v>
      </c>
      <c r="H470" s="255">
        <v>0</v>
      </c>
      <c r="I470" s="255">
        <v>0</v>
      </c>
      <c r="J470" s="255">
        <v>0.48546138379652898</v>
      </c>
    </row>
    <row r="471" spans="1:10" s="116" customFormat="1" ht="12" x14ac:dyDescent="0.2">
      <c r="A471" s="144" t="s">
        <v>4393</v>
      </c>
      <c r="B471" s="144" t="s">
        <v>4496</v>
      </c>
      <c r="C471" s="144" t="s">
        <v>2886</v>
      </c>
      <c r="D471" s="256">
        <v>49.917663057871401</v>
      </c>
      <c r="E471" s="256">
        <v>99.835326115742902</v>
      </c>
      <c r="F471" s="256">
        <v>199.670652231486</v>
      </c>
      <c r="G471" s="256">
        <v>0</v>
      </c>
      <c r="H471" s="256">
        <v>0</v>
      </c>
      <c r="I471" s="256">
        <v>0</v>
      </c>
      <c r="J471" s="256">
        <v>1.86478444795603</v>
      </c>
    </row>
    <row r="472" spans="1:10" s="116" customFormat="1" ht="12" x14ac:dyDescent="0.2">
      <c r="A472" s="143" t="s">
        <v>4393</v>
      </c>
      <c r="B472" s="143" t="s">
        <v>4393</v>
      </c>
      <c r="C472" s="143" t="s">
        <v>2887</v>
      </c>
      <c r="D472" s="255">
        <v>49.842543443738897</v>
      </c>
      <c r="E472" s="255">
        <v>99.685086887477794</v>
      </c>
      <c r="F472" s="255">
        <v>199.37017377495599</v>
      </c>
      <c r="G472" s="255">
        <v>0</v>
      </c>
      <c r="H472" s="255">
        <v>0</v>
      </c>
      <c r="I472" s="255">
        <v>0</v>
      </c>
      <c r="J472" s="255">
        <v>2.1549247680665999</v>
      </c>
    </row>
    <row r="473" spans="1:10" s="116" customFormat="1" ht="12" x14ac:dyDescent="0.2">
      <c r="A473" s="144" t="s">
        <v>1343</v>
      </c>
      <c r="B473" s="144" t="s">
        <v>1343</v>
      </c>
      <c r="C473" s="144" t="s">
        <v>4010</v>
      </c>
      <c r="D473" s="256">
        <v>0</v>
      </c>
      <c r="E473" s="256">
        <v>0</v>
      </c>
      <c r="F473" s="256">
        <v>0</v>
      </c>
      <c r="G473" s="256">
        <v>0</v>
      </c>
      <c r="H473" s="256">
        <v>0</v>
      </c>
      <c r="I473" s="256">
        <v>0</v>
      </c>
      <c r="J473" s="256">
        <v>0</v>
      </c>
    </row>
    <row r="474" spans="1:10" s="116" customFormat="1" ht="12" x14ac:dyDescent="0.2">
      <c r="A474" s="143" t="s">
        <v>4497</v>
      </c>
      <c r="B474" s="143" t="s">
        <v>4497</v>
      </c>
      <c r="C474" s="143" t="s">
        <v>2352</v>
      </c>
      <c r="D474" s="255">
        <v>7.9999376642710704E-5</v>
      </c>
      <c r="E474" s="255">
        <v>1.59998753285421E-4</v>
      </c>
      <c r="F474" s="255">
        <v>3.1999750657084298E-4</v>
      </c>
      <c r="G474" s="255">
        <v>0</v>
      </c>
      <c r="H474" s="255">
        <v>0</v>
      </c>
      <c r="I474" s="255">
        <v>0</v>
      </c>
      <c r="J474" s="255">
        <v>0.67482209115749803</v>
      </c>
    </row>
    <row r="475" spans="1:10" s="116" customFormat="1" ht="12" x14ac:dyDescent="0.2">
      <c r="A475" s="144" t="s">
        <v>504</v>
      </c>
      <c r="B475" s="144" t="s">
        <v>504</v>
      </c>
      <c r="C475" s="144" t="s">
        <v>2854</v>
      </c>
      <c r="D475" s="256">
        <v>6.2279685399983602E-4</v>
      </c>
      <c r="E475" s="256">
        <v>1.2455937079996701E-3</v>
      </c>
      <c r="F475" s="256">
        <v>2.4911874159993402E-3</v>
      </c>
      <c r="G475" s="256">
        <v>0</v>
      </c>
      <c r="H475" s="256">
        <v>0</v>
      </c>
      <c r="I475" s="256">
        <v>0</v>
      </c>
      <c r="J475" s="256">
        <v>1.71689917787062</v>
      </c>
    </row>
    <row r="476" spans="1:10" s="116" customFormat="1" ht="12" x14ac:dyDescent="0.2">
      <c r="A476" s="143" t="s">
        <v>1275</v>
      </c>
      <c r="B476" s="143" t="s">
        <v>1275</v>
      </c>
      <c r="C476" s="143" t="s">
        <v>3933</v>
      </c>
      <c r="D476" s="255">
        <v>1.9397935512950398E-5</v>
      </c>
      <c r="E476" s="255">
        <v>3.8795871025900797E-5</v>
      </c>
      <c r="F476" s="255">
        <v>7.7591742051801499E-5</v>
      </c>
      <c r="G476" s="255">
        <v>0</v>
      </c>
      <c r="H476" s="255">
        <v>0</v>
      </c>
      <c r="I476" s="255">
        <v>0</v>
      </c>
      <c r="J476" s="255">
        <v>0.342348634241398</v>
      </c>
    </row>
    <row r="477" spans="1:10" s="116" customFormat="1" ht="12" x14ac:dyDescent="0.2">
      <c r="A477" s="144" t="s">
        <v>5541</v>
      </c>
      <c r="B477" s="144" t="s">
        <v>5541</v>
      </c>
      <c r="C477" s="144" t="s">
        <v>5542</v>
      </c>
      <c r="D477" s="256">
        <v>0</v>
      </c>
      <c r="E477" s="256">
        <v>0</v>
      </c>
      <c r="F477" s="256">
        <v>0</v>
      </c>
      <c r="G477" s="256">
        <v>0</v>
      </c>
      <c r="H477" s="256">
        <v>0</v>
      </c>
      <c r="I477" s="256">
        <v>0</v>
      </c>
      <c r="J477" s="256">
        <v>2.3916346920899998</v>
      </c>
    </row>
    <row r="478" spans="1:10" s="116" customFormat="1" ht="12" x14ac:dyDescent="0.2">
      <c r="A478" s="143" t="s">
        <v>4498</v>
      </c>
      <c r="B478" s="143" t="s">
        <v>4498</v>
      </c>
      <c r="C478" s="143" t="s">
        <v>2724</v>
      </c>
      <c r="D478" s="255">
        <v>0</v>
      </c>
      <c r="E478" s="255">
        <v>0</v>
      </c>
      <c r="F478" s="255">
        <v>0</v>
      </c>
      <c r="G478" s="255">
        <v>0</v>
      </c>
      <c r="H478" s="255">
        <v>0</v>
      </c>
      <c r="I478" s="255">
        <v>0</v>
      </c>
      <c r="J478" s="255">
        <v>1.91241560571828</v>
      </c>
    </row>
    <row r="479" spans="1:10" s="116" customFormat="1" ht="12" x14ac:dyDescent="0.2">
      <c r="A479" s="144" t="s">
        <v>352</v>
      </c>
      <c r="B479" s="144" t="s">
        <v>353</v>
      </c>
      <c r="C479" s="144" t="s">
        <v>2498</v>
      </c>
      <c r="D479" s="256">
        <v>65.845880507946703</v>
      </c>
      <c r="E479" s="256">
        <v>131.69176101589301</v>
      </c>
      <c r="F479" s="256">
        <v>263.38352203178698</v>
      </c>
      <c r="G479" s="256">
        <v>0</v>
      </c>
      <c r="H479" s="256">
        <v>0</v>
      </c>
      <c r="I479" s="256">
        <v>0</v>
      </c>
      <c r="J479" s="256">
        <v>3.3641913220460302</v>
      </c>
    </row>
    <row r="480" spans="1:10" s="116" customFormat="1" ht="12" x14ac:dyDescent="0.2">
      <c r="A480" s="143" t="s">
        <v>446</v>
      </c>
      <c r="B480" s="143" t="s">
        <v>446</v>
      </c>
      <c r="C480" s="143" t="s">
        <v>2765</v>
      </c>
      <c r="D480" s="255">
        <v>28.6535890060239</v>
      </c>
      <c r="E480" s="255">
        <v>57.3071780120478</v>
      </c>
      <c r="F480" s="255">
        <v>114.614356024096</v>
      </c>
      <c r="G480" s="255">
        <v>0</v>
      </c>
      <c r="H480" s="255">
        <v>0</v>
      </c>
      <c r="I480" s="255">
        <v>0</v>
      </c>
      <c r="J480" s="255">
        <v>2.89311366053759</v>
      </c>
    </row>
    <row r="481" spans="1:10" s="116" customFormat="1" ht="12" x14ac:dyDescent="0.2">
      <c r="A481" s="144" t="s">
        <v>4499</v>
      </c>
      <c r="B481" s="144" t="s">
        <v>4499</v>
      </c>
      <c r="C481" s="144" t="s">
        <v>2280</v>
      </c>
      <c r="D481" s="256">
        <v>0</v>
      </c>
      <c r="E481" s="256">
        <v>0</v>
      </c>
      <c r="F481" s="256">
        <v>0</v>
      </c>
      <c r="G481" s="256">
        <v>0</v>
      </c>
      <c r="H481" s="256">
        <v>0</v>
      </c>
      <c r="I481" s="256">
        <v>0</v>
      </c>
      <c r="J481" s="256">
        <v>0</v>
      </c>
    </row>
    <row r="482" spans="1:10" s="116" customFormat="1" ht="12" x14ac:dyDescent="0.2">
      <c r="A482" s="143" t="s">
        <v>5278</v>
      </c>
      <c r="B482" s="143" t="s">
        <v>5278</v>
      </c>
      <c r="C482" s="143" t="s">
        <v>5279</v>
      </c>
      <c r="D482" s="255">
        <v>0</v>
      </c>
      <c r="E482" s="255">
        <v>0</v>
      </c>
      <c r="F482" s="255">
        <v>0</v>
      </c>
      <c r="G482" s="255">
        <v>0</v>
      </c>
      <c r="H482" s="255">
        <v>0</v>
      </c>
      <c r="I482" s="255">
        <v>0</v>
      </c>
      <c r="J482" s="255">
        <v>0</v>
      </c>
    </row>
    <row r="483" spans="1:10" s="116" customFormat="1" ht="12" x14ac:dyDescent="0.2">
      <c r="A483" s="144" t="s">
        <v>6007</v>
      </c>
      <c r="B483" s="144" t="s">
        <v>6007</v>
      </c>
      <c r="C483" s="144" t="s">
        <v>6008</v>
      </c>
      <c r="D483" s="256">
        <v>0</v>
      </c>
      <c r="E483" s="256">
        <v>0</v>
      </c>
      <c r="F483" s="256">
        <v>0</v>
      </c>
      <c r="G483" s="256">
        <v>0</v>
      </c>
      <c r="H483" s="256">
        <v>0</v>
      </c>
      <c r="I483" s="256">
        <v>0</v>
      </c>
      <c r="J483" s="256">
        <v>2.0841722542199999</v>
      </c>
    </row>
    <row r="484" spans="1:10" s="116" customFormat="1" ht="12" x14ac:dyDescent="0.2">
      <c r="A484" s="143" t="s">
        <v>1486</v>
      </c>
      <c r="B484" s="143" t="s">
        <v>1486</v>
      </c>
      <c r="C484" s="143" t="s">
        <v>4165</v>
      </c>
      <c r="D484" s="255">
        <v>1.5408844703315299E-4</v>
      </c>
      <c r="E484" s="255">
        <v>3.0817689406630597E-4</v>
      </c>
      <c r="F484" s="255">
        <v>6.1635378813261097E-4</v>
      </c>
      <c r="G484" s="255">
        <v>0</v>
      </c>
      <c r="H484" s="255">
        <v>0</v>
      </c>
      <c r="I484" s="255">
        <v>0</v>
      </c>
      <c r="J484" s="255">
        <v>0.67926910735802704</v>
      </c>
    </row>
    <row r="485" spans="1:10" s="116" customFormat="1" ht="12" x14ac:dyDescent="0.2">
      <c r="A485" s="144" t="s">
        <v>1156</v>
      </c>
      <c r="B485" s="144" t="s">
        <v>1156</v>
      </c>
      <c r="C485" s="144" t="s">
        <v>3790</v>
      </c>
      <c r="D485" s="256">
        <v>0</v>
      </c>
      <c r="E485" s="256">
        <v>0</v>
      </c>
      <c r="F485" s="256">
        <v>0</v>
      </c>
      <c r="G485" s="256">
        <v>0</v>
      </c>
      <c r="H485" s="256">
        <v>0</v>
      </c>
      <c r="I485" s="256">
        <v>0</v>
      </c>
      <c r="J485" s="256">
        <v>1.5608350689610699</v>
      </c>
    </row>
    <row r="486" spans="1:10" s="116" customFormat="1" ht="12" x14ac:dyDescent="0.2">
      <c r="A486" s="143" t="s">
        <v>1448</v>
      </c>
      <c r="B486" s="143" t="s">
        <v>1448</v>
      </c>
      <c r="C486" s="143" t="s">
        <v>4122</v>
      </c>
      <c r="D486" s="255">
        <v>1.20326178136463E-4</v>
      </c>
      <c r="E486" s="255">
        <v>2.4065235627292601E-4</v>
      </c>
      <c r="F486" s="255">
        <v>4.8130471254585202E-4</v>
      </c>
      <c r="G486" s="255">
        <v>0</v>
      </c>
      <c r="H486" s="255">
        <v>0</v>
      </c>
      <c r="I486" s="255">
        <v>0</v>
      </c>
      <c r="J486" s="255">
        <v>0.39607137041363299</v>
      </c>
    </row>
    <row r="487" spans="1:10" s="116" customFormat="1" ht="12" x14ac:dyDescent="0.2">
      <c r="A487" s="144" t="s">
        <v>4500</v>
      </c>
      <c r="B487" s="144" t="s">
        <v>4500</v>
      </c>
      <c r="C487" s="144" t="s">
        <v>2990</v>
      </c>
      <c r="D487" s="256">
        <v>0</v>
      </c>
      <c r="E487" s="256">
        <v>0</v>
      </c>
      <c r="F487" s="256">
        <v>0</v>
      </c>
      <c r="G487" s="256">
        <v>0</v>
      </c>
      <c r="H487" s="256">
        <v>0</v>
      </c>
      <c r="I487" s="256">
        <v>0</v>
      </c>
      <c r="J487" s="256">
        <v>0</v>
      </c>
    </row>
    <row r="488" spans="1:10" s="116" customFormat="1" ht="12" x14ac:dyDescent="0.2">
      <c r="A488" s="143" t="s">
        <v>551</v>
      </c>
      <c r="B488" s="143" t="s">
        <v>551</v>
      </c>
      <c r="C488" s="143" t="s">
        <v>2930</v>
      </c>
      <c r="D488" s="255">
        <v>5.8921167882632097E-4</v>
      </c>
      <c r="E488" s="255">
        <v>1.17842335765264E-3</v>
      </c>
      <c r="F488" s="255">
        <v>2.35684671530528E-3</v>
      </c>
      <c r="G488" s="255">
        <v>0</v>
      </c>
      <c r="H488" s="255">
        <v>0</v>
      </c>
      <c r="I488" s="255">
        <v>0</v>
      </c>
      <c r="J488" s="255">
        <v>1.6860614812389101</v>
      </c>
    </row>
    <row r="489" spans="1:10" s="116" customFormat="1" ht="12" x14ac:dyDescent="0.2">
      <c r="A489" s="144" t="s">
        <v>5675</v>
      </c>
      <c r="B489" s="144" t="s">
        <v>5675</v>
      </c>
      <c r="C489" s="144" t="s">
        <v>5676</v>
      </c>
      <c r="D489" s="256">
        <v>6.5394110650479696E-4</v>
      </c>
      <c r="E489" s="256">
        <v>1.30788221300959E-3</v>
      </c>
      <c r="F489" s="256">
        <v>2.61576442601919E-3</v>
      </c>
      <c r="G489" s="256">
        <v>0</v>
      </c>
      <c r="H489" s="256">
        <v>0</v>
      </c>
      <c r="I489" s="256">
        <v>0</v>
      </c>
      <c r="J489" s="256">
        <v>0</v>
      </c>
    </row>
    <row r="490" spans="1:10" s="116" customFormat="1" ht="12" x14ac:dyDescent="0.2">
      <c r="A490" s="143" t="s">
        <v>920</v>
      </c>
      <c r="B490" s="143" t="s">
        <v>920</v>
      </c>
      <c r="C490" s="143" t="s">
        <v>3498</v>
      </c>
      <c r="D490" s="255">
        <v>0</v>
      </c>
      <c r="E490" s="255">
        <v>0</v>
      </c>
      <c r="F490" s="255">
        <v>0</v>
      </c>
      <c r="G490" s="255">
        <v>0</v>
      </c>
      <c r="H490" s="255">
        <v>0</v>
      </c>
      <c r="I490" s="255">
        <v>0</v>
      </c>
      <c r="J490" s="255">
        <v>2.0341979871940801</v>
      </c>
    </row>
    <row r="491" spans="1:10" s="116" customFormat="1" ht="12" x14ac:dyDescent="0.2">
      <c r="A491" s="144" t="s">
        <v>4431</v>
      </c>
      <c r="B491" s="144" t="s">
        <v>4501</v>
      </c>
      <c r="C491" s="144" t="s">
        <v>2192</v>
      </c>
      <c r="D491" s="256">
        <v>30.551667964564299</v>
      </c>
      <c r="E491" s="256">
        <v>61.103335929128598</v>
      </c>
      <c r="F491" s="256">
        <v>122.206671858257</v>
      </c>
      <c r="G491" s="256">
        <v>0</v>
      </c>
      <c r="H491" s="256">
        <v>0</v>
      </c>
      <c r="I491" s="256">
        <v>0</v>
      </c>
      <c r="J491" s="256">
        <v>3.3496359197138799</v>
      </c>
    </row>
    <row r="492" spans="1:10" s="116" customFormat="1" ht="12" x14ac:dyDescent="0.2">
      <c r="A492" s="143" t="s">
        <v>331</v>
      </c>
      <c r="B492" s="143" t="s">
        <v>331</v>
      </c>
      <c r="C492" s="143" t="s">
        <v>2431</v>
      </c>
      <c r="D492" s="255">
        <v>0</v>
      </c>
      <c r="E492" s="255">
        <v>0</v>
      </c>
      <c r="F492" s="255">
        <v>0</v>
      </c>
      <c r="G492" s="255">
        <v>23.713638346700002</v>
      </c>
      <c r="H492" s="255">
        <v>47.427276693400003</v>
      </c>
      <c r="I492" s="255">
        <v>94.854553386800006</v>
      </c>
      <c r="J492" s="255">
        <v>0</v>
      </c>
    </row>
    <row r="493" spans="1:10" s="116" customFormat="1" ht="12" x14ac:dyDescent="0.2">
      <c r="A493" s="144" t="s">
        <v>1342</v>
      </c>
      <c r="B493" s="144" t="s">
        <v>1342</v>
      </c>
      <c r="C493" s="144" t="s">
        <v>4009</v>
      </c>
      <c r="D493" s="256">
        <v>0</v>
      </c>
      <c r="E493" s="256">
        <v>0</v>
      </c>
      <c r="F493" s="256">
        <v>0</v>
      </c>
      <c r="G493" s="256">
        <v>0</v>
      </c>
      <c r="H493" s="256">
        <v>0</v>
      </c>
      <c r="I493" s="256">
        <v>0</v>
      </c>
      <c r="J493" s="256">
        <v>2.9946607369424401</v>
      </c>
    </row>
    <row r="494" spans="1:10" s="116" customFormat="1" ht="12" x14ac:dyDescent="0.2">
      <c r="A494" s="143" t="s">
        <v>321</v>
      </c>
      <c r="B494" s="143" t="s">
        <v>321</v>
      </c>
      <c r="C494" s="143" t="s">
        <v>2393</v>
      </c>
      <c r="D494" s="255">
        <v>0</v>
      </c>
      <c r="E494" s="255">
        <v>0</v>
      </c>
      <c r="F494" s="255">
        <v>0</v>
      </c>
      <c r="G494" s="255">
        <v>38.660297330154897</v>
      </c>
      <c r="H494" s="255">
        <v>77.320594660309695</v>
      </c>
      <c r="I494" s="255">
        <v>154.64118932061899</v>
      </c>
      <c r="J494" s="255">
        <v>0</v>
      </c>
    </row>
    <row r="495" spans="1:10" s="116" customFormat="1" ht="12" x14ac:dyDescent="0.2">
      <c r="A495" s="144" t="s">
        <v>365</v>
      </c>
      <c r="B495" s="144" t="s">
        <v>365</v>
      </c>
      <c r="C495" s="144" t="s">
        <v>2525</v>
      </c>
      <c r="D495" s="256">
        <v>0</v>
      </c>
      <c r="E495" s="256">
        <v>0</v>
      </c>
      <c r="F495" s="256">
        <v>0</v>
      </c>
      <c r="G495" s="256">
        <v>0</v>
      </c>
      <c r="H495" s="256">
        <v>0</v>
      </c>
      <c r="I495" s="256">
        <v>0</v>
      </c>
      <c r="J495" s="256">
        <v>0</v>
      </c>
    </row>
    <row r="496" spans="1:10" s="116" customFormat="1" ht="12" x14ac:dyDescent="0.2">
      <c r="A496" s="143" t="s">
        <v>893</v>
      </c>
      <c r="B496" s="143" t="s">
        <v>893</v>
      </c>
      <c r="C496" s="143" t="s">
        <v>3467</v>
      </c>
      <c r="D496" s="255">
        <v>0</v>
      </c>
      <c r="E496" s="255">
        <v>0</v>
      </c>
      <c r="F496" s="255">
        <v>0</v>
      </c>
      <c r="G496" s="255">
        <v>0</v>
      </c>
      <c r="H496" s="255">
        <v>0</v>
      </c>
      <c r="I496" s="255">
        <v>0</v>
      </c>
      <c r="J496" s="255">
        <v>0.29049449596999999</v>
      </c>
    </row>
    <row r="497" spans="1:10" s="116" customFormat="1" ht="12" x14ac:dyDescent="0.2">
      <c r="A497" s="144" t="s">
        <v>4502</v>
      </c>
      <c r="B497" s="144" t="s">
        <v>4502</v>
      </c>
      <c r="C497" s="144" t="s">
        <v>4503</v>
      </c>
      <c r="D497" s="256">
        <v>0</v>
      </c>
      <c r="E497" s="256">
        <v>0</v>
      </c>
      <c r="F497" s="256">
        <v>0</v>
      </c>
      <c r="G497" s="256">
        <v>0</v>
      </c>
      <c r="H497" s="256">
        <v>0</v>
      </c>
      <c r="I497" s="256">
        <v>0</v>
      </c>
      <c r="J497" s="256">
        <v>0</v>
      </c>
    </row>
    <row r="498" spans="1:10" s="116" customFormat="1" ht="12" x14ac:dyDescent="0.2">
      <c r="A498" s="143" t="s">
        <v>3341</v>
      </c>
      <c r="B498" s="143" t="s">
        <v>3341</v>
      </c>
      <c r="C498" s="143" t="s">
        <v>5280</v>
      </c>
      <c r="D498" s="255">
        <v>0</v>
      </c>
      <c r="E498" s="255">
        <v>0</v>
      </c>
      <c r="F498" s="255">
        <v>0</v>
      </c>
      <c r="G498" s="255">
        <v>0</v>
      </c>
      <c r="H498" s="255">
        <v>0</v>
      </c>
      <c r="I498" s="255">
        <v>0</v>
      </c>
      <c r="J498" s="255">
        <v>0</v>
      </c>
    </row>
    <row r="499" spans="1:10" s="116" customFormat="1" ht="12" x14ac:dyDescent="0.2">
      <c r="A499" s="144" t="s">
        <v>5281</v>
      </c>
      <c r="B499" s="144" t="s">
        <v>5281</v>
      </c>
      <c r="C499" s="144" t="s">
        <v>5282</v>
      </c>
      <c r="D499" s="256">
        <v>0</v>
      </c>
      <c r="E499" s="256">
        <v>0</v>
      </c>
      <c r="F499" s="256">
        <v>0</v>
      </c>
      <c r="G499" s="256">
        <v>0</v>
      </c>
      <c r="H499" s="256">
        <v>0</v>
      </c>
      <c r="I499" s="256">
        <v>0</v>
      </c>
      <c r="J499" s="256">
        <v>0</v>
      </c>
    </row>
    <row r="500" spans="1:10" s="116" customFormat="1" ht="12" x14ac:dyDescent="0.2">
      <c r="A500" s="143" t="s">
        <v>5283</v>
      </c>
      <c r="B500" s="143" t="s">
        <v>5283</v>
      </c>
      <c r="C500" s="143" t="s">
        <v>5284</v>
      </c>
      <c r="D500" s="255">
        <v>0</v>
      </c>
      <c r="E500" s="255">
        <v>0</v>
      </c>
      <c r="F500" s="255">
        <v>0</v>
      </c>
      <c r="G500" s="255">
        <v>0</v>
      </c>
      <c r="H500" s="255">
        <v>0</v>
      </c>
      <c r="I500" s="255">
        <v>0</v>
      </c>
      <c r="J500" s="255">
        <v>0</v>
      </c>
    </row>
    <row r="501" spans="1:10" s="116" customFormat="1" ht="12" x14ac:dyDescent="0.2">
      <c r="A501" s="144" t="s">
        <v>5285</v>
      </c>
      <c r="B501" s="144" t="s">
        <v>5285</v>
      </c>
      <c r="C501" s="144" t="s">
        <v>5286</v>
      </c>
      <c r="D501" s="256">
        <v>0</v>
      </c>
      <c r="E501" s="256">
        <v>0</v>
      </c>
      <c r="F501" s="256">
        <v>0</v>
      </c>
      <c r="G501" s="256">
        <v>0</v>
      </c>
      <c r="H501" s="256">
        <v>0</v>
      </c>
      <c r="I501" s="256">
        <v>0</v>
      </c>
      <c r="J501" s="256">
        <v>0</v>
      </c>
    </row>
    <row r="502" spans="1:10" s="116" customFormat="1" ht="12" x14ac:dyDescent="0.2">
      <c r="A502" s="143" t="s">
        <v>5287</v>
      </c>
      <c r="B502" s="143" t="s">
        <v>5287</v>
      </c>
      <c r="C502" s="143" t="s">
        <v>5288</v>
      </c>
      <c r="D502" s="255">
        <v>0</v>
      </c>
      <c r="E502" s="255">
        <v>0</v>
      </c>
      <c r="F502" s="255">
        <v>0</v>
      </c>
      <c r="G502" s="255">
        <v>0</v>
      </c>
      <c r="H502" s="255">
        <v>0</v>
      </c>
      <c r="I502" s="255">
        <v>0</v>
      </c>
      <c r="J502" s="255">
        <v>0</v>
      </c>
    </row>
    <row r="503" spans="1:10" s="116" customFormat="1" ht="12" x14ac:dyDescent="0.2">
      <c r="A503" s="144" t="s">
        <v>4456</v>
      </c>
      <c r="B503" s="144" t="s">
        <v>844</v>
      </c>
      <c r="C503" s="144" t="s">
        <v>1978</v>
      </c>
      <c r="D503" s="256">
        <v>82.806850017772405</v>
      </c>
      <c r="E503" s="256">
        <v>165.61370003554501</v>
      </c>
      <c r="F503" s="256">
        <v>331.22740007109002</v>
      </c>
      <c r="G503" s="256">
        <v>0</v>
      </c>
      <c r="H503" s="256">
        <v>0</v>
      </c>
      <c r="I503" s="256">
        <v>0</v>
      </c>
      <c r="J503" s="256">
        <v>1.02167429443827</v>
      </c>
    </row>
    <row r="504" spans="1:10" s="116" customFormat="1" ht="12" x14ac:dyDescent="0.2">
      <c r="A504" s="143" t="s">
        <v>4456</v>
      </c>
      <c r="B504" s="143" t="s">
        <v>1473</v>
      </c>
      <c r="C504" s="143" t="s">
        <v>1979</v>
      </c>
      <c r="D504" s="255">
        <v>83.912276340063599</v>
      </c>
      <c r="E504" s="255">
        <v>167.824552680127</v>
      </c>
      <c r="F504" s="255">
        <v>335.649105360254</v>
      </c>
      <c r="G504" s="255">
        <v>0</v>
      </c>
      <c r="H504" s="255">
        <v>0</v>
      </c>
      <c r="I504" s="255">
        <v>0</v>
      </c>
      <c r="J504" s="255">
        <v>1.46083898731373</v>
      </c>
    </row>
    <row r="505" spans="1:10" s="116" customFormat="1" ht="12" x14ac:dyDescent="0.2">
      <c r="A505" s="144" t="s">
        <v>4456</v>
      </c>
      <c r="B505" s="144" t="s">
        <v>6009</v>
      </c>
      <c r="C505" s="144" t="s">
        <v>6010</v>
      </c>
      <c r="D505" s="256">
        <v>72.399404570799405</v>
      </c>
      <c r="E505" s="256">
        <v>144.79880914159901</v>
      </c>
      <c r="F505" s="256">
        <v>289.59761828319802</v>
      </c>
      <c r="G505" s="256">
        <v>0</v>
      </c>
      <c r="H505" s="256">
        <v>0</v>
      </c>
      <c r="I505" s="256">
        <v>0</v>
      </c>
      <c r="J505" s="256">
        <v>0</v>
      </c>
    </row>
    <row r="506" spans="1:10" s="116" customFormat="1" ht="12" x14ac:dyDescent="0.2">
      <c r="A506" s="143" t="s">
        <v>4456</v>
      </c>
      <c r="B506" s="143" t="s">
        <v>845</v>
      </c>
      <c r="C506" s="143" t="s">
        <v>1980</v>
      </c>
      <c r="D506" s="255">
        <v>83.918387903854807</v>
      </c>
      <c r="E506" s="255">
        <v>167.83677580771001</v>
      </c>
      <c r="F506" s="255">
        <v>335.673551615419</v>
      </c>
      <c r="G506" s="255">
        <v>0</v>
      </c>
      <c r="H506" s="255">
        <v>0</v>
      </c>
      <c r="I506" s="255">
        <v>0</v>
      </c>
      <c r="J506" s="255">
        <v>1.0053626280660899</v>
      </c>
    </row>
    <row r="507" spans="1:10" s="116" customFormat="1" ht="12" x14ac:dyDescent="0.2">
      <c r="A507" s="144" t="s">
        <v>4456</v>
      </c>
      <c r="B507" s="144" t="s">
        <v>4456</v>
      </c>
      <c r="C507" s="144" t="s">
        <v>1982</v>
      </c>
      <c r="D507" s="256">
        <v>83.712042753241704</v>
      </c>
      <c r="E507" s="256">
        <v>167.42408550648301</v>
      </c>
      <c r="F507" s="256">
        <v>334.84817101296699</v>
      </c>
      <c r="G507" s="256">
        <v>0</v>
      </c>
      <c r="H507" s="256">
        <v>0</v>
      </c>
      <c r="I507" s="256">
        <v>0</v>
      </c>
      <c r="J507" s="256">
        <v>1.2405511072884501</v>
      </c>
    </row>
    <row r="508" spans="1:10" s="116" customFormat="1" ht="12" x14ac:dyDescent="0.2">
      <c r="A508" s="143" t="s">
        <v>1472</v>
      </c>
      <c r="B508" s="143" t="s">
        <v>1472</v>
      </c>
      <c r="C508" s="143" t="s">
        <v>4150</v>
      </c>
      <c r="D508" s="255">
        <v>0</v>
      </c>
      <c r="E508" s="255">
        <v>0</v>
      </c>
      <c r="F508" s="255">
        <v>0</v>
      </c>
      <c r="G508" s="255">
        <v>0</v>
      </c>
      <c r="H508" s="255">
        <v>0</v>
      </c>
      <c r="I508" s="255">
        <v>0</v>
      </c>
      <c r="J508" s="255">
        <v>0</v>
      </c>
    </row>
    <row r="509" spans="1:10" s="116" customFormat="1" ht="12" x14ac:dyDescent="0.2">
      <c r="A509" s="144" t="s">
        <v>4456</v>
      </c>
      <c r="B509" s="144" t="s">
        <v>1474</v>
      </c>
      <c r="C509" s="144" t="s">
        <v>1981</v>
      </c>
      <c r="D509" s="256">
        <v>84.093116104612406</v>
      </c>
      <c r="E509" s="256">
        <v>168.18623220922501</v>
      </c>
      <c r="F509" s="256">
        <v>336.37246441845002</v>
      </c>
      <c r="G509" s="256">
        <v>0</v>
      </c>
      <c r="H509" s="256">
        <v>0</v>
      </c>
      <c r="I509" s="256">
        <v>0</v>
      </c>
      <c r="J509" s="256">
        <v>1.03043818516911</v>
      </c>
    </row>
    <row r="510" spans="1:10" s="116" customFormat="1" ht="12" x14ac:dyDescent="0.2">
      <c r="A510" s="143" t="s">
        <v>356</v>
      </c>
      <c r="B510" s="143" t="s">
        <v>357</v>
      </c>
      <c r="C510" s="143" t="s">
        <v>2508</v>
      </c>
      <c r="D510" s="255">
        <v>7.9810229113736897</v>
      </c>
      <c r="E510" s="255">
        <v>15.962045822747401</v>
      </c>
      <c r="F510" s="255">
        <v>31.924091645494698</v>
      </c>
      <c r="G510" s="255">
        <v>0</v>
      </c>
      <c r="H510" s="255">
        <v>0</v>
      </c>
      <c r="I510" s="255">
        <v>0</v>
      </c>
      <c r="J510" s="255">
        <v>1.69775252177231</v>
      </c>
    </row>
    <row r="511" spans="1:10" s="116" customFormat="1" ht="12" x14ac:dyDescent="0.2">
      <c r="A511" s="144" t="s">
        <v>5499</v>
      </c>
      <c r="B511" s="144" t="s">
        <v>5499</v>
      </c>
      <c r="C511" s="144" t="s">
        <v>5500</v>
      </c>
      <c r="D511" s="256">
        <v>2.08148269844632E-4</v>
      </c>
      <c r="E511" s="256">
        <v>4.1629653968926401E-4</v>
      </c>
      <c r="F511" s="256">
        <v>8.3259307937852704E-4</v>
      </c>
      <c r="G511" s="256">
        <v>0</v>
      </c>
      <c r="H511" s="256">
        <v>0</v>
      </c>
      <c r="I511" s="256">
        <v>0</v>
      </c>
      <c r="J511" s="256">
        <v>0</v>
      </c>
    </row>
    <row r="512" spans="1:10" s="116" customFormat="1" ht="12" x14ac:dyDescent="0.2">
      <c r="A512" s="143" t="s">
        <v>4504</v>
      </c>
      <c r="B512" s="143" t="s">
        <v>4504</v>
      </c>
      <c r="C512" s="143" t="s">
        <v>3010</v>
      </c>
      <c r="D512" s="255">
        <v>0</v>
      </c>
      <c r="E512" s="255">
        <v>0</v>
      </c>
      <c r="F512" s="255">
        <v>0</v>
      </c>
      <c r="G512" s="255">
        <v>0</v>
      </c>
      <c r="H512" s="255">
        <v>0</v>
      </c>
      <c r="I512" s="255">
        <v>0</v>
      </c>
      <c r="J512" s="255">
        <v>1.9736577979004299</v>
      </c>
    </row>
    <row r="513" spans="1:10" s="116" customFormat="1" ht="12" x14ac:dyDescent="0.2">
      <c r="A513" s="144" t="s">
        <v>308</v>
      </c>
      <c r="B513" s="144" t="s">
        <v>308</v>
      </c>
      <c r="C513" s="144" t="s">
        <v>2260</v>
      </c>
      <c r="D513" s="256">
        <v>6.2341630369920403E-4</v>
      </c>
      <c r="E513" s="256">
        <v>1.24683260739841E-3</v>
      </c>
      <c r="F513" s="256">
        <v>2.49366521479682E-3</v>
      </c>
      <c r="G513" s="256">
        <v>0</v>
      </c>
      <c r="H513" s="256">
        <v>0</v>
      </c>
      <c r="I513" s="256">
        <v>0</v>
      </c>
      <c r="J513" s="256">
        <v>1.6948580775169499</v>
      </c>
    </row>
    <row r="514" spans="1:10" s="116" customFormat="1" ht="12" x14ac:dyDescent="0.2">
      <c r="A514" s="143" t="s">
        <v>4505</v>
      </c>
      <c r="B514" s="143" t="s">
        <v>4505</v>
      </c>
      <c r="C514" s="143" t="s">
        <v>2542</v>
      </c>
      <c r="D514" s="255">
        <v>0</v>
      </c>
      <c r="E514" s="255">
        <v>0</v>
      </c>
      <c r="F514" s="255">
        <v>0</v>
      </c>
      <c r="G514" s="255">
        <v>0</v>
      </c>
      <c r="H514" s="255">
        <v>0</v>
      </c>
      <c r="I514" s="255">
        <v>0</v>
      </c>
      <c r="J514" s="255">
        <v>1.67925008727</v>
      </c>
    </row>
    <row r="515" spans="1:10" s="116" customFormat="1" ht="12" x14ac:dyDescent="0.2">
      <c r="A515" s="144" t="s">
        <v>4506</v>
      </c>
      <c r="B515" s="144" t="s">
        <v>4506</v>
      </c>
      <c r="C515" s="144" t="s">
        <v>2316</v>
      </c>
      <c r="D515" s="256">
        <v>0</v>
      </c>
      <c r="E515" s="256">
        <v>0</v>
      </c>
      <c r="F515" s="256">
        <v>0</v>
      </c>
      <c r="G515" s="256">
        <v>0</v>
      </c>
      <c r="H515" s="256">
        <v>0</v>
      </c>
      <c r="I515" s="256">
        <v>0</v>
      </c>
      <c r="J515" s="256">
        <v>2.41262685557632</v>
      </c>
    </row>
    <row r="516" spans="1:10" s="116" customFormat="1" ht="12" x14ac:dyDescent="0.2">
      <c r="A516" s="143" t="s">
        <v>1220</v>
      </c>
      <c r="B516" s="143" t="s">
        <v>1220</v>
      </c>
      <c r="C516" s="143" t="s">
        <v>3871</v>
      </c>
      <c r="D516" s="255">
        <v>0</v>
      </c>
      <c r="E516" s="255">
        <v>0</v>
      </c>
      <c r="F516" s="255">
        <v>0</v>
      </c>
      <c r="G516" s="255">
        <v>0</v>
      </c>
      <c r="H516" s="255">
        <v>0</v>
      </c>
      <c r="I516" s="255">
        <v>0</v>
      </c>
      <c r="J516" s="255">
        <v>2.2480734688470201</v>
      </c>
    </row>
    <row r="517" spans="1:10" s="116" customFormat="1" ht="12" x14ac:dyDescent="0.2">
      <c r="A517" s="144" t="s">
        <v>4507</v>
      </c>
      <c r="B517" s="144" t="s">
        <v>4507</v>
      </c>
      <c r="C517" s="144" t="s">
        <v>2231</v>
      </c>
      <c r="D517" s="256">
        <v>0</v>
      </c>
      <c r="E517" s="256">
        <v>0</v>
      </c>
      <c r="F517" s="256">
        <v>0</v>
      </c>
      <c r="G517" s="256">
        <v>0</v>
      </c>
      <c r="H517" s="256">
        <v>0</v>
      </c>
      <c r="I517" s="256">
        <v>0</v>
      </c>
      <c r="J517" s="256">
        <v>2.3217986616078998</v>
      </c>
    </row>
    <row r="518" spans="1:10" s="116" customFormat="1" ht="12" x14ac:dyDescent="0.2">
      <c r="A518" s="143" t="s">
        <v>971</v>
      </c>
      <c r="B518" s="143" t="s">
        <v>971</v>
      </c>
      <c r="C518" s="143" t="s">
        <v>3563</v>
      </c>
      <c r="D518" s="255">
        <v>0</v>
      </c>
      <c r="E518" s="255">
        <v>0</v>
      </c>
      <c r="F518" s="255">
        <v>0</v>
      </c>
      <c r="G518" s="255">
        <v>0</v>
      </c>
      <c r="H518" s="255">
        <v>0</v>
      </c>
      <c r="I518" s="255">
        <v>0</v>
      </c>
      <c r="J518" s="255">
        <v>1.98021971914886</v>
      </c>
    </row>
    <row r="519" spans="1:10" s="116" customFormat="1" ht="12" x14ac:dyDescent="0.2">
      <c r="A519" s="144" t="s">
        <v>1583</v>
      </c>
      <c r="B519" s="144" t="s">
        <v>1583</v>
      </c>
      <c r="C519" s="144" t="s">
        <v>2999</v>
      </c>
      <c r="D519" s="256">
        <v>0</v>
      </c>
      <c r="E519" s="256">
        <v>0</v>
      </c>
      <c r="F519" s="256">
        <v>0</v>
      </c>
      <c r="G519" s="256">
        <v>0</v>
      </c>
      <c r="H519" s="256">
        <v>0</v>
      </c>
      <c r="I519" s="256">
        <v>0</v>
      </c>
      <c r="J519" s="256">
        <v>2.6760342218102999</v>
      </c>
    </row>
    <row r="520" spans="1:10" s="116" customFormat="1" ht="12" x14ac:dyDescent="0.2">
      <c r="A520" s="143" t="s">
        <v>5829</v>
      </c>
      <c r="B520" s="143" t="s">
        <v>5829</v>
      </c>
      <c r="C520" s="143" t="s">
        <v>5501</v>
      </c>
      <c r="D520" s="255">
        <v>0</v>
      </c>
      <c r="E520" s="255">
        <v>0</v>
      </c>
      <c r="F520" s="255">
        <v>0</v>
      </c>
      <c r="G520" s="255">
        <v>0</v>
      </c>
      <c r="H520" s="255">
        <v>0</v>
      </c>
      <c r="I520" s="255">
        <v>0</v>
      </c>
      <c r="J520" s="255">
        <v>1.6108863456</v>
      </c>
    </row>
    <row r="521" spans="1:10" s="116" customFormat="1" ht="12" x14ac:dyDescent="0.2">
      <c r="A521" s="144" t="s">
        <v>4508</v>
      </c>
      <c r="B521" s="144" t="s">
        <v>4508</v>
      </c>
      <c r="C521" s="144" t="s">
        <v>3061</v>
      </c>
      <c r="D521" s="256">
        <v>0</v>
      </c>
      <c r="E521" s="256">
        <v>0</v>
      </c>
      <c r="F521" s="256">
        <v>0</v>
      </c>
      <c r="G521" s="256">
        <v>0</v>
      </c>
      <c r="H521" s="256">
        <v>0</v>
      </c>
      <c r="I521" s="256">
        <v>0</v>
      </c>
      <c r="J521" s="256">
        <v>1.1024607284191299</v>
      </c>
    </row>
    <row r="522" spans="1:10" s="116" customFormat="1" ht="12" x14ac:dyDescent="0.2">
      <c r="A522" s="143" t="s">
        <v>667</v>
      </c>
      <c r="B522" s="143" t="s">
        <v>667</v>
      </c>
      <c r="C522" s="143" t="s">
        <v>3199</v>
      </c>
      <c r="D522" s="255">
        <v>42.064591637031</v>
      </c>
      <c r="E522" s="255">
        <v>84.129183274062001</v>
      </c>
      <c r="F522" s="255">
        <v>168.258366548124</v>
      </c>
      <c r="G522" s="255">
        <v>0</v>
      </c>
      <c r="H522" s="255">
        <v>0</v>
      </c>
      <c r="I522" s="255">
        <v>0</v>
      </c>
      <c r="J522" s="255">
        <v>2.8084868114858201</v>
      </c>
    </row>
    <row r="523" spans="1:10" s="116" customFormat="1" ht="12" x14ac:dyDescent="0.2">
      <c r="A523" s="144" t="s">
        <v>4509</v>
      </c>
      <c r="B523" s="144" t="s">
        <v>4509</v>
      </c>
      <c r="C523" s="144" t="s">
        <v>2318</v>
      </c>
      <c r="D523" s="256">
        <v>0</v>
      </c>
      <c r="E523" s="256">
        <v>0</v>
      </c>
      <c r="F523" s="256">
        <v>0</v>
      </c>
      <c r="G523" s="256">
        <v>0</v>
      </c>
      <c r="H523" s="256">
        <v>0</v>
      </c>
      <c r="I523" s="256">
        <v>0</v>
      </c>
      <c r="J523" s="256">
        <v>2.1510621117523199</v>
      </c>
    </row>
    <row r="524" spans="1:10" s="116" customFormat="1" ht="12" x14ac:dyDescent="0.2">
      <c r="A524" s="143" t="s">
        <v>5289</v>
      </c>
      <c r="B524" s="143" t="s">
        <v>5289</v>
      </c>
      <c r="C524" s="143" t="s">
        <v>5290</v>
      </c>
      <c r="D524" s="255">
        <v>0</v>
      </c>
      <c r="E524" s="255">
        <v>0</v>
      </c>
      <c r="F524" s="255">
        <v>0</v>
      </c>
      <c r="G524" s="255">
        <v>0</v>
      </c>
      <c r="H524" s="255">
        <v>0</v>
      </c>
      <c r="I524" s="255">
        <v>0</v>
      </c>
      <c r="J524" s="255">
        <v>0</v>
      </c>
    </row>
    <row r="525" spans="1:10" s="116" customFormat="1" ht="12" x14ac:dyDescent="0.2">
      <c r="A525" s="144" t="s">
        <v>1828</v>
      </c>
      <c r="B525" s="144" t="s">
        <v>1828</v>
      </c>
      <c r="C525" s="144" t="s">
        <v>3129</v>
      </c>
      <c r="D525" s="256">
        <v>0</v>
      </c>
      <c r="E525" s="256">
        <v>0</v>
      </c>
      <c r="F525" s="256">
        <v>0</v>
      </c>
      <c r="G525" s="256">
        <v>0</v>
      </c>
      <c r="H525" s="256">
        <v>0</v>
      </c>
      <c r="I525" s="256">
        <v>0</v>
      </c>
      <c r="J525" s="256">
        <v>3.16230042156911</v>
      </c>
    </row>
    <row r="526" spans="1:10" s="116" customFormat="1" ht="12" x14ac:dyDescent="0.2">
      <c r="A526" s="143" t="s">
        <v>1175</v>
      </c>
      <c r="B526" s="143" t="s">
        <v>1175</v>
      </c>
      <c r="C526" s="143" t="s">
        <v>3810</v>
      </c>
      <c r="D526" s="255">
        <v>0</v>
      </c>
      <c r="E526" s="255">
        <v>0</v>
      </c>
      <c r="F526" s="255">
        <v>0</v>
      </c>
      <c r="G526" s="255">
        <v>0</v>
      </c>
      <c r="H526" s="255">
        <v>0</v>
      </c>
      <c r="I526" s="255">
        <v>0</v>
      </c>
      <c r="J526" s="255">
        <v>2.7140758565362999</v>
      </c>
    </row>
    <row r="527" spans="1:10" s="116" customFormat="1" ht="12" x14ac:dyDescent="0.2">
      <c r="A527" s="144" t="s">
        <v>4510</v>
      </c>
      <c r="B527" s="144" t="s">
        <v>4510</v>
      </c>
      <c r="C527" s="144" t="s">
        <v>2118</v>
      </c>
      <c r="D527" s="256">
        <v>0</v>
      </c>
      <c r="E527" s="256">
        <v>0</v>
      </c>
      <c r="F527" s="256">
        <v>0</v>
      </c>
      <c r="G527" s="256">
        <v>0</v>
      </c>
      <c r="H527" s="256">
        <v>0</v>
      </c>
      <c r="I527" s="256">
        <v>0</v>
      </c>
      <c r="J527" s="256">
        <v>1.1422808922700001</v>
      </c>
    </row>
    <row r="528" spans="1:10" s="116" customFormat="1" ht="12" x14ac:dyDescent="0.2">
      <c r="A528" s="143" t="s">
        <v>4511</v>
      </c>
      <c r="B528" s="143" t="s">
        <v>4511</v>
      </c>
      <c r="C528" s="143" t="s">
        <v>2119</v>
      </c>
      <c r="D528" s="255">
        <v>0</v>
      </c>
      <c r="E528" s="255">
        <v>0</v>
      </c>
      <c r="F528" s="255">
        <v>0</v>
      </c>
      <c r="G528" s="255">
        <v>0</v>
      </c>
      <c r="H528" s="255">
        <v>0</v>
      </c>
      <c r="I528" s="255">
        <v>0</v>
      </c>
      <c r="J528" s="255">
        <v>0</v>
      </c>
    </row>
    <row r="529" spans="1:10" s="116" customFormat="1" ht="12" x14ac:dyDescent="0.2">
      <c r="A529" s="144" t="s">
        <v>1406</v>
      </c>
      <c r="B529" s="144" t="s">
        <v>1406</v>
      </c>
      <c r="C529" s="144" t="s">
        <v>4071</v>
      </c>
      <c r="D529" s="256">
        <v>0</v>
      </c>
      <c r="E529" s="256">
        <v>0</v>
      </c>
      <c r="F529" s="256">
        <v>0</v>
      </c>
      <c r="G529" s="256">
        <v>0</v>
      </c>
      <c r="H529" s="256">
        <v>0</v>
      </c>
      <c r="I529" s="256">
        <v>0</v>
      </c>
      <c r="J529" s="256">
        <v>1.9133477120495299</v>
      </c>
    </row>
    <row r="530" spans="1:10" s="116" customFormat="1" ht="12" x14ac:dyDescent="0.2">
      <c r="A530" s="143" t="s">
        <v>4512</v>
      </c>
      <c r="B530" s="143" t="s">
        <v>4512</v>
      </c>
      <c r="C530" s="143" t="s">
        <v>2258</v>
      </c>
      <c r="D530" s="255">
        <v>0</v>
      </c>
      <c r="E530" s="255">
        <v>0</v>
      </c>
      <c r="F530" s="255">
        <v>0</v>
      </c>
      <c r="G530" s="255">
        <v>0</v>
      </c>
      <c r="H530" s="255">
        <v>0</v>
      </c>
      <c r="I530" s="255">
        <v>0</v>
      </c>
      <c r="J530" s="255">
        <v>2.48052121541008</v>
      </c>
    </row>
    <row r="531" spans="1:10" s="116" customFormat="1" ht="12" x14ac:dyDescent="0.2">
      <c r="A531" s="144" t="s">
        <v>667</v>
      </c>
      <c r="B531" s="144" t="s">
        <v>4513</v>
      </c>
      <c r="C531" s="144" t="s">
        <v>3200</v>
      </c>
      <c r="D531" s="256">
        <v>42.336584189506098</v>
      </c>
      <c r="E531" s="256">
        <v>84.673168379012196</v>
      </c>
      <c r="F531" s="256">
        <v>169.34633675802399</v>
      </c>
      <c r="G531" s="256">
        <v>0</v>
      </c>
      <c r="H531" s="256">
        <v>0</v>
      </c>
      <c r="I531" s="256">
        <v>0</v>
      </c>
      <c r="J531" s="256">
        <v>3.8746897664678399</v>
      </c>
    </row>
    <row r="532" spans="1:10" s="116" customFormat="1" ht="12" x14ac:dyDescent="0.2">
      <c r="A532" s="143" t="s">
        <v>5291</v>
      </c>
      <c r="B532" s="143" t="s">
        <v>5291</v>
      </c>
      <c r="C532" s="143" t="s">
        <v>5292</v>
      </c>
      <c r="D532" s="255">
        <v>0</v>
      </c>
      <c r="E532" s="255">
        <v>0</v>
      </c>
      <c r="F532" s="255">
        <v>0</v>
      </c>
      <c r="G532" s="255">
        <v>0</v>
      </c>
      <c r="H532" s="255">
        <v>0</v>
      </c>
      <c r="I532" s="255">
        <v>0</v>
      </c>
      <c r="J532" s="255">
        <v>2.9143818000813302</v>
      </c>
    </row>
    <row r="533" spans="1:10" s="116" customFormat="1" ht="12" x14ac:dyDescent="0.2">
      <c r="A533" s="144" t="s">
        <v>4514</v>
      </c>
      <c r="B533" s="144" t="s">
        <v>4514</v>
      </c>
      <c r="C533" s="144" t="s">
        <v>2153</v>
      </c>
      <c r="D533" s="256">
        <v>0</v>
      </c>
      <c r="E533" s="256">
        <v>0</v>
      </c>
      <c r="F533" s="256">
        <v>0</v>
      </c>
      <c r="G533" s="256">
        <v>0</v>
      </c>
      <c r="H533" s="256">
        <v>0</v>
      </c>
      <c r="I533" s="256">
        <v>0</v>
      </c>
      <c r="J533" s="256">
        <v>0</v>
      </c>
    </row>
    <row r="534" spans="1:10" s="116" customFormat="1" ht="12" x14ac:dyDescent="0.2">
      <c r="A534" s="143" t="s">
        <v>4306</v>
      </c>
      <c r="B534" s="143" t="s">
        <v>4306</v>
      </c>
      <c r="C534" s="143" t="s">
        <v>4307</v>
      </c>
      <c r="D534" s="255">
        <v>0</v>
      </c>
      <c r="E534" s="255">
        <v>0</v>
      </c>
      <c r="F534" s="255">
        <v>0</v>
      </c>
      <c r="G534" s="255">
        <v>0</v>
      </c>
      <c r="H534" s="255">
        <v>0</v>
      </c>
      <c r="I534" s="255">
        <v>0</v>
      </c>
      <c r="J534" s="255">
        <v>2.0853930275499999</v>
      </c>
    </row>
    <row r="535" spans="1:10" s="116" customFormat="1" ht="12" x14ac:dyDescent="0.2">
      <c r="A535" s="144" t="s">
        <v>4515</v>
      </c>
      <c r="B535" s="144" t="s">
        <v>4515</v>
      </c>
      <c r="C535" s="144" t="s">
        <v>2398</v>
      </c>
      <c r="D535" s="256">
        <v>0</v>
      </c>
      <c r="E535" s="256">
        <v>0</v>
      </c>
      <c r="F535" s="256">
        <v>0</v>
      </c>
      <c r="G535" s="256">
        <v>0</v>
      </c>
      <c r="H535" s="256">
        <v>0</v>
      </c>
      <c r="I535" s="256">
        <v>0</v>
      </c>
      <c r="J535" s="256">
        <v>1.98284226524072</v>
      </c>
    </row>
    <row r="536" spans="1:10" s="116" customFormat="1" ht="12" x14ac:dyDescent="0.2">
      <c r="A536" s="143" t="s">
        <v>1830</v>
      </c>
      <c r="B536" s="143" t="s">
        <v>1830</v>
      </c>
      <c r="C536" s="143" t="s">
        <v>3465</v>
      </c>
      <c r="D536" s="255">
        <v>1.06870670565789E-4</v>
      </c>
      <c r="E536" s="255">
        <v>2.13741341131579E-4</v>
      </c>
      <c r="F536" s="255">
        <v>4.27482682263158E-4</v>
      </c>
      <c r="G536" s="255">
        <v>0</v>
      </c>
      <c r="H536" s="255">
        <v>0</v>
      </c>
      <c r="I536" s="255">
        <v>0</v>
      </c>
      <c r="J536" s="255">
        <v>0</v>
      </c>
    </row>
    <row r="537" spans="1:10" s="116" customFormat="1" ht="12" x14ac:dyDescent="0.2">
      <c r="A537" s="144" t="s">
        <v>6011</v>
      </c>
      <c r="B537" s="144" t="s">
        <v>6011</v>
      </c>
      <c r="C537" s="144" t="s">
        <v>6012</v>
      </c>
      <c r="D537" s="256">
        <v>0</v>
      </c>
      <c r="E537" s="256">
        <v>0</v>
      </c>
      <c r="F537" s="256">
        <v>0</v>
      </c>
      <c r="G537" s="256">
        <v>0</v>
      </c>
      <c r="H537" s="256">
        <v>0</v>
      </c>
      <c r="I537" s="256">
        <v>0</v>
      </c>
      <c r="J537" s="256">
        <v>0.46456231870999998</v>
      </c>
    </row>
    <row r="538" spans="1:10" s="116" customFormat="1" ht="12" x14ac:dyDescent="0.2">
      <c r="A538" s="143" t="s">
        <v>4516</v>
      </c>
      <c r="B538" s="143" t="s">
        <v>4516</v>
      </c>
      <c r="C538" s="143" t="s">
        <v>1961</v>
      </c>
      <c r="D538" s="255">
        <v>0</v>
      </c>
      <c r="E538" s="255">
        <v>0</v>
      </c>
      <c r="F538" s="255">
        <v>0</v>
      </c>
      <c r="G538" s="255">
        <v>0</v>
      </c>
      <c r="H538" s="255">
        <v>0</v>
      </c>
      <c r="I538" s="255">
        <v>0</v>
      </c>
      <c r="J538" s="255">
        <v>2.1313190095611301</v>
      </c>
    </row>
    <row r="539" spans="1:10" s="116" customFormat="1" ht="12" x14ac:dyDescent="0.2">
      <c r="A539" s="144" t="s">
        <v>892</v>
      </c>
      <c r="B539" s="144" t="s">
        <v>892</v>
      </c>
      <c r="C539" s="144" t="s">
        <v>3466</v>
      </c>
      <c r="D539" s="256">
        <v>5.30749029955771E-4</v>
      </c>
      <c r="E539" s="256">
        <v>1.0614980599115401E-3</v>
      </c>
      <c r="F539" s="256">
        <v>2.1229961198230801E-3</v>
      </c>
      <c r="G539" s="256">
        <v>0</v>
      </c>
      <c r="H539" s="256">
        <v>0</v>
      </c>
      <c r="I539" s="256">
        <v>0</v>
      </c>
      <c r="J539" s="256">
        <v>0.34640155584961202</v>
      </c>
    </row>
    <row r="540" spans="1:10" s="116" customFormat="1" ht="12" x14ac:dyDescent="0.2">
      <c r="A540" s="143" t="s">
        <v>6013</v>
      </c>
      <c r="B540" s="143" t="s">
        <v>6013</v>
      </c>
      <c r="C540" s="143" t="s">
        <v>6014</v>
      </c>
      <c r="D540" s="255">
        <v>0</v>
      </c>
      <c r="E540" s="255">
        <v>0</v>
      </c>
      <c r="F540" s="255">
        <v>0</v>
      </c>
      <c r="G540" s="255">
        <v>0</v>
      </c>
      <c r="H540" s="255">
        <v>0</v>
      </c>
      <c r="I540" s="255">
        <v>0</v>
      </c>
      <c r="J540" s="255">
        <v>2.2531167316563101</v>
      </c>
    </row>
    <row r="541" spans="1:10" s="116" customFormat="1" ht="12" x14ac:dyDescent="0.2">
      <c r="A541" s="144" t="s">
        <v>4517</v>
      </c>
      <c r="B541" s="144" t="s">
        <v>4517</v>
      </c>
      <c r="C541" s="144" t="s">
        <v>2216</v>
      </c>
      <c r="D541" s="256">
        <v>0</v>
      </c>
      <c r="E541" s="256">
        <v>0</v>
      </c>
      <c r="F541" s="256">
        <v>0</v>
      </c>
      <c r="G541" s="256">
        <v>0</v>
      </c>
      <c r="H541" s="256">
        <v>0</v>
      </c>
      <c r="I541" s="256">
        <v>0</v>
      </c>
      <c r="J541" s="256">
        <v>1.96808927329079</v>
      </c>
    </row>
    <row r="542" spans="1:10" s="116" customFormat="1" ht="12" x14ac:dyDescent="0.2">
      <c r="A542" s="143" t="s">
        <v>4518</v>
      </c>
      <c r="B542" s="143" t="s">
        <v>4518</v>
      </c>
      <c r="C542" s="143" t="s">
        <v>3056</v>
      </c>
      <c r="D542" s="255">
        <v>0</v>
      </c>
      <c r="E542" s="255">
        <v>0</v>
      </c>
      <c r="F542" s="255">
        <v>0</v>
      </c>
      <c r="G542" s="255">
        <v>0</v>
      </c>
      <c r="H542" s="255">
        <v>0</v>
      </c>
      <c r="I542" s="255">
        <v>0</v>
      </c>
      <c r="J542" s="255">
        <v>1.3234129775674299</v>
      </c>
    </row>
    <row r="543" spans="1:10" s="116" customFormat="1" ht="12" x14ac:dyDescent="0.2">
      <c r="A543" s="144" t="s">
        <v>5677</v>
      </c>
      <c r="B543" s="144" t="s">
        <v>5677</v>
      </c>
      <c r="C543" s="144" t="s">
        <v>5678</v>
      </c>
      <c r="D543" s="256">
        <v>1.25414722572743E-3</v>
      </c>
      <c r="E543" s="256">
        <v>2.50829445145485E-3</v>
      </c>
      <c r="F543" s="256">
        <v>5.0165889029097103E-3</v>
      </c>
      <c r="G543" s="256">
        <v>0</v>
      </c>
      <c r="H543" s="256">
        <v>0</v>
      </c>
      <c r="I543" s="256">
        <v>0</v>
      </c>
      <c r="J543" s="256">
        <v>1.7745872671982901</v>
      </c>
    </row>
    <row r="544" spans="1:10" s="116" customFormat="1" ht="12" x14ac:dyDescent="0.2">
      <c r="A544" s="143" t="s">
        <v>1000</v>
      </c>
      <c r="B544" s="143" t="s">
        <v>1000</v>
      </c>
      <c r="C544" s="143" t="s">
        <v>3596</v>
      </c>
      <c r="D544" s="255">
        <v>0</v>
      </c>
      <c r="E544" s="255">
        <v>0</v>
      </c>
      <c r="F544" s="255">
        <v>0</v>
      </c>
      <c r="G544" s="255">
        <v>0</v>
      </c>
      <c r="H544" s="255">
        <v>0</v>
      </c>
      <c r="I544" s="255">
        <v>0</v>
      </c>
      <c r="J544" s="255">
        <v>1.9385119532630699</v>
      </c>
    </row>
    <row r="545" spans="1:10" s="116" customFormat="1" ht="12" x14ac:dyDescent="0.2">
      <c r="A545" s="144" t="s">
        <v>791</v>
      </c>
      <c r="B545" s="144" t="s">
        <v>791</v>
      </c>
      <c r="C545" s="144" t="s">
        <v>3355</v>
      </c>
      <c r="D545" s="256">
        <v>0</v>
      </c>
      <c r="E545" s="256">
        <v>0</v>
      </c>
      <c r="F545" s="256">
        <v>0</v>
      </c>
      <c r="G545" s="256">
        <v>0</v>
      </c>
      <c r="H545" s="256">
        <v>0</v>
      </c>
      <c r="I545" s="256">
        <v>0</v>
      </c>
      <c r="J545" s="256">
        <v>2.0650979622027101</v>
      </c>
    </row>
    <row r="546" spans="1:10" s="116" customFormat="1" ht="12" x14ac:dyDescent="0.2">
      <c r="A546" s="143" t="s">
        <v>1597</v>
      </c>
      <c r="B546" s="143" t="s">
        <v>1597</v>
      </c>
      <c r="C546" s="143" t="s">
        <v>3710</v>
      </c>
      <c r="D546" s="255">
        <v>0</v>
      </c>
      <c r="E546" s="255">
        <v>0</v>
      </c>
      <c r="F546" s="255">
        <v>0</v>
      </c>
      <c r="G546" s="255">
        <v>0</v>
      </c>
      <c r="H546" s="255">
        <v>0</v>
      </c>
      <c r="I546" s="255">
        <v>0</v>
      </c>
      <c r="J546" s="255">
        <v>1.9655254522666601</v>
      </c>
    </row>
    <row r="547" spans="1:10" s="116" customFormat="1" ht="12" x14ac:dyDescent="0.2">
      <c r="A547" s="144" t="s">
        <v>3640</v>
      </c>
      <c r="B547" s="144" t="s">
        <v>3640</v>
      </c>
      <c r="C547" s="144" t="s">
        <v>3641</v>
      </c>
      <c r="D547" s="256">
        <v>0</v>
      </c>
      <c r="E547" s="256">
        <v>0</v>
      </c>
      <c r="F547" s="256">
        <v>0</v>
      </c>
      <c r="G547" s="256">
        <v>0</v>
      </c>
      <c r="H547" s="256">
        <v>0</v>
      </c>
      <c r="I547" s="256">
        <v>0</v>
      </c>
      <c r="J547" s="256">
        <v>0.44042009268409099</v>
      </c>
    </row>
    <row r="548" spans="1:10" s="116" customFormat="1" ht="12" x14ac:dyDescent="0.2">
      <c r="A548" s="143" t="s">
        <v>798</v>
      </c>
      <c r="B548" s="143" t="s">
        <v>798</v>
      </c>
      <c r="C548" s="143" t="s">
        <v>3364</v>
      </c>
      <c r="D548" s="255">
        <v>0</v>
      </c>
      <c r="E548" s="255">
        <v>0</v>
      </c>
      <c r="F548" s="255">
        <v>0</v>
      </c>
      <c r="G548" s="255">
        <v>0</v>
      </c>
      <c r="H548" s="255">
        <v>0</v>
      </c>
      <c r="I548" s="255">
        <v>0</v>
      </c>
      <c r="J548" s="255">
        <v>0</v>
      </c>
    </row>
    <row r="549" spans="1:10" s="116" customFormat="1" ht="12" x14ac:dyDescent="0.2">
      <c r="A549" s="144" t="s">
        <v>4378</v>
      </c>
      <c r="B549" s="144" t="s">
        <v>1373</v>
      </c>
      <c r="C549" s="144" t="s">
        <v>1901</v>
      </c>
      <c r="D549" s="256">
        <v>80.661234029202802</v>
      </c>
      <c r="E549" s="256">
        <v>161.322468058406</v>
      </c>
      <c r="F549" s="256">
        <v>322.64493611681098</v>
      </c>
      <c r="G549" s="256">
        <v>0</v>
      </c>
      <c r="H549" s="256">
        <v>0</v>
      </c>
      <c r="I549" s="256">
        <v>0</v>
      </c>
      <c r="J549" s="256">
        <v>0.36935968208596598</v>
      </c>
    </row>
    <row r="550" spans="1:10" s="116" customFormat="1" ht="12" x14ac:dyDescent="0.2">
      <c r="A550" s="143" t="s">
        <v>6015</v>
      </c>
      <c r="B550" s="143" t="s">
        <v>6015</v>
      </c>
      <c r="C550" s="143" t="s">
        <v>6016</v>
      </c>
      <c r="D550" s="255">
        <v>0</v>
      </c>
      <c r="E550" s="255">
        <v>0</v>
      </c>
      <c r="F550" s="255">
        <v>0</v>
      </c>
      <c r="G550" s="255">
        <v>0</v>
      </c>
      <c r="H550" s="255">
        <v>0</v>
      </c>
      <c r="I550" s="255">
        <v>0</v>
      </c>
      <c r="J550" s="255">
        <v>0</v>
      </c>
    </row>
    <row r="551" spans="1:10" s="116" customFormat="1" ht="12" x14ac:dyDescent="0.2">
      <c r="A551" s="144" t="s">
        <v>4378</v>
      </c>
      <c r="B551" s="144" t="s">
        <v>4378</v>
      </c>
      <c r="C551" s="144" t="s">
        <v>1905</v>
      </c>
      <c r="D551" s="256">
        <v>83.462580265574502</v>
      </c>
      <c r="E551" s="256">
        <v>166.925160531149</v>
      </c>
      <c r="F551" s="256">
        <v>333.85032106229801</v>
      </c>
      <c r="G551" s="256">
        <v>0</v>
      </c>
      <c r="H551" s="256">
        <v>0</v>
      </c>
      <c r="I551" s="256">
        <v>0</v>
      </c>
      <c r="J551" s="256">
        <v>10.327250504675501</v>
      </c>
    </row>
    <row r="552" spans="1:10" s="116" customFormat="1" ht="12" x14ac:dyDescent="0.2">
      <c r="A552" s="143" t="s">
        <v>4378</v>
      </c>
      <c r="B552" s="143" t="s">
        <v>4519</v>
      </c>
      <c r="C552" s="143" t="s">
        <v>1902</v>
      </c>
      <c r="D552" s="255">
        <v>78.346744216528407</v>
      </c>
      <c r="E552" s="255">
        <v>156.69348843305701</v>
      </c>
      <c r="F552" s="255">
        <v>313.38697686611403</v>
      </c>
      <c r="G552" s="255">
        <v>0</v>
      </c>
      <c r="H552" s="255">
        <v>0</v>
      </c>
      <c r="I552" s="255">
        <v>0</v>
      </c>
      <c r="J552" s="255">
        <v>0.59796099085688603</v>
      </c>
    </row>
    <row r="553" spans="1:10" s="116" customFormat="1" ht="12" x14ac:dyDescent="0.2">
      <c r="A553" s="144" t="s">
        <v>4378</v>
      </c>
      <c r="B553" s="144" t="s">
        <v>799</v>
      </c>
      <c r="C553" s="144" t="s">
        <v>1903</v>
      </c>
      <c r="D553" s="256">
        <v>82.819838606350601</v>
      </c>
      <c r="E553" s="256">
        <v>165.639677212701</v>
      </c>
      <c r="F553" s="256">
        <v>331.279354425402</v>
      </c>
      <c r="G553" s="256">
        <v>0</v>
      </c>
      <c r="H553" s="256">
        <v>0</v>
      </c>
      <c r="I553" s="256">
        <v>0</v>
      </c>
      <c r="J553" s="256">
        <v>1.02185816047425</v>
      </c>
    </row>
    <row r="554" spans="1:10" s="116" customFormat="1" ht="12" x14ac:dyDescent="0.2">
      <c r="A554" s="143" t="s">
        <v>4052</v>
      </c>
      <c r="B554" s="143" t="s">
        <v>4052</v>
      </c>
      <c r="C554" s="143" t="s">
        <v>4053</v>
      </c>
      <c r="D554" s="255">
        <v>0</v>
      </c>
      <c r="E554" s="255">
        <v>0</v>
      </c>
      <c r="F554" s="255">
        <v>0</v>
      </c>
      <c r="G554" s="255">
        <v>0</v>
      </c>
      <c r="H554" s="255">
        <v>0</v>
      </c>
      <c r="I554" s="255">
        <v>0</v>
      </c>
      <c r="J554" s="255">
        <v>0</v>
      </c>
    </row>
    <row r="555" spans="1:10" s="116" customFormat="1" ht="12" x14ac:dyDescent="0.2">
      <c r="A555" s="144" t="s">
        <v>5293</v>
      </c>
      <c r="B555" s="144" t="s">
        <v>5293</v>
      </c>
      <c r="C555" s="144" t="s">
        <v>5294</v>
      </c>
      <c r="D555" s="256">
        <v>0</v>
      </c>
      <c r="E555" s="256">
        <v>0</v>
      </c>
      <c r="F555" s="256">
        <v>0</v>
      </c>
      <c r="G555" s="256">
        <v>0</v>
      </c>
      <c r="H555" s="256">
        <v>0</v>
      </c>
      <c r="I555" s="256">
        <v>0</v>
      </c>
      <c r="J555" s="256">
        <v>0</v>
      </c>
    </row>
    <row r="556" spans="1:10" s="116" customFormat="1" ht="12" x14ac:dyDescent="0.2">
      <c r="A556" s="143" t="s">
        <v>4520</v>
      </c>
      <c r="B556" s="143" t="s">
        <v>4520</v>
      </c>
      <c r="C556" s="143" t="s">
        <v>2628</v>
      </c>
      <c r="D556" s="255">
        <v>0</v>
      </c>
      <c r="E556" s="255">
        <v>0</v>
      </c>
      <c r="F556" s="255">
        <v>0</v>
      </c>
      <c r="G556" s="255">
        <v>0</v>
      </c>
      <c r="H556" s="255">
        <v>0</v>
      </c>
      <c r="I556" s="255">
        <v>0</v>
      </c>
      <c r="J556" s="255">
        <v>0</v>
      </c>
    </row>
    <row r="557" spans="1:10" s="116" customFormat="1" ht="12" x14ac:dyDescent="0.2">
      <c r="A557" s="144" t="s">
        <v>427</v>
      </c>
      <c r="B557" s="144" t="s">
        <v>427</v>
      </c>
      <c r="C557" s="144" t="s">
        <v>2719</v>
      </c>
      <c r="D557" s="256">
        <v>0</v>
      </c>
      <c r="E557" s="256">
        <v>0</v>
      </c>
      <c r="F557" s="256">
        <v>0</v>
      </c>
      <c r="G557" s="256">
        <v>0</v>
      </c>
      <c r="H557" s="256">
        <v>0</v>
      </c>
      <c r="I557" s="256">
        <v>0</v>
      </c>
      <c r="J557" s="256">
        <v>2.8521407286207401</v>
      </c>
    </row>
    <row r="558" spans="1:10" s="116" customFormat="1" ht="12" x14ac:dyDescent="0.2">
      <c r="A558" s="143" t="s">
        <v>4521</v>
      </c>
      <c r="B558" s="143" t="s">
        <v>4521</v>
      </c>
      <c r="C558" s="143" t="s">
        <v>2629</v>
      </c>
      <c r="D558" s="255">
        <v>0</v>
      </c>
      <c r="E558" s="255">
        <v>0</v>
      </c>
      <c r="F558" s="255">
        <v>0</v>
      </c>
      <c r="G558" s="255">
        <v>0</v>
      </c>
      <c r="H558" s="255">
        <v>0</v>
      </c>
      <c r="I558" s="255">
        <v>0</v>
      </c>
      <c r="J558" s="255">
        <v>1.9680337728746</v>
      </c>
    </row>
    <row r="559" spans="1:10" s="116" customFormat="1" ht="12" x14ac:dyDescent="0.2">
      <c r="A559" s="144" t="s">
        <v>4378</v>
      </c>
      <c r="B559" s="144" t="s">
        <v>4522</v>
      </c>
      <c r="C559" s="144" t="s">
        <v>1904</v>
      </c>
      <c r="D559" s="256">
        <v>83.403715697892906</v>
      </c>
      <c r="E559" s="256">
        <v>166.80743139578601</v>
      </c>
      <c r="F559" s="256">
        <v>333.614862791571</v>
      </c>
      <c r="G559" s="256">
        <v>0</v>
      </c>
      <c r="H559" s="256">
        <v>0</v>
      </c>
      <c r="I559" s="256">
        <v>0</v>
      </c>
      <c r="J559" s="256">
        <v>1.0451528739512901</v>
      </c>
    </row>
    <row r="560" spans="1:10" s="116" customFormat="1" ht="12" x14ac:dyDescent="0.2">
      <c r="A560" s="143" t="s">
        <v>1374</v>
      </c>
      <c r="B560" s="143" t="s">
        <v>1374</v>
      </c>
      <c r="C560" s="143" t="s">
        <v>4041</v>
      </c>
      <c r="D560" s="255">
        <v>0</v>
      </c>
      <c r="E560" s="255">
        <v>0</v>
      </c>
      <c r="F560" s="255">
        <v>0</v>
      </c>
      <c r="G560" s="255">
        <v>0</v>
      </c>
      <c r="H560" s="255">
        <v>0</v>
      </c>
      <c r="I560" s="255">
        <v>0</v>
      </c>
      <c r="J560" s="255">
        <v>0</v>
      </c>
    </row>
    <row r="561" spans="1:10" s="116" customFormat="1" ht="12" x14ac:dyDescent="0.2">
      <c r="A561" s="144" t="s">
        <v>574</v>
      </c>
      <c r="B561" s="144" t="s">
        <v>574</v>
      </c>
      <c r="C561" s="144" t="s">
        <v>2969</v>
      </c>
      <c r="D561" s="256">
        <v>0</v>
      </c>
      <c r="E561" s="256">
        <v>0</v>
      </c>
      <c r="F561" s="256">
        <v>0</v>
      </c>
      <c r="G561" s="256">
        <v>0</v>
      </c>
      <c r="H561" s="256">
        <v>0</v>
      </c>
      <c r="I561" s="256">
        <v>0</v>
      </c>
      <c r="J561" s="256">
        <v>0</v>
      </c>
    </row>
    <row r="562" spans="1:10" s="116" customFormat="1" ht="12" x14ac:dyDescent="0.2">
      <c r="A562" s="143" t="s">
        <v>6017</v>
      </c>
      <c r="B562" s="143" t="s">
        <v>6017</v>
      </c>
      <c r="C562" s="143" t="s">
        <v>6018</v>
      </c>
      <c r="D562" s="255">
        <v>0</v>
      </c>
      <c r="E562" s="255">
        <v>0</v>
      </c>
      <c r="F562" s="255">
        <v>0</v>
      </c>
      <c r="G562" s="255">
        <v>0</v>
      </c>
      <c r="H562" s="255">
        <v>0</v>
      </c>
      <c r="I562" s="255">
        <v>0</v>
      </c>
      <c r="J562" s="255">
        <v>0</v>
      </c>
    </row>
    <row r="563" spans="1:10" s="116" customFormat="1" ht="12" x14ac:dyDescent="0.2">
      <c r="A563" s="144" t="s">
        <v>4523</v>
      </c>
      <c r="B563" s="144" t="s">
        <v>4523</v>
      </c>
      <c r="C563" s="144" t="s">
        <v>2155</v>
      </c>
      <c r="D563" s="256">
        <v>0</v>
      </c>
      <c r="E563" s="256">
        <v>0</v>
      </c>
      <c r="F563" s="256">
        <v>0</v>
      </c>
      <c r="G563" s="256">
        <v>0</v>
      </c>
      <c r="H563" s="256">
        <v>0</v>
      </c>
      <c r="I563" s="256">
        <v>0</v>
      </c>
      <c r="J563" s="256">
        <v>0</v>
      </c>
    </row>
    <row r="564" spans="1:10" s="116" customFormat="1" ht="12" x14ac:dyDescent="0.2">
      <c r="A564" s="143" t="s">
        <v>1440</v>
      </c>
      <c r="B564" s="143" t="s">
        <v>1440</v>
      </c>
      <c r="C564" s="143" t="s">
        <v>4115</v>
      </c>
      <c r="D564" s="255">
        <v>1.0700768842909901E-4</v>
      </c>
      <c r="E564" s="255">
        <v>2.1401537685819801E-4</v>
      </c>
      <c r="F564" s="255">
        <v>4.2803075371639602E-4</v>
      </c>
      <c r="G564" s="255">
        <v>0</v>
      </c>
      <c r="H564" s="255">
        <v>0</v>
      </c>
      <c r="I564" s="255">
        <v>0</v>
      </c>
      <c r="J564" s="255">
        <v>0.40830493966700099</v>
      </c>
    </row>
    <row r="565" spans="1:10" s="116" customFormat="1" ht="12" x14ac:dyDescent="0.2">
      <c r="A565" s="144" t="s">
        <v>851</v>
      </c>
      <c r="B565" s="144" t="s">
        <v>851</v>
      </c>
      <c r="C565" s="144" t="s">
        <v>3423</v>
      </c>
      <c r="D565" s="256">
        <v>0</v>
      </c>
      <c r="E565" s="256">
        <v>0</v>
      </c>
      <c r="F565" s="256">
        <v>0</v>
      </c>
      <c r="G565" s="256">
        <v>0</v>
      </c>
      <c r="H565" s="256">
        <v>0</v>
      </c>
      <c r="I565" s="256">
        <v>0</v>
      </c>
      <c r="J565" s="256">
        <v>1.95966205527522</v>
      </c>
    </row>
    <row r="566" spans="1:10" s="116" customFormat="1" ht="12" x14ac:dyDescent="0.2">
      <c r="A566" s="143" t="s">
        <v>1413</v>
      </c>
      <c r="B566" s="143" t="s">
        <v>1413</v>
      </c>
      <c r="C566" s="143" t="s">
        <v>4080</v>
      </c>
      <c r="D566" s="255">
        <v>0</v>
      </c>
      <c r="E566" s="255">
        <v>0</v>
      </c>
      <c r="F566" s="255">
        <v>0</v>
      </c>
      <c r="G566" s="255">
        <v>0</v>
      </c>
      <c r="H566" s="255">
        <v>0</v>
      </c>
      <c r="I566" s="255">
        <v>0</v>
      </c>
      <c r="J566" s="255">
        <v>1.9968071482921299</v>
      </c>
    </row>
    <row r="567" spans="1:10" s="116" customFormat="1" ht="12" x14ac:dyDescent="0.2">
      <c r="A567" s="144" t="s">
        <v>964</v>
      </c>
      <c r="B567" s="144" t="s">
        <v>964</v>
      </c>
      <c r="C567" s="144" t="s">
        <v>3552</v>
      </c>
      <c r="D567" s="256">
        <v>0</v>
      </c>
      <c r="E567" s="256">
        <v>0</v>
      </c>
      <c r="F567" s="256">
        <v>0</v>
      </c>
      <c r="G567" s="256">
        <v>0</v>
      </c>
      <c r="H567" s="256">
        <v>0</v>
      </c>
      <c r="I567" s="256">
        <v>0</v>
      </c>
      <c r="J567" s="256">
        <v>2.0447134412843102</v>
      </c>
    </row>
    <row r="568" spans="1:10" s="116" customFormat="1" ht="12" x14ac:dyDescent="0.2">
      <c r="A568" s="143" t="s">
        <v>4524</v>
      </c>
      <c r="B568" s="143" t="s">
        <v>4524</v>
      </c>
      <c r="C568" s="143" t="s">
        <v>2654</v>
      </c>
      <c r="D568" s="255">
        <v>0</v>
      </c>
      <c r="E568" s="255">
        <v>0</v>
      </c>
      <c r="F568" s="255">
        <v>0</v>
      </c>
      <c r="G568" s="255">
        <v>0</v>
      </c>
      <c r="H568" s="255">
        <v>0</v>
      </c>
      <c r="I568" s="255">
        <v>0</v>
      </c>
      <c r="J568" s="255">
        <v>2.3543956277314502</v>
      </c>
    </row>
    <row r="569" spans="1:10" s="116" customFormat="1" ht="12" x14ac:dyDescent="0.2">
      <c r="A569" s="144" t="s">
        <v>432</v>
      </c>
      <c r="B569" s="144" t="s">
        <v>432</v>
      </c>
      <c r="C569" s="144" t="s">
        <v>2727</v>
      </c>
      <c r="D569" s="256">
        <v>0</v>
      </c>
      <c r="E569" s="256">
        <v>0</v>
      </c>
      <c r="F569" s="256">
        <v>0</v>
      </c>
      <c r="G569" s="256">
        <v>0</v>
      </c>
      <c r="H569" s="256">
        <v>0</v>
      </c>
      <c r="I569" s="256">
        <v>0</v>
      </c>
      <c r="J569" s="256">
        <v>3.03561895452123</v>
      </c>
    </row>
    <row r="570" spans="1:10" s="116" customFormat="1" ht="12" x14ac:dyDescent="0.2">
      <c r="A570" s="143" t="s">
        <v>4525</v>
      </c>
      <c r="B570" s="143" t="s">
        <v>4525</v>
      </c>
      <c r="C570" s="143" t="s">
        <v>2459</v>
      </c>
      <c r="D570" s="255">
        <v>0</v>
      </c>
      <c r="E570" s="255">
        <v>0</v>
      </c>
      <c r="F570" s="255">
        <v>0</v>
      </c>
      <c r="G570" s="255">
        <v>0</v>
      </c>
      <c r="H570" s="255">
        <v>0</v>
      </c>
      <c r="I570" s="255">
        <v>0</v>
      </c>
      <c r="J570" s="255">
        <v>2.31060804866924</v>
      </c>
    </row>
    <row r="571" spans="1:10" s="116" customFormat="1" ht="12" x14ac:dyDescent="0.2">
      <c r="A571" s="144" t="s">
        <v>937</v>
      </c>
      <c r="B571" s="144" t="s">
        <v>937</v>
      </c>
      <c r="C571" s="144" t="s">
        <v>3517</v>
      </c>
      <c r="D571" s="256">
        <v>0</v>
      </c>
      <c r="E571" s="256">
        <v>0</v>
      </c>
      <c r="F571" s="256">
        <v>0</v>
      </c>
      <c r="G571" s="256">
        <v>0</v>
      </c>
      <c r="H571" s="256">
        <v>0</v>
      </c>
      <c r="I571" s="256">
        <v>0</v>
      </c>
      <c r="J571" s="256">
        <v>1.86149689132506</v>
      </c>
    </row>
    <row r="572" spans="1:10" s="116" customFormat="1" ht="12" x14ac:dyDescent="0.2">
      <c r="A572" s="143" t="s">
        <v>4526</v>
      </c>
      <c r="B572" s="143" t="s">
        <v>4526</v>
      </c>
      <c r="C572" s="143" t="s">
        <v>2407</v>
      </c>
      <c r="D572" s="255">
        <v>0</v>
      </c>
      <c r="E572" s="255">
        <v>0</v>
      </c>
      <c r="F572" s="255">
        <v>0</v>
      </c>
      <c r="G572" s="255">
        <v>0</v>
      </c>
      <c r="H572" s="255">
        <v>0</v>
      </c>
      <c r="I572" s="255">
        <v>0</v>
      </c>
      <c r="J572" s="255">
        <v>2.1355881482752599</v>
      </c>
    </row>
    <row r="573" spans="1:10" s="116" customFormat="1" ht="12" x14ac:dyDescent="0.2">
      <c r="A573" s="144" t="s">
        <v>4527</v>
      </c>
      <c r="B573" s="144" t="s">
        <v>4527</v>
      </c>
      <c r="C573" s="144" t="s">
        <v>2057</v>
      </c>
      <c r="D573" s="256">
        <v>0</v>
      </c>
      <c r="E573" s="256">
        <v>0</v>
      </c>
      <c r="F573" s="256">
        <v>0</v>
      </c>
      <c r="G573" s="256">
        <v>0</v>
      </c>
      <c r="H573" s="256">
        <v>0</v>
      </c>
      <c r="I573" s="256">
        <v>0</v>
      </c>
      <c r="J573" s="256">
        <v>2.0842437343965701</v>
      </c>
    </row>
    <row r="574" spans="1:10" s="116" customFormat="1" ht="12" x14ac:dyDescent="0.2">
      <c r="A574" s="143" t="s">
        <v>4528</v>
      </c>
      <c r="B574" s="143" t="s">
        <v>4528</v>
      </c>
      <c r="C574" s="143" t="s">
        <v>2058</v>
      </c>
      <c r="D574" s="255">
        <v>0</v>
      </c>
      <c r="E574" s="255">
        <v>0</v>
      </c>
      <c r="F574" s="255">
        <v>0</v>
      </c>
      <c r="G574" s="255">
        <v>0</v>
      </c>
      <c r="H574" s="255">
        <v>0</v>
      </c>
      <c r="I574" s="255">
        <v>0</v>
      </c>
      <c r="J574" s="255">
        <v>0</v>
      </c>
    </row>
    <row r="575" spans="1:10" s="116" customFormat="1" ht="12" x14ac:dyDescent="0.2">
      <c r="A575" s="144" t="s">
        <v>4529</v>
      </c>
      <c r="B575" s="144" t="s">
        <v>4529</v>
      </c>
      <c r="C575" s="144" t="s">
        <v>2068</v>
      </c>
      <c r="D575" s="256">
        <v>0</v>
      </c>
      <c r="E575" s="256">
        <v>0</v>
      </c>
      <c r="F575" s="256">
        <v>0</v>
      </c>
      <c r="G575" s="256">
        <v>0</v>
      </c>
      <c r="H575" s="256">
        <v>0</v>
      </c>
      <c r="I575" s="256">
        <v>0</v>
      </c>
      <c r="J575" s="256">
        <v>1.14377420742905</v>
      </c>
    </row>
    <row r="576" spans="1:10" s="116" customFormat="1" ht="12" x14ac:dyDescent="0.2">
      <c r="A576" s="143" t="s">
        <v>6019</v>
      </c>
      <c r="B576" s="143" t="s">
        <v>6019</v>
      </c>
      <c r="C576" s="143" t="s">
        <v>6020</v>
      </c>
      <c r="D576" s="255">
        <v>0</v>
      </c>
      <c r="E576" s="255">
        <v>0</v>
      </c>
      <c r="F576" s="255">
        <v>0</v>
      </c>
      <c r="G576" s="255">
        <v>0</v>
      </c>
      <c r="H576" s="255">
        <v>0</v>
      </c>
      <c r="I576" s="255">
        <v>0</v>
      </c>
      <c r="J576" s="255">
        <v>1.62706407176637</v>
      </c>
    </row>
    <row r="577" spans="1:10" s="116" customFormat="1" ht="12" x14ac:dyDescent="0.2">
      <c r="A577" s="144" t="s">
        <v>4530</v>
      </c>
      <c r="B577" s="144" t="s">
        <v>4530</v>
      </c>
      <c r="C577" s="144" t="s">
        <v>2388</v>
      </c>
      <c r="D577" s="256">
        <v>0</v>
      </c>
      <c r="E577" s="256">
        <v>0</v>
      </c>
      <c r="F577" s="256">
        <v>0</v>
      </c>
      <c r="G577" s="256">
        <v>0</v>
      </c>
      <c r="H577" s="256">
        <v>0</v>
      </c>
      <c r="I577" s="256">
        <v>0</v>
      </c>
      <c r="J577" s="256">
        <v>2.1355282807206701</v>
      </c>
    </row>
    <row r="578" spans="1:10" s="116" customFormat="1" ht="12" x14ac:dyDescent="0.2">
      <c r="A578" s="143" t="s">
        <v>1308</v>
      </c>
      <c r="B578" s="143" t="s">
        <v>1308</v>
      </c>
      <c r="C578" s="143" t="s">
        <v>3974</v>
      </c>
      <c r="D578" s="255">
        <v>1.2742388738841201E-4</v>
      </c>
      <c r="E578" s="255">
        <v>2.5484777477682499E-4</v>
      </c>
      <c r="F578" s="255">
        <v>5.0969554955364999E-4</v>
      </c>
      <c r="G578" s="255">
        <v>0</v>
      </c>
      <c r="H578" s="255">
        <v>0</v>
      </c>
      <c r="I578" s="255">
        <v>0</v>
      </c>
      <c r="J578" s="255">
        <v>0.61670542023230601</v>
      </c>
    </row>
    <row r="579" spans="1:10" s="116" customFormat="1" ht="12" x14ac:dyDescent="0.2">
      <c r="A579" s="144" t="s">
        <v>470</v>
      </c>
      <c r="B579" s="144" t="s">
        <v>470</v>
      </c>
      <c r="C579" s="144" t="s">
        <v>2798</v>
      </c>
      <c r="D579" s="256">
        <v>0</v>
      </c>
      <c r="E579" s="256">
        <v>0</v>
      </c>
      <c r="F579" s="256">
        <v>0</v>
      </c>
      <c r="G579" s="256">
        <v>0</v>
      </c>
      <c r="H579" s="256">
        <v>0</v>
      </c>
      <c r="I579" s="256">
        <v>0</v>
      </c>
      <c r="J579" s="256">
        <v>2.04712427171</v>
      </c>
    </row>
    <row r="580" spans="1:10" s="116" customFormat="1" ht="12" x14ac:dyDescent="0.2">
      <c r="A580" s="143" t="s">
        <v>1533</v>
      </c>
      <c r="B580" s="143" t="s">
        <v>1533</v>
      </c>
      <c r="C580" s="143" t="s">
        <v>4210</v>
      </c>
      <c r="D580" s="255">
        <v>1.37601619062157E-4</v>
      </c>
      <c r="E580" s="255">
        <v>2.7520323812431298E-4</v>
      </c>
      <c r="F580" s="255">
        <v>5.5040647624862596E-4</v>
      </c>
      <c r="G580" s="255">
        <v>0</v>
      </c>
      <c r="H580" s="255">
        <v>0</v>
      </c>
      <c r="I580" s="255">
        <v>0</v>
      </c>
      <c r="J580" s="255">
        <v>0.414714606692412</v>
      </c>
    </row>
    <row r="581" spans="1:10" s="116" customFormat="1" ht="12" x14ac:dyDescent="0.2">
      <c r="A581" s="144" t="s">
        <v>4531</v>
      </c>
      <c r="B581" s="144" t="s">
        <v>4531</v>
      </c>
      <c r="C581" s="144" t="s">
        <v>2634</v>
      </c>
      <c r="D581" s="256">
        <v>0</v>
      </c>
      <c r="E581" s="256">
        <v>0</v>
      </c>
      <c r="F581" s="256">
        <v>0</v>
      </c>
      <c r="G581" s="256">
        <v>0</v>
      </c>
      <c r="H581" s="256">
        <v>0</v>
      </c>
      <c r="I581" s="256">
        <v>0</v>
      </c>
      <c r="J581" s="256">
        <v>0</v>
      </c>
    </row>
    <row r="582" spans="1:10" s="116" customFormat="1" ht="12" x14ac:dyDescent="0.2">
      <c r="A582" s="143" t="s">
        <v>4532</v>
      </c>
      <c r="B582" s="143" t="s">
        <v>4532</v>
      </c>
      <c r="C582" s="143" t="s">
        <v>2635</v>
      </c>
      <c r="D582" s="255">
        <v>0</v>
      </c>
      <c r="E582" s="255">
        <v>0</v>
      </c>
      <c r="F582" s="255">
        <v>0</v>
      </c>
      <c r="G582" s="255">
        <v>0</v>
      </c>
      <c r="H582" s="255">
        <v>0</v>
      </c>
      <c r="I582" s="255">
        <v>0</v>
      </c>
      <c r="J582" s="255">
        <v>1.5556675288699999</v>
      </c>
    </row>
    <row r="583" spans="1:10" s="116" customFormat="1" ht="12" x14ac:dyDescent="0.2">
      <c r="A583" s="144" t="s">
        <v>4533</v>
      </c>
      <c r="B583" s="144" t="s">
        <v>4533</v>
      </c>
      <c r="C583" s="144" t="s">
        <v>2024</v>
      </c>
      <c r="D583" s="256">
        <v>0</v>
      </c>
      <c r="E583" s="256">
        <v>0</v>
      </c>
      <c r="F583" s="256">
        <v>0</v>
      </c>
      <c r="G583" s="256">
        <v>0</v>
      </c>
      <c r="H583" s="256">
        <v>0</v>
      </c>
      <c r="I583" s="256">
        <v>0</v>
      </c>
      <c r="J583" s="256">
        <v>1.12510616654249</v>
      </c>
    </row>
    <row r="584" spans="1:10" s="116" customFormat="1" ht="12" x14ac:dyDescent="0.2">
      <c r="A584" s="143" t="s">
        <v>5830</v>
      </c>
      <c r="B584" s="143" t="s">
        <v>5830</v>
      </c>
      <c r="C584" s="143" t="s">
        <v>2799</v>
      </c>
      <c r="D584" s="255">
        <v>0</v>
      </c>
      <c r="E584" s="255">
        <v>0</v>
      </c>
      <c r="F584" s="255">
        <v>0</v>
      </c>
      <c r="G584" s="255">
        <v>0</v>
      </c>
      <c r="H584" s="255">
        <v>0</v>
      </c>
      <c r="I584" s="255">
        <v>0</v>
      </c>
      <c r="J584" s="255">
        <v>2.04181027967</v>
      </c>
    </row>
    <row r="585" spans="1:10" s="116" customFormat="1" ht="12" x14ac:dyDescent="0.2">
      <c r="A585" s="144" t="s">
        <v>5831</v>
      </c>
      <c r="B585" s="144" t="s">
        <v>5831</v>
      </c>
      <c r="C585" s="144" t="s">
        <v>5295</v>
      </c>
      <c r="D585" s="256">
        <v>0</v>
      </c>
      <c r="E585" s="256">
        <v>0</v>
      </c>
      <c r="F585" s="256">
        <v>0</v>
      </c>
      <c r="G585" s="256">
        <v>0</v>
      </c>
      <c r="H585" s="256">
        <v>0</v>
      </c>
      <c r="I585" s="256">
        <v>0</v>
      </c>
      <c r="J585" s="256">
        <v>0</v>
      </c>
    </row>
    <row r="586" spans="1:10" s="116" customFormat="1" ht="12" x14ac:dyDescent="0.2">
      <c r="A586" s="143" t="s">
        <v>5832</v>
      </c>
      <c r="B586" s="143" t="s">
        <v>5832</v>
      </c>
      <c r="C586" s="143" t="s">
        <v>3926</v>
      </c>
      <c r="D586" s="255">
        <v>0</v>
      </c>
      <c r="E586" s="255">
        <v>0</v>
      </c>
      <c r="F586" s="255">
        <v>0</v>
      </c>
      <c r="G586" s="255">
        <v>0</v>
      </c>
      <c r="H586" s="255">
        <v>0</v>
      </c>
      <c r="I586" s="255">
        <v>0</v>
      </c>
      <c r="J586" s="255">
        <v>0.26963094298000101</v>
      </c>
    </row>
    <row r="587" spans="1:10" s="116" customFormat="1" ht="12" x14ac:dyDescent="0.2">
      <c r="A587" s="144" t="s">
        <v>5833</v>
      </c>
      <c r="B587" s="144" t="s">
        <v>5833</v>
      </c>
      <c r="C587" s="144" t="s">
        <v>1928</v>
      </c>
      <c r="D587" s="256">
        <v>0</v>
      </c>
      <c r="E587" s="256">
        <v>0</v>
      </c>
      <c r="F587" s="256">
        <v>0</v>
      </c>
      <c r="G587" s="256">
        <v>0</v>
      </c>
      <c r="H587" s="256">
        <v>0</v>
      </c>
      <c r="I587" s="256">
        <v>0</v>
      </c>
      <c r="J587" s="256">
        <v>1.96492624538</v>
      </c>
    </row>
    <row r="588" spans="1:10" s="116" customFormat="1" ht="12" x14ac:dyDescent="0.2">
      <c r="A588" s="143" t="s">
        <v>4534</v>
      </c>
      <c r="B588" s="143" t="s">
        <v>4534</v>
      </c>
      <c r="C588" s="143" t="s">
        <v>1929</v>
      </c>
      <c r="D588" s="255">
        <v>0</v>
      </c>
      <c r="E588" s="255">
        <v>0</v>
      </c>
      <c r="F588" s="255">
        <v>0</v>
      </c>
      <c r="G588" s="255">
        <v>0</v>
      </c>
      <c r="H588" s="255">
        <v>0</v>
      </c>
      <c r="I588" s="255">
        <v>0</v>
      </c>
      <c r="J588" s="255">
        <v>0</v>
      </c>
    </row>
    <row r="589" spans="1:10" s="116" customFormat="1" ht="12" x14ac:dyDescent="0.2">
      <c r="A589" s="144" t="s">
        <v>843</v>
      </c>
      <c r="B589" s="144" t="s">
        <v>843</v>
      </c>
      <c r="C589" s="144" t="s">
        <v>3410</v>
      </c>
      <c r="D589" s="256">
        <v>14.9442471576317</v>
      </c>
      <c r="E589" s="256">
        <v>29.888494315263301</v>
      </c>
      <c r="F589" s="256">
        <v>59.776988630526702</v>
      </c>
      <c r="G589" s="256">
        <v>0</v>
      </c>
      <c r="H589" s="256">
        <v>0</v>
      </c>
      <c r="I589" s="256">
        <v>0</v>
      </c>
      <c r="J589" s="256">
        <v>1.37775885831528</v>
      </c>
    </row>
    <row r="590" spans="1:10" s="116" customFormat="1" ht="12" x14ac:dyDescent="0.2">
      <c r="A590" s="143" t="s">
        <v>1075</v>
      </c>
      <c r="B590" s="143" t="s">
        <v>1075</v>
      </c>
      <c r="C590" s="143" t="s">
        <v>3688</v>
      </c>
      <c r="D590" s="255">
        <v>0</v>
      </c>
      <c r="E590" s="255">
        <v>0</v>
      </c>
      <c r="F590" s="255">
        <v>0</v>
      </c>
      <c r="G590" s="255">
        <v>0</v>
      </c>
      <c r="H590" s="255">
        <v>0</v>
      </c>
      <c r="I590" s="255">
        <v>0</v>
      </c>
      <c r="J590" s="255">
        <v>1.9656937291955201</v>
      </c>
    </row>
    <row r="591" spans="1:10" s="116" customFormat="1" ht="12" x14ac:dyDescent="0.2">
      <c r="A591" s="144" t="s">
        <v>393</v>
      </c>
      <c r="B591" s="144" t="s">
        <v>393</v>
      </c>
      <c r="C591" s="144" t="s">
        <v>2608</v>
      </c>
      <c r="D591" s="256">
        <v>0</v>
      </c>
      <c r="E591" s="256">
        <v>0</v>
      </c>
      <c r="F591" s="256">
        <v>0</v>
      </c>
      <c r="G591" s="256">
        <v>0</v>
      </c>
      <c r="H591" s="256">
        <v>0</v>
      </c>
      <c r="I591" s="256">
        <v>0</v>
      </c>
      <c r="J591" s="256">
        <v>1.9812201638065801</v>
      </c>
    </row>
    <row r="592" spans="1:10" s="116" customFormat="1" ht="12" x14ac:dyDescent="0.2">
      <c r="A592" s="143" t="s">
        <v>4535</v>
      </c>
      <c r="B592" s="143" t="s">
        <v>4535</v>
      </c>
      <c r="C592" s="143" t="s">
        <v>2412</v>
      </c>
      <c r="D592" s="255">
        <v>0</v>
      </c>
      <c r="E592" s="255">
        <v>0</v>
      </c>
      <c r="F592" s="255">
        <v>0</v>
      </c>
      <c r="G592" s="255">
        <v>0</v>
      </c>
      <c r="H592" s="255">
        <v>0</v>
      </c>
      <c r="I592" s="255">
        <v>0</v>
      </c>
      <c r="J592" s="255">
        <v>0</v>
      </c>
    </row>
    <row r="593" spans="1:10" s="116" customFormat="1" ht="12" x14ac:dyDescent="0.2">
      <c r="A593" s="144" t="s">
        <v>588</v>
      </c>
      <c r="B593" s="144" t="s">
        <v>588</v>
      </c>
      <c r="C593" s="144" t="s">
        <v>2991</v>
      </c>
      <c r="D593" s="256">
        <v>5.4830773467272505E-4</v>
      </c>
      <c r="E593" s="256">
        <v>1.0966154693454501E-3</v>
      </c>
      <c r="F593" s="256">
        <v>2.1932309386909002E-3</v>
      </c>
      <c r="G593" s="256">
        <v>0</v>
      </c>
      <c r="H593" s="256">
        <v>0</v>
      </c>
      <c r="I593" s="256">
        <v>0</v>
      </c>
      <c r="J593" s="256">
        <v>1.70235030475489</v>
      </c>
    </row>
    <row r="594" spans="1:10" s="116" customFormat="1" ht="12" x14ac:dyDescent="0.2">
      <c r="A594" s="143" t="s">
        <v>6021</v>
      </c>
      <c r="B594" s="143" t="s">
        <v>6021</v>
      </c>
      <c r="C594" s="143" t="s">
        <v>6022</v>
      </c>
      <c r="D594" s="255">
        <v>1.6136299199999999E-3</v>
      </c>
      <c r="E594" s="255">
        <v>3.2272598399999998E-3</v>
      </c>
      <c r="F594" s="255">
        <v>6.4545196799999996E-3</v>
      </c>
      <c r="G594" s="255">
        <v>0</v>
      </c>
      <c r="H594" s="255">
        <v>0</v>
      </c>
      <c r="I594" s="255">
        <v>0</v>
      </c>
      <c r="J594" s="255">
        <v>1.7315736080299999</v>
      </c>
    </row>
    <row r="595" spans="1:10" s="116" customFormat="1" ht="12" x14ac:dyDescent="0.2">
      <c r="A595" s="144" t="s">
        <v>4385</v>
      </c>
      <c r="B595" s="144" t="s">
        <v>4536</v>
      </c>
      <c r="C595" s="144" t="s">
        <v>1945</v>
      </c>
      <c r="D595" s="256">
        <v>19.6796848178689</v>
      </c>
      <c r="E595" s="256">
        <v>39.3593696357377</v>
      </c>
      <c r="F595" s="256">
        <v>78.718739271475499</v>
      </c>
      <c r="G595" s="256">
        <v>0</v>
      </c>
      <c r="H595" s="256">
        <v>0</v>
      </c>
      <c r="I595" s="256">
        <v>0</v>
      </c>
      <c r="J595" s="256">
        <v>2.10752638081413</v>
      </c>
    </row>
    <row r="596" spans="1:10" s="116" customFormat="1" ht="12" x14ac:dyDescent="0.2">
      <c r="A596" s="143" t="s">
        <v>1262</v>
      </c>
      <c r="B596" s="143" t="s">
        <v>1262</v>
      </c>
      <c r="C596" s="143" t="s">
        <v>3918</v>
      </c>
      <c r="D596" s="255">
        <v>0</v>
      </c>
      <c r="E596" s="255">
        <v>0</v>
      </c>
      <c r="F596" s="255">
        <v>0</v>
      </c>
      <c r="G596" s="255">
        <v>0</v>
      </c>
      <c r="H596" s="255">
        <v>0</v>
      </c>
      <c r="I596" s="255">
        <v>0</v>
      </c>
      <c r="J596" s="255">
        <v>1.90995194622709</v>
      </c>
    </row>
    <row r="597" spans="1:10" s="116" customFormat="1" ht="12" x14ac:dyDescent="0.2">
      <c r="A597" s="144" t="s">
        <v>316</v>
      </c>
      <c r="B597" s="144" t="s">
        <v>316</v>
      </c>
      <c r="C597" s="144" t="s">
        <v>2350</v>
      </c>
      <c r="D597" s="256">
        <v>1.36678167895087E-3</v>
      </c>
      <c r="E597" s="256">
        <v>2.73356335790174E-3</v>
      </c>
      <c r="F597" s="256">
        <v>5.4671267158034904E-3</v>
      </c>
      <c r="G597" s="256">
        <v>0</v>
      </c>
      <c r="H597" s="256">
        <v>0</v>
      </c>
      <c r="I597" s="256">
        <v>0</v>
      </c>
      <c r="J597" s="256">
        <v>1.90141592723891</v>
      </c>
    </row>
    <row r="598" spans="1:10" s="116" customFormat="1" ht="12" x14ac:dyDescent="0.2">
      <c r="A598" s="143" t="s">
        <v>924</v>
      </c>
      <c r="B598" s="143" t="s">
        <v>924</v>
      </c>
      <c r="C598" s="143" t="s">
        <v>3504</v>
      </c>
      <c r="D598" s="255">
        <v>8.85606816919575E-5</v>
      </c>
      <c r="E598" s="255">
        <v>1.77121363383915E-4</v>
      </c>
      <c r="F598" s="255">
        <v>3.5424272676783E-4</v>
      </c>
      <c r="G598" s="255">
        <v>0</v>
      </c>
      <c r="H598" s="255">
        <v>0</v>
      </c>
      <c r="I598" s="255">
        <v>0</v>
      </c>
      <c r="J598" s="255">
        <v>0.66380573950329702</v>
      </c>
    </row>
    <row r="599" spans="1:10" s="116" customFormat="1" ht="12" x14ac:dyDescent="0.2">
      <c r="A599" s="144" t="s">
        <v>1321</v>
      </c>
      <c r="B599" s="144" t="s">
        <v>1321</v>
      </c>
      <c r="C599" s="144" t="s">
        <v>3986</v>
      </c>
      <c r="D599" s="256">
        <v>24.106799976350199</v>
      </c>
      <c r="E599" s="256">
        <v>48.213599952700498</v>
      </c>
      <c r="F599" s="256">
        <v>96.427199905400897</v>
      </c>
      <c r="G599" s="256">
        <v>0</v>
      </c>
      <c r="H599" s="256">
        <v>0</v>
      </c>
      <c r="I599" s="256">
        <v>0</v>
      </c>
      <c r="J599" s="256">
        <v>2.0055153909759</v>
      </c>
    </row>
    <row r="600" spans="1:10" s="116" customFormat="1" ht="12" x14ac:dyDescent="0.2">
      <c r="A600" s="143" t="s">
        <v>1399</v>
      </c>
      <c r="B600" s="143" t="s">
        <v>1399</v>
      </c>
      <c r="C600" s="143" t="s">
        <v>4065</v>
      </c>
      <c r="D600" s="255">
        <v>53.433801773414103</v>
      </c>
      <c r="E600" s="255">
        <v>106.86760354682799</v>
      </c>
      <c r="F600" s="255">
        <v>213.73520709365701</v>
      </c>
      <c r="G600" s="255">
        <v>0</v>
      </c>
      <c r="H600" s="255">
        <v>0</v>
      </c>
      <c r="I600" s="255">
        <v>0</v>
      </c>
      <c r="J600" s="255">
        <v>2.3033607278421599</v>
      </c>
    </row>
    <row r="601" spans="1:10" s="116" customFormat="1" ht="12" x14ac:dyDescent="0.2">
      <c r="A601" s="144" t="s">
        <v>4537</v>
      </c>
      <c r="B601" s="144" t="s">
        <v>4537</v>
      </c>
      <c r="C601" s="144" t="s">
        <v>3183</v>
      </c>
      <c r="D601" s="256">
        <v>5.9868407793748301E-4</v>
      </c>
      <c r="E601" s="256">
        <v>1.1973681558749699E-3</v>
      </c>
      <c r="F601" s="256">
        <v>2.3947363117499299E-3</v>
      </c>
      <c r="G601" s="256">
        <v>0</v>
      </c>
      <c r="H601" s="256">
        <v>0</v>
      </c>
      <c r="I601" s="256">
        <v>0</v>
      </c>
      <c r="J601" s="256">
        <v>14.7890393820773</v>
      </c>
    </row>
    <row r="602" spans="1:10" s="116" customFormat="1" ht="12" x14ac:dyDescent="0.2">
      <c r="A602" s="143" t="s">
        <v>4447</v>
      </c>
      <c r="B602" s="143" t="s">
        <v>4447</v>
      </c>
      <c r="C602" s="143" t="s">
        <v>2322</v>
      </c>
      <c r="D602" s="255">
        <v>16.993006244810601</v>
      </c>
      <c r="E602" s="255">
        <v>33.986012489621203</v>
      </c>
      <c r="F602" s="255">
        <v>67.972024979242406</v>
      </c>
      <c r="G602" s="255">
        <v>0</v>
      </c>
      <c r="H602" s="255">
        <v>0</v>
      </c>
      <c r="I602" s="255">
        <v>0</v>
      </c>
      <c r="J602" s="255">
        <v>2.4055271773438101</v>
      </c>
    </row>
    <row r="603" spans="1:10" s="116" customFormat="1" ht="12" x14ac:dyDescent="0.2">
      <c r="A603" s="144" t="s">
        <v>1218</v>
      </c>
      <c r="B603" s="144" t="s">
        <v>1218</v>
      </c>
      <c r="C603" s="144" t="s">
        <v>3868</v>
      </c>
      <c r="D603" s="256">
        <v>0</v>
      </c>
      <c r="E603" s="256">
        <v>0</v>
      </c>
      <c r="F603" s="256">
        <v>0</v>
      </c>
      <c r="G603" s="256">
        <v>0</v>
      </c>
      <c r="H603" s="256">
        <v>0</v>
      </c>
      <c r="I603" s="256">
        <v>0</v>
      </c>
      <c r="J603" s="256">
        <v>1.9738529874802</v>
      </c>
    </row>
    <row r="604" spans="1:10" s="116" customFormat="1" ht="12" x14ac:dyDescent="0.2">
      <c r="A604" s="143" t="s">
        <v>4538</v>
      </c>
      <c r="B604" s="143" t="s">
        <v>4538</v>
      </c>
      <c r="C604" s="143" t="s">
        <v>2872</v>
      </c>
      <c r="D604" s="255">
        <v>0</v>
      </c>
      <c r="E604" s="255">
        <v>0</v>
      </c>
      <c r="F604" s="255">
        <v>0</v>
      </c>
      <c r="G604" s="255">
        <v>0</v>
      </c>
      <c r="H604" s="255">
        <v>0</v>
      </c>
      <c r="I604" s="255">
        <v>0</v>
      </c>
      <c r="J604" s="255">
        <v>1.9458626870156699</v>
      </c>
    </row>
    <row r="605" spans="1:10" s="116" customFormat="1" ht="12" x14ac:dyDescent="0.2">
      <c r="A605" s="144" t="s">
        <v>5679</v>
      </c>
      <c r="B605" s="144" t="s">
        <v>5679</v>
      </c>
      <c r="C605" s="144" t="s">
        <v>5680</v>
      </c>
      <c r="D605" s="256">
        <v>0</v>
      </c>
      <c r="E605" s="256">
        <v>0</v>
      </c>
      <c r="F605" s="256">
        <v>0</v>
      </c>
      <c r="G605" s="256">
        <v>0</v>
      </c>
      <c r="H605" s="256">
        <v>0</v>
      </c>
      <c r="I605" s="256">
        <v>0</v>
      </c>
      <c r="J605" s="256">
        <v>1.7609221558249999</v>
      </c>
    </row>
    <row r="606" spans="1:10" s="116" customFormat="1" ht="12" x14ac:dyDescent="0.2">
      <c r="A606" s="143" t="s">
        <v>1297</v>
      </c>
      <c r="B606" s="143" t="s">
        <v>1297</v>
      </c>
      <c r="C606" s="143" t="s">
        <v>3961</v>
      </c>
      <c r="D606" s="255">
        <v>0</v>
      </c>
      <c r="E606" s="255">
        <v>0</v>
      </c>
      <c r="F606" s="255">
        <v>0</v>
      </c>
      <c r="G606" s="255">
        <v>0</v>
      </c>
      <c r="H606" s="255">
        <v>0</v>
      </c>
      <c r="I606" s="255">
        <v>0</v>
      </c>
      <c r="J606" s="255">
        <v>1.97282684761742</v>
      </c>
    </row>
    <row r="607" spans="1:10" s="116" customFormat="1" ht="12" x14ac:dyDescent="0.2">
      <c r="A607" s="144" t="s">
        <v>4539</v>
      </c>
      <c r="B607" s="144" t="s">
        <v>4539</v>
      </c>
      <c r="C607" s="144" t="s">
        <v>3074</v>
      </c>
      <c r="D607" s="256">
        <v>2.7909052539075002E-4</v>
      </c>
      <c r="E607" s="256">
        <v>5.5818105078149895E-4</v>
      </c>
      <c r="F607" s="256">
        <v>1.1163621015630001E-3</v>
      </c>
      <c r="G607" s="256">
        <v>0</v>
      </c>
      <c r="H607" s="256">
        <v>0</v>
      </c>
      <c r="I607" s="256">
        <v>0</v>
      </c>
      <c r="J607" s="256">
        <v>0.61848355729776805</v>
      </c>
    </row>
    <row r="608" spans="1:10" s="116" customFormat="1" ht="12" x14ac:dyDescent="0.2">
      <c r="A608" s="143" t="s">
        <v>1225</v>
      </c>
      <c r="B608" s="143" t="s">
        <v>1225</v>
      </c>
      <c r="C608" s="143" t="s">
        <v>3876</v>
      </c>
      <c r="D608" s="255">
        <v>0</v>
      </c>
      <c r="E608" s="255">
        <v>0</v>
      </c>
      <c r="F608" s="255">
        <v>0</v>
      </c>
      <c r="G608" s="255">
        <v>0</v>
      </c>
      <c r="H608" s="255">
        <v>0</v>
      </c>
      <c r="I608" s="255">
        <v>0</v>
      </c>
      <c r="J608" s="255">
        <v>1.84875437259939</v>
      </c>
    </row>
    <row r="609" spans="1:10" s="116" customFormat="1" ht="12" x14ac:dyDescent="0.2">
      <c r="A609" s="144" t="s">
        <v>352</v>
      </c>
      <c r="B609" s="144" t="s">
        <v>374</v>
      </c>
      <c r="C609" s="144" t="s">
        <v>2499</v>
      </c>
      <c r="D609" s="256">
        <v>66.029304999512505</v>
      </c>
      <c r="E609" s="256">
        <v>132.05860999902501</v>
      </c>
      <c r="F609" s="256">
        <v>264.11721999805002</v>
      </c>
      <c r="G609" s="256">
        <v>0</v>
      </c>
      <c r="H609" s="256">
        <v>0</v>
      </c>
      <c r="I609" s="256">
        <v>0</v>
      </c>
      <c r="J609" s="256">
        <v>2.0215715290312501</v>
      </c>
    </row>
    <row r="610" spans="1:10" s="116" customFormat="1" ht="12" x14ac:dyDescent="0.2">
      <c r="A610" s="143" t="s">
        <v>4540</v>
      </c>
      <c r="B610" s="143" t="s">
        <v>4540</v>
      </c>
      <c r="C610" s="143" t="s">
        <v>1889</v>
      </c>
      <c r="D610" s="255">
        <v>8.7468195856185194</v>
      </c>
      <c r="E610" s="255">
        <v>17.493639171237</v>
      </c>
      <c r="F610" s="255">
        <v>34.987278342474099</v>
      </c>
      <c r="G610" s="255">
        <v>0</v>
      </c>
      <c r="H610" s="255">
        <v>0</v>
      </c>
      <c r="I610" s="255">
        <v>0</v>
      </c>
      <c r="J610" s="255">
        <v>2.0162967055961101</v>
      </c>
    </row>
    <row r="611" spans="1:10" s="116" customFormat="1" ht="12" x14ac:dyDescent="0.2">
      <c r="A611" s="144" t="s">
        <v>5681</v>
      </c>
      <c r="B611" s="144" t="s">
        <v>5681</v>
      </c>
      <c r="C611" s="144" t="s">
        <v>5682</v>
      </c>
      <c r="D611" s="256">
        <v>0</v>
      </c>
      <c r="E611" s="256">
        <v>0</v>
      </c>
      <c r="F611" s="256">
        <v>0</v>
      </c>
      <c r="G611" s="256">
        <v>0</v>
      </c>
      <c r="H611" s="256">
        <v>0</v>
      </c>
      <c r="I611" s="256">
        <v>0</v>
      </c>
      <c r="J611" s="256">
        <v>1.88497405481</v>
      </c>
    </row>
    <row r="612" spans="1:10" s="116" customFormat="1" ht="12" x14ac:dyDescent="0.2">
      <c r="A612" s="143" t="s">
        <v>1408</v>
      </c>
      <c r="B612" s="143" t="s">
        <v>1408</v>
      </c>
      <c r="C612" s="143" t="s">
        <v>4073</v>
      </c>
      <c r="D612" s="255">
        <v>0</v>
      </c>
      <c r="E612" s="255">
        <v>0</v>
      </c>
      <c r="F612" s="255">
        <v>0</v>
      </c>
      <c r="G612" s="255">
        <v>0</v>
      </c>
      <c r="H612" s="255">
        <v>0</v>
      </c>
      <c r="I612" s="255">
        <v>0</v>
      </c>
      <c r="J612" s="255">
        <v>1.94098003922785</v>
      </c>
    </row>
    <row r="613" spans="1:10" s="116" customFormat="1" ht="12" x14ac:dyDescent="0.2">
      <c r="A613" s="144" t="s">
        <v>4262</v>
      </c>
      <c r="B613" s="144" t="s">
        <v>4262</v>
      </c>
      <c r="C613" s="144" t="s">
        <v>4263</v>
      </c>
      <c r="D613" s="256">
        <v>0</v>
      </c>
      <c r="E613" s="256">
        <v>0</v>
      </c>
      <c r="F613" s="256">
        <v>0</v>
      </c>
      <c r="G613" s="256">
        <v>0</v>
      </c>
      <c r="H613" s="256">
        <v>0</v>
      </c>
      <c r="I613" s="256">
        <v>0</v>
      </c>
      <c r="J613" s="256">
        <v>0.46456231870999998</v>
      </c>
    </row>
    <row r="614" spans="1:10" s="116" customFormat="1" ht="12" x14ac:dyDescent="0.2">
      <c r="A614" s="143" t="s">
        <v>1480</v>
      </c>
      <c r="B614" s="143" t="s">
        <v>1480</v>
      </c>
      <c r="C614" s="143" t="s">
        <v>4156</v>
      </c>
      <c r="D614" s="255">
        <v>0</v>
      </c>
      <c r="E614" s="255">
        <v>0</v>
      </c>
      <c r="F614" s="255">
        <v>0</v>
      </c>
      <c r="G614" s="255">
        <v>0</v>
      </c>
      <c r="H614" s="255">
        <v>0</v>
      </c>
      <c r="I614" s="255">
        <v>0</v>
      </c>
      <c r="J614" s="255">
        <v>1.94005443396125</v>
      </c>
    </row>
    <row r="615" spans="1:10" s="116" customFormat="1" ht="12" x14ac:dyDescent="0.2">
      <c r="A615" s="144" t="s">
        <v>1019</v>
      </c>
      <c r="B615" s="144" t="s">
        <v>1020</v>
      </c>
      <c r="C615" s="144" t="s">
        <v>3626</v>
      </c>
      <c r="D615" s="256">
        <v>41.407571135552502</v>
      </c>
      <c r="E615" s="256">
        <v>82.815142271105003</v>
      </c>
      <c r="F615" s="256">
        <v>165.63028454221001</v>
      </c>
      <c r="G615" s="256">
        <v>0</v>
      </c>
      <c r="H615" s="256">
        <v>0</v>
      </c>
      <c r="I615" s="256">
        <v>0</v>
      </c>
      <c r="J615" s="256">
        <v>1.0028864834170299</v>
      </c>
    </row>
    <row r="616" spans="1:10" s="116" customFormat="1" ht="12" x14ac:dyDescent="0.2">
      <c r="A616" s="143" t="s">
        <v>352</v>
      </c>
      <c r="B616" s="143" t="s">
        <v>355</v>
      </c>
      <c r="C616" s="143" t="s">
        <v>2500</v>
      </c>
      <c r="D616" s="255">
        <v>66.145582814566495</v>
      </c>
      <c r="E616" s="255">
        <v>132.29116562913299</v>
      </c>
      <c r="F616" s="255">
        <v>264.58233125826598</v>
      </c>
      <c r="G616" s="255">
        <v>0</v>
      </c>
      <c r="H616" s="255">
        <v>0</v>
      </c>
      <c r="I616" s="255">
        <v>0</v>
      </c>
      <c r="J616" s="255">
        <v>2.0308479073001098</v>
      </c>
    </row>
    <row r="617" spans="1:10" s="116" customFormat="1" ht="12" x14ac:dyDescent="0.2">
      <c r="A617" s="144" t="s">
        <v>371</v>
      </c>
      <c r="B617" s="144" t="s">
        <v>371</v>
      </c>
      <c r="C617" s="144" t="s">
        <v>2547</v>
      </c>
      <c r="D617" s="256">
        <v>0</v>
      </c>
      <c r="E617" s="256">
        <v>0</v>
      </c>
      <c r="F617" s="256">
        <v>0</v>
      </c>
      <c r="G617" s="256">
        <v>0</v>
      </c>
      <c r="H617" s="256">
        <v>0</v>
      </c>
      <c r="I617" s="256">
        <v>0</v>
      </c>
      <c r="J617" s="256">
        <v>0</v>
      </c>
    </row>
    <row r="618" spans="1:10" s="116" customFormat="1" ht="12" x14ac:dyDescent="0.2">
      <c r="A618" s="143" t="s">
        <v>4541</v>
      </c>
      <c r="B618" s="143" t="s">
        <v>4541</v>
      </c>
      <c r="C618" s="143" t="s">
        <v>1940</v>
      </c>
      <c r="D618" s="255">
        <v>0</v>
      </c>
      <c r="E618" s="255">
        <v>0</v>
      </c>
      <c r="F618" s="255">
        <v>0</v>
      </c>
      <c r="G618" s="255">
        <v>0</v>
      </c>
      <c r="H618" s="255">
        <v>0</v>
      </c>
      <c r="I618" s="255">
        <v>0</v>
      </c>
      <c r="J618" s="255">
        <v>2.1949941883148298</v>
      </c>
    </row>
    <row r="619" spans="1:10" s="116" customFormat="1" ht="12" x14ac:dyDescent="0.2">
      <c r="A619" s="144" t="s">
        <v>1254</v>
      </c>
      <c r="B619" s="144" t="s">
        <v>1254</v>
      </c>
      <c r="C619" s="144" t="s">
        <v>3911</v>
      </c>
      <c r="D619" s="256">
        <v>13.861122534197699</v>
      </c>
      <c r="E619" s="256">
        <v>27.722245068395502</v>
      </c>
      <c r="F619" s="256">
        <v>55.444490136790897</v>
      </c>
      <c r="G619" s="256">
        <v>0</v>
      </c>
      <c r="H619" s="256">
        <v>0</v>
      </c>
      <c r="I619" s="256">
        <v>0</v>
      </c>
      <c r="J619" s="256">
        <v>1.94982457369551</v>
      </c>
    </row>
    <row r="620" spans="1:10" s="116" customFormat="1" ht="12" x14ac:dyDescent="0.2">
      <c r="A620" s="143" t="s">
        <v>1245</v>
      </c>
      <c r="B620" s="143" t="s">
        <v>1245</v>
      </c>
      <c r="C620" s="143" t="s">
        <v>3900</v>
      </c>
      <c r="D620" s="255">
        <v>0</v>
      </c>
      <c r="E620" s="255">
        <v>0</v>
      </c>
      <c r="F620" s="255">
        <v>0</v>
      </c>
      <c r="G620" s="255">
        <v>0</v>
      </c>
      <c r="H620" s="255">
        <v>0</v>
      </c>
      <c r="I620" s="255">
        <v>0</v>
      </c>
      <c r="J620" s="255">
        <v>0</v>
      </c>
    </row>
    <row r="621" spans="1:10" s="116" customFormat="1" ht="12" x14ac:dyDescent="0.2">
      <c r="A621" s="144" t="s">
        <v>4542</v>
      </c>
      <c r="B621" s="144" t="s">
        <v>4542</v>
      </c>
      <c r="C621" s="144" t="s">
        <v>3115</v>
      </c>
      <c r="D621" s="256">
        <v>4.01314301685477E-4</v>
      </c>
      <c r="E621" s="256">
        <v>8.0262860337095498E-4</v>
      </c>
      <c r="F621" s="256">
        <v>1.60525720674191E-3</v>
      </c>
      <c r="G621" s="256">
        <v>0</v>
      </c>
      <c r="H621" s="256">
        <v>0</v>
      </c>
      <c r="I621" s="256">
        <v>0</v>
      </c>
      <c r="J621" s="256">
        <v>0</v>
      </c>
    </row>
    <row r="622" spans="1:10" s="116" customFormat="1" ht="12" x14ac:dyDescent="0.2">
      <c r="A622" s="143" t="s">
        <v>4543</v>
      </c>
      <c r="B622" s="143" t="s">
        <v>4544</v>
      </c>
      <c r="C622" s="143" t="s">
        <v>2444</v>
      </c>
      <c r="D622" s="255">
        <v>50.552650488919397</v>
      </c>
      <c r="E622" s="255">
        <v>101.10530097783899</v>
      </c>
      <c r="F622" s="255">
        <v>202.21060195567799</v>
      </c>
      <c r="G622" s="255">
        <v>0</v>
      </c>
      <c r="H622" s="255">
        <v>0</v>
      </c>
      <c r="I622" s="255">
        <v>0</v>
      </c>
      <c r="J622" s="255">
        <v>1.9528799695617201</v>
      </c>
    </row>
    <row r="623" spans="1:10" s="116" customFormat="1" ht="12" x14ac:dyDescent="0.2">
      <c r="A623" s="144" t="s">
        <v>4545</v>
      </c>
      <c r="B623" s="144" t="s">
        <v>4545</v>
      </c>
      <c r="C623" s="144" t="s">
        <v>3105</v>
      </c>
      <c r="D623" s="256">
        <v>3.0168300230310998E-4</v>
      </c>
      <c r="E623" s="256">
        <v>6.0336600460622104E-4</v>
      </c>
      <c r="F623" s="256">
        <v>1.2067320092124399E-3</v>
      </c>
      <c r="G623" s="256">
        <v>0</v>
      </c>
      <c r="H623" s="256">
        <v>0</v>
      </c>
      <c r="I623" s="256">
        <v>0</v>
      </c>
      <c r="J623" s="256">
        <v>0</v>
      </c>
    </row>
    <row r="624" spans="1:10" s="116" customFormat="1" ht="12" x14ac:dyDescent="0.2">
      <c r="A624" s="143" t="s">
        <v>306</v>
      </c>
      <c r="B624" s="143" t="s">
        <v>306</v>
      </c>
      <c r="C624" s="143" t="s">
        <v>2237</v>
      </c>
      <c r="D624" s="255">
        <v>49.607957405854997</v>
      </c>
      <c r="E624" s="255">
        <v>99.215914811709894</v>
      </c>
      <c r="F624" s="255">
        <v>198.43182962341999</v>
      </c>
      <c r="G624" s="255">
        <v>0</v>
      </c>
      <c r="H624" s="255">
        <v>0</v>
      </c>
      <c r="I624" s="255">
        <v>0</v>
      </c>
      <c r="J624" s="255">
        <v>1.65136738679393</v>
      </c>
    </row>
    <row r="625" spans="1:10" s="116" customFormat="1" ht="12" x14ac:dyDescent="0.2">
      <c r="A625" s="144" t="s">
        <v>629</v>
      </c>
      <c r="B625" s="144" t="s">
        <v>629</v>
      </c>
      <c r="C625" s="144" t="s">
        <v>3118</v>
      </c>
      <c r="D625" s="256">
        <v>0</v>
      </c>
      <c r="E625" s="256">
        <v>0</v>
      </c>
      <c r="F625" s="256">
        <v>0</v>
      </c>
      <c r="G625" s="256">
        <v>0</v>
      </c>
      <c r="H625" s="256">
        <v>0</v>
      </c>
      <c r="I625" s="256">
        <v>0</v>
      </c>
      <c r="J625" s="256">
        <v>2.8392314170208302</v>
      </c>
    </row>
    <row r="626" spans="1:10" s="116" customFormat="1" ht="12" x14ac:dyDescent="0.2">
      <c r="A626" s="143" t="s">
        <v>969</v>
      </c>
      <c r="B626" s="143" t="s">
        <v>969</v>
      </c>
      <c r="C626" s="143" t="s">
        <v>3558</v>
      </c>
      <c r="D626" s="255">
        <v>0</v>
      </c>
      <c r="E626" s="255">
        <v>0</v>
      </c>
      <c r="F626" s="255">
        <v>0</v>
      </c>
      <c r="G626" s="255">
        <v>0</v>
      </c>
      <c r="H626" s="255">
        <v>0</v>
      </c>
      <c r="I626" s="255">
        <v>0</v>
      </c>
      <c r="J626" s="255">
        <v>2.3925144359764898</v>
      </c>
    </row>
    <row r="627" spans="1:10" s="116" customFormat="1" ht="12" x14ac:dyDescent="0.2">
      <c r="A627" s="144" t="s">
        <v>4546</v>
      </c>
      <c r="B627" s="144" t="s">
        <v>4546</v>
      </c>
      <c r="C627" s="144" t="s">
        <v>3145</v>
      </c>
      <c r="D627" s="256">
        <v>8.9424173650000003E-4</v>
      </c>
      <c r="E627" s="256">
        <v>1.7884834730000001E-3</v>
      </c>
      <c r="F627" s="256">
        <v>3.5769669460000001E-3</v>
      </c>
      <c r="G627" s="256">
        <v>0</v>
      </c>
      <c r="H627" s="256">
        <v>0</v>
      </c>
      <c r="I627" s="256">
        <v>0</v>
      </c>
      <c r="J627" s="256">
        <v>1.73113753789667</v>
      </c>
    </row>
    <row r="628" spans="1:10" s="116" customFormat="1" ht="12" x14ac:dyDescent="0.2">
      <c r="A628" s="143" t="s">
        <v>703</v>
      </c>
      <c r="B628" s="143" t="s">
        <v>703</v>
      </c>
      <c r="C628" s="143" t="s">
        <v>3244</v>
      </c>
      <c r="D628" s="255">
        <v>0</v>
      </c>
      <c r="E628" s="255">
        <v>0</v>
      </c>
      <c r="F628" s="255">
        <v>0</v>
      </c>
      <c r="G628" s="255">
        <v>0</v>
      </c>
      <c r="H628" s="255">
        <v>0</v>
      </c>
      <c r="I628" s="255">
        <v>0</v>
      </c>
      <c r="J628" s="255">
        <v>2.7160281623300002</v>
      </c>
    </row>
    <row r="629" spans="1:10" s="116" customFormat="1" ht="12" x14ac:dyDescent="0.2">
      <c r="A629" s="144" t="s">
        <v>564</v>
      </c>
      <c r="B629" s="144" t="s">
        <v>564</v>
      </c>
      <c r="C629" s="144" t="s">
        <v>2954</v>
      </c>
      <c r="D629" s="256">
        <v>5.77316431132789E-4</v>
      </c>
      <c r="E629" s="256">
        <v>1.15463286226558E-3</v>
      </c>
      <c r="F629" s="256">
        <v>2.3092657245311499E-3</v>
      </c>
      <c r="G629" s="256">
        <v>0</v>
      </c>
      <c r="H629" s="256">
        <v>0</v>
      </c>
      <c r="I629" s="256">
        <v>0</v>
      </c>
      <c r="J629" s="256">
        <v>1.7286831147109001</v>
      </c>
    </row>
    <row r="630" spans="1:10" s="116" customFormat="1" ht="12" x14ac:dyDescent="0.2">
      <c r="A630" s="143" t="s">
        <v>5834</v>
      </c>
      <c r="B630" s="143" t="s">
        <v>5834</v>
      </c>
      <c r="C630" s="143" t="s">
        <v>3313</v>
      </c>
      <c r="D630" s="255">
        <v>0</v>
      </c>
      <c r="E630" s="255">
        <v>0</v>
      </c>
      <c r="F630" s="255">
        <v>0</v>
      </c>
      <c r="G630" s="255">
        <v>0</v>
      </c>
      <c r="H630" s="255">
        <v>0</v>
      </c>
      <c r="I630" s="255">
        <v>0</v>
      </c>
      <c r="J630" s="255">
        <v>0.87474519533333295</v>
      </c>
    </row>
    <row r="631" spans="1:10" s="116" customFormat="1" ht="12" x14ac:dyDescent="0.2">
      <c r="A631" s="144" t="s">
        <v>4547</v>
      </c>
      <c r="B631" s="144" t="s">
        <v>4547</v>
      </c>
      <c r="C631" s="144" t="s">
        <v>3001</v>
      </c>
      <c r="D631" s="256">
        <v>0</v>
      </c>
      <c r="E631" s="256">
        <v>0</v>
      </c>
      <c r="F631" s="256">
        <v>0</v>
      </c>
      <c r="G631" s="256">
        <v>0</v>
      </c>
      <c r="H631" s="256">
        <v>0</v>
      </c>
      <c r="I631" s="256">
        <v>0</v>
      </c>
      <c r="J631" s="256">
        <v>2.02985366551354</v>
      </c>
    </row>
    <row r="632" spans="1:10" s="116" customFormat="1" ht="12" x14ac:dyDescent="0.2">
      <c r="A632" s="143" t="s">
        <v>912</v>
      </c>
      <c r="B632" s="143" t="s">
        <v>912</v>
      </c>
      <c r="C632" s="143" t="s">
        <v>3489</v>
      </c>
      <c r="D632" s="255">
        <v>0</v>
      </c>
      <c r="E632" s="255">
        <v>0</v>
      </c>
      <c r="F632" s="255">
        <v>0</v>
      </c>
      <c r="G632" s="255">
        <v>0</v>
      </c>
      <c r="H632" s="255">
        <v>0</v>
      </c>
      <c r="I632" s="255">
        <v>0</v>
      </c>
      <c r="J632" s="255">
        <v>1.9732005991452399</v>
      </c>
    </row>
    <row r="633" spans="1:10" s="116" customFormat="1" ht="12" x14ac:dyDescent="0.2">
      <c r="A633" s="144" t="s">
        <v>1454</v>
      </c>
      <c r="B633" s="144" t="s">
        <v>1454</v>
      </c>
      <c r="C633" s="144" t="s">
        <v>4128</v>
      </c>
      <c r="D633" s="256">
        <v>1.10622911114712E-4</v>
      </c>
      <c r="E633" s="256">
        <v>2.2124582222942499E-4</v>
      </c>
      <c r="F633" s="256">
        <v>4.4249164445884999E-4</v>
      </c>
      <c r="G633" s="256">
        <v>0</v>
      </c>
      <c r="H633" s="256">
        <v>0</v>
      </c>
      <c r="I633" s="256">
        <v>0</v>
      </c>
      <c r="J633" s="256">
        <v>0.42813540216776402</v>
      </c>
    </row>
    <row r="634" spans="1:10" s="116" customFormat="1" ht="12" x14ac:dyDescent="0.2">
      <c r="A634" s="143" t="s">
        <v>625</v>
      </c>
      <c r="B634" s="143" t="s">
        <v>625</v>
      </c>
      <c r="C634" s="143" t="s">
        <v>3081</v>
      </c>
      <c r="D634" s="255">
        <v>0</v>
      </c>
      <c r="E634" s="255">
        <v>0</v>
      </c>
      <c r="F634" s="255">
        <v>0</v>
      </c>
      <c r="G634" s="255">
        <v>27.500302409523499</v>
      </c>
      <c r="H634" s="255">
        <v>55.000604819046998</v>
      </c>
      <c r="I634" s="255">
        <v>110.001209638094</v>
      </c>
      <c r="J634" s="255">
        <v>0</v>
      </c>
    </row>
    <row r="635" spans="1:10" s="116" customFormat="1" ht="12" x14ac:dyDescent="0.2">
      <c r="A635" s="144" t="s">
        <v>390</v>
      </c>
      <c r="B635" s="144" t="s">
        <v>390</v>
      </c>
      <c r="C635" s="144" t="s">
        <v>2605</v>
      </c>
      <c r="D635" s="256">
        <v>0</v>
      </c>
      <c r="E635" s="256">
        <v>0</v>
      </c>
      <c r="F635" s="256">
        <v>0</v>
      </c>
      <c r="G635" s="256">
        <v>0</v>
      </c>
      <c r="H635" s="256">
        <v>0</v>
      </c>
      <c r="I635" s="256">
        <v>0</v>
      </c>
      <c r="J635" s="256">
        <v>0</v>
      </c>
    </row>
    <row r="636" spans="1:10" s="116" customFormat="1" ht="12" x14ac:dyDescent="0.2">
      <c r="A636" s="143" t="s">
        <v>6023</v>
      </c>
      <c r="B636" s="143" t="s">
        <v>6023</v>
      </c>
      <c r="C636" s="143" t="s">
        <v>6024</v>
      </c>
      <c r="D636" s="255">
        <v>0</v>
      </c>
      <c r="E636" s="255">
        <v>0</v>
      </c>
      <c r="F636" s="255">
        <v>0</v>
      </c>
      <c r="G636" s="255">
        <v>0</v>
      </c>
      <c r="H636" s="255">
        <v>0</v>
      </c>
      <c r="I636" s="255">
        <v>0</v>
      </c>
      <c r="J636" s="255">
        <v>2.4927341296900001</v>
      </c>
    </row>
    <row r="637" spans="1:10" s="116" customFormat="1" ht="12" x14ac:dyDescent="0.2">
      <c r="A637" s="144" t="s">
        <v>658</v>
      </c>
      <c r="B637" s="144" t="s">
        <v>658</v>
      </c>
      <c r="C637" s="144" t="s">
        <v>3186</v>
      </c>
      <c r="D637" s="256">
        <v>8.1278371541021303E-4</v>
      </c>
      <c r="E637" s="256">
        <v>1.62556743082043E-3</v>
      </c>
      <c r="F637" s="256">
        <v>3.25113486164085E-3</v>
      </c>
      <c r="G637" s="256">
        <v>0</v>
      </c>
      <c r="H637" s="256">
        <v>0</v>
      </c>
      <c r="I637" s="256">
        <v>0</v>
      </c>
      <c r="J637" s="256">
        <v>1.7319795921321099</v>
      </c>
    </row>
    <row r="638" spans="1:10" s="116" customFormat="1" ht="12" x14ac:dyDescent="0.2">
      <c r="A638" s="143" t="s">
        <v>4548</v>
      </c>
      <c r="B638" s="143" t="s">
        <v>4548</v>
      </c>
      <c r="C638" s="143" t="s">
        <v>3057</v>
      </c>
      <c r="D638" s="255">
        <v>0</v>
      </c>
      <c r="E638" s="255">
        <v>0</v>
      </c>
      <c r="F638" s="255">
        <v>0</v>
      </c>
      <c r="G638" s="255">
        <v>0</v>
      </c>
      <c r="H638" s="255">
        <v>0</v>
      </c>
      <c r="I638" s="255">
        <v>0</v>
      </c>
      <c r="J638" s="255">
        <v>1.15173986450813</v>
      </c>
    </row>
    <row r="639" spans="1:10" s="116" customFormat="1" ht="12" x14ac:dyDescent="0.2">
      <c r="A639" s="144" t="s">
        <v>461</v>
      </c>
      <c r="B639" s="144" t="s">
        <v>461</v>
      </c>
      <c r="C639" s="144" t="s">
        <v>2786</v>
      </c>
      <c r="D639" s="256">
        <v>0</v>
      </c>
      <c r="E639" s="256">
        <v>0</v>
      </c>
      <c r="F639" s="256">
        <v>0</v>
      </c>
      <c r="G639" s="256">
        <v>0</v>
      </c>
      <c r="H639" s="256">
        <v>0</v>
      </c>
      <c r="I639" s="256">
        <v>0</v>
      </c>
      <c r="J639" s="256">
        <v>1.75016676284406</v>
      </c>
    </row>
    <row r="640" spans="1:10" s="116" customFormat="1" ht="12" x14ac:dyDescent="0.2">
      <c r="A640" s="143" t="s">
        <v>323</v>
      </c>
      <c r="B640" s="143" t="s">
        <v>1811</v>
      </c>
      <c r="C640" s="143" t="s">
        <v>5296</v>
      </c>
      <c r="D640" s="255">
        <v>32.542322340871401</v>
      </c>
      <c r="E640" s="255">
        <v>65.084644681742702</v>
      </c>
      <c r="F640" s="255">
        <v>130.16928936348501</v>
      </c>
      <c r="G640" s="255">
        <v>0</v>
      </c>
      <c r="H640" s="255">
        <v>0</v>
      </c>
      <c r="I640" s="255">
        <v>0</v>
      </c>
      <c r="J640" s="255">
        <v>3.4308597278574999</v>
      </c>
    </row>
    <row r="641" spans="1:10" s="116" customFormat="1" ht="12" x14ac:dyDescent="0.2">
      <c r="A641" s="144" t="s">
        <v>1196</v>
      </c>
      <c r="B641" s="144" t="s">
        <v>1196</v>
      </c>
      <c r="C641" s="144" t="s">
        <v>3836</v>
      </c>
      <c r="D641" s="256">
        <v>1.5236815330099801E-4</v>
      </c>
      <c r="E641" s="256">
        <v>3.0473630660199602E-4</v>
      </c>
      <c r="F641" s="256">
        <v>6.0947261320399204E-4</v>
      </c>
      <c r="G641" s="256">
        <v>0</v>
      </c>
      <c r="H641" s="256">
        <v>0</v>
      </c>
      <c r="I641" s="256">
        <v>0</v>
      </c>
      <c r="J641" s="256">
        <v>0</v>
      </c>
    </row>
    <row r="642" spans="1:10" s="116" customFormat="1" ht="12" x14ac:dyDescent="0.2">
      <c r="A642" s="143" t="s">
        <v>4549</v>
      </c>
      <c r="B642" s="143" t="s">
        <v>4549</v>
      </c>
      <c r="C642" s="143" t="s">
        <v>2988</v>
      </c>
      <c r="D642" s="255">
        <v>0</v>
      </c>
      <c r="E642" s="255">
        <v>0</v>
      </c>
      <c r="F642" s="255">
        <v>0</v>
      </c>
      <c r="G642" s="255">
        <v>0</v>
      </c>
      <c r="H642" s="255">
        <v>0</v>
      </c>
      <c r="I642" s="255">
        <v>0</v>
      </c>
      <c r="J642" s="255">
        <v>1.91779816863431</v>
      </c>
    </row>
    <row r="643" spans="1:10" s="116" customFormat="1" ht="12" x14ac:dyDescent="0.2">
      <c r="A643" s="144" t="s">
        <v>534</v>
      </c>
      <c r="B643" s="144" t="s">
        <v>534</v>
      </c>
      <c r="C643" s="144" t="s">
        <v>2900</v>
      </c>
      <c r="D643" s="256">
        <v>6.4014675353007099E-4</v>
      </c>
      <c r="E643" s="256">
        <v>1.28029350706014E-3</v>
      </c>
      <c r="F643" s="256">
        <v>2.5605870141202801E-3</v>
      </c>
      <c r="G643" s="256">
        <v>0</v>
      </c>
      <c r="H643" s="256">
        <v>0</v>
      </c>
      <c r="I643" s="256">
        <v>0</v>
      </c>
      <c r="J643" s="256">
        <v>1.69535271369161</v>
      </c>
    </row>
    <row r="644" spans="1:10" s="116" customFormat="1" ht="12" x14ac:dyDescent="0.2">
      <c r="A644" s="143" t="s">
        <v>5683</v>
      </c>
      <c r="B644" s="143" t="s">
        <v>5683</v>
      </c>
      <c r="C644" s="143" t="s">
        <v>5684</v>
      </c>
      <c r="D644" s="255">
        <v>0</v>
      </c>
      <c r="E644" s="255">
        <v>0</v>
      </c>
      <c r="F644" s="255">
        <v>0</v>
      </c>
      <c r="G644" s="255">
        <v>0</v>
      </c>
      <c r="H644" s="255">
        <v>0</v>
      </c>
      <c r="I644" s="255">
        <v>0</v>
      </c>
      <c r="J644" s="255">
        <v>0</v>
      </c>
    </row>
    <row r="645" spans="1:10" s="116" customFormat="1" ht="12" x14ac:dyDescent="0.2">
      <c r="A645" s="144" t="s">
        <v>6025</v>
      </c>
      <c r="B645" s="144" t="s">
        <v>6025</v>
      </c>
      <c r="C645" s="144" t="s">
        <v>6026</v>
      </c>
      <c r="D645" s="256">
        <v>0</v>
      </c>
      <c r="E645" s="256">
        <v>0</v>
      </c>
      <c r="F645" s="256">
        <v>0</v>
      </c>
      <c r="G645" s="256">
        <v>0</v>
      </c>
      <c r="H645" s="256">
        <v>0</v>
      </c>
      <c r="I645" s="256">
        <v>0</v>
      </c>
      <c r="J645" s="256">
        <v>0</v>
      </c>
    </row>
    <row r="646" spans="1:10" s="116" customFormat="1" ht="12" x14ac:dyDescent="0.2">
      <c r="A646" s="143" t="s">
        <v>4550</v>
      </c>
      <c r="B646" s="143" t="s">
        <v>4550</v>
      </c>
      <c r="C646" s="143" t="s">
        <v>2938</v>
      </c>
      <c r="D646" s="255">
        <v>0</v>
      </c>
      <c r="E646" s="255">
        <v>0</v>
      </c>
      <c r="F646" s="255">
        <v>0</v>
      </c>
      <c r="G646" s="255">
        <v>0</v>
      </c>
      <c r="H646" s="255">
        <v>0</v>
      </c>
      <c r="I646" s="255">
        <v>0</v>
      </c>
      <c r="J646" s="255">
        <v>1.8934355632340401</v>
      </c>
    </row>
    <row r="647" spans="1:10" s="116" customFormat="1" ht="12" x14ac:dyDescent="0.2">
      <c r="A647" s="144" t="s">
        <v>6027</v>
      </c>
      <c r="B647" s="144" t="s">
        <v>6027</v>
      </c>
      <c r="C647" s="144" t="s">
        <v>6028</v>
      </c>
      <c r="D647" s="256">
        <v>0</v>
      </c>
      <c r="E647" s="256">
        <v>0</v>
      </c>
      <c r="F647" s="256">
        <v>0</v>
      </c>
      <c r="G647" s="256">
        <v>0</v>
      </c>
      <c r="H647" s="256">
        <v>0</v>
      </c>
      <c r="I647" s="256">
        <v>0</v>
      </c>
      <c r="J647" s="256">
        <v>0</v>
      </c>
    </row>
    <row r="648" spans="1:10" s="116" customFormat="1" ht="12" x14ac:dyDescent="0.2">
      <c r="A648" s="143" t="s">
        <v>6029</v>
      </c>
      <c r="B648" s="143" t="s">
        <v>6029</v>
      </c>
      <c r="C648" s="143" t="s">
        <v>6030</v>
      </c>
      <c r="D648" s="255">
        <v>0</v>
      </c>
      <c r="E648" s="255">
        <v>0</v>
      </c>
      <c r="F648" s="255">
        <v>0</v>
      </c>
      <c r="G648" s="255">
        <v>0</v>
      </c>
      <c r="H648" s="255">
        <v>0</v>
      </c>
      <c r="I648" s="255">
        <v>0</v>
      </c>
      <c r="J648" s="255">
        <v>0</v>
      </c>
    </row>
    <row r="649" spans="1:10" s="116" customFormat="1" ht="12" x14ac:dyDescent="0.2">
      <c r="A649" s="144" t="s">
        <v>5685</v>
      </c>
      <c r="B649" s="144" t="s">
        <v>5685</v>
      </c>
      <c r="C649" s="144" t="s">
        <v>5686</v>
      </c>
      <c r="D649" s="256">
        <v>0</v>
      </c>
      <c r="E649" s="256">
        <v>0</v>
      </c>
      <c r="F649" s="256">
        <v>0</v>
      </c>
      <c r="G649" s="256">
        <v>0</v>
      </c>
      <c r="H649" s="256">
        <v>0</v>
      </c>
      <c r="I649" s="256">
        <v>0</v>
      </c>
      <c r="J649" s="256">
        <v>0</v>
      </c>
    </row>
    <row r="650" spans="1:10" s="116" customFormat="1" ht="12" x14ac:dyDescent="0.2">
      <c r="A650" s="143" t="s">
        <v>808</v>
      </c>
      <c r="B650" s="143" t="s">
        <v>808</v>
      </c>
      <c r="C650" s="143" t="s">
        <v>3371</v>
      </c>
      <c r="D650" s="255">
        <v>0</v>
      </c>
      <c r="E650" s="255">
        <v>0</v>
      </c>
      <c r="F650" s="255">
        <v>0</v>
      </c>
      <c r="G650" s="255">
        <v>0</v>
      </c>
      <c r="H650" s="255">
        <v>0</v>
      </c>
      <c r="I650" s="255">
        <v>0</v>
      </c>
      <c r="J650" s="255">
        <v>0</v>
      </c>
    </row>
    <row r="651" spans="1:10" s="116" customFormat="1" ht="12" x14ac:dyDescent="0.2">
      <c r="A651" s="144" t="s">
        <v>3374</v>
      </c>
      <c r="B651" s="144" t="s">
        <v>3374</v>
      </c>
      <c r="C651" s="144" t="s">
        <v>3375</v>
      </c>
      <c r="D651" s="256">
        <v>0</v>
      </c>
      <c r="E651" s="256">
        <v>0</v>
      </c>
      <c r="F651" s="256">
        <v>0</v>
      </c>
      <c r="G651" s="256">
        <v>0</v>
      </c>
      <c r="H651" s="256">
        <v>0</v>
      </c>
      <c r="I651" s="256">
        <v>0</v>
      </c>
      <c r="J651" s="256">
        <v>0</v>
      </c>
    </row>
    <row r="652" spans="1:10" s="116" customFormat="1" ht="12" x14ac:dyDescent="0.2">
      <c r="A652" s="143" t="s">
        <v>6031</v>
      </c>
      <c r="B652" s="143" t="s">
        <v>6031</v>
      </c>
      <c r="C652" s="143" t="s">
        <v>6032</v>
      </c>
      <c r="D652" s="255">
        <v>0</v>
      </c>
      <c r="E652" s="255">
        <v>0</v>
      </c>
      <c r="F652" s="255">
        <v>0</v>
      </c>
      <c r="G652" s="255">
        <v>0</v>
      </c>
      <c r="H652" s="255">
        <v>0</v>
      </c>
      <c r="I652" s="255">
        <v>0</v>
      </c>
      <c r="J652" s="255">
        <v>0</v>
      </c>
    </row>
    <row r="653" spans="1:10" s="116" customFormat="1" ht="12" x14ac:dyDescent="0.2">
      <c r="A653" s="144" t="s">
        <v>5835</v>
      </c>
      <c r="B653" s="144" t="s">
        <v>5835</v>
      </c>
      <c r="C653" s="144" t="s">
        <v>5543</v>
      </c>
      <c r="D653" s="256">
        <v>0</v>
      </c>
      <c r="E653" s="256">
        <v>0</v>
      </c>
      <c r="F653" s="256">
        <v>0</v>
      </c>
      <c r="G653" s="256">
        <v>0</v>
      </c>
      <c r="H653" s="256">
        <v>0</v>
      </c>
      <c r="I653" s="256">
        <v>0</v>
      </c>
      <c r="J653" s="256">
        <v>0</v>
      </c>
    </row>
    <row r="654" spans="1:10" s="116" customFormat="1" ht="12" x14ac:dyDescent="0.2">
      <c r="A654" s="143" t="s">
        <v>6033</v>
      </c>
      <c r="B654" s="143" t="s">
        <v>6033</v>
      </c>
      <c r="C654" s="143" t="s">
        <v>6034</v>
      </c>
      <c r="D654" s="255">
        <v>0</v>
      </c>
      <c r="E654" s="255">
        <v>0</v>
      </c>
      <c r="F654" s="255">
        <v>0</v>
      </c>
      <c r="G654" s="255">
        <v>0</v>
      </c>
      <c r="H654" s="255">
        <v>0</v>
      </c>
      <c r="I654" s="255">
        <v>0</v>
      </c>
      <c r="J654" s="255">
        <v>0</v>
      </c>
    </row>
    <row r="655" spans="1:10" s="116" customFormat="1" ht="12" x14ac:dyDescent="0.2">
      <c r="A655" s="144" t="s">
        <v>5836</v>
      </c>
      <c r="B655" s="144" t="s">
        <v>5836</v>
      </c>
      <c r="C655" s="144" t="s">
        <v>4551</v>
      </c>
      <c r="D655" s="256">
        <v>0</v>
      </c>
      <c r="E655" s="256">
        <v>0</v>
      </c>
      <c r="F655" s="256">
        <v>0</v>
      </c>
      <c r="G655" s="256">
        <v>0</v>
      </c>
      <c r="H655" s="256">
        <v>0</v>
      </c>
      <c r="I655" s="256">
        <v>0</v>
      </c>
      <c r="J655" s="256">
        <v>0.22845102078896301</v>
      </c>
    </row>
    <row r="656" spans="1:10" s="116" customFormat="1" ht="12" x14ac:dyDescent="0.2">
      <c r="A656" s="143" t="s">
        <v>5544</v>
      </c>
      <c r="B656" s="143" t="s">
        <v>5544</v>
      </c>
      <c r="C656" s="143" t="s">
        <v>5545</v>
      </c>
      <c r="D656" s="255">
        <v>0</v>
      </c>
      <c r="E656" s="255">
        <v>0</v>
      </c>
      <c r="F656" s="255">
        <v>0</v>
      </c>
      <c r="G656" s="255">
        <v>0</v>
      </c>
      <c r="H656" s="255">
        <v>0</v>
      </c>
      <c r="I656" s="255">
        <v>0</v>
      </c>
      <c r="J656" s="255">
        <v>0</v>
      </c>
    </row>
    <row r="657" spans="1:10" s="116" customFormat="1" ht="12" x14ac:dyDescent="0.2">
      <c r="A657" s="144" t="s">
        <v>5837</v>
      </c>
      <c r="B657" s="144" t="s">
        <v>5837</v>
      </c>
      <c r="C657" s="144" t="s">
        <v>3755</v>
      </c>
      <c r="D657" s="256">
        <v>0</v>
      </c>
      <c r="E657" s="256">
        <v>0</v>
      </c>
      <c r="F657" s="256">
        <v>0</v>
      </c>
      <c r="G657" s="256">
        <v>0</v>
      </c>
      <c r="H657" s="256">
        <v>0</v>
      </c>
      <c r="I657" s="256">
        <v>0</v>
      </c>
      <c r="J657" s="256">
        <v>0</v>
      </c>
    </row>
    <row r="658" spans="1:10" s="116" customFormat="1" ht="12" x14ac:dyDescent="0.2">
      <c r="A658" s="143" t="s">
        <v>5687</v>
      </c>
      <c r="B658" s="143" t="s">
        <v>5687</v>
      </c>
      <c r="C658" s="143" t="s">
        <v>5688</v>
      </c>
      <c r="D658" s="255">
        <v>0</v>
      </c>
      <c r="E658" s="255">
        <v>0</v>
      </c>
      <c r="F658" s="255">
        <v>0</v>
      </c>
      <c r="G658" s="255">
        <v>0</v>
      </c>
      <c r="H658" s="255">
        <v>0</v>
      </c>
      <c r="I658" s="255">
        <v>0</v>
      </c>
      <c r="J658" s="255">
        <v>0</v>
      </c>
    </row>
    <row r="659" spans="1:10" s="116" customFormat="1" ht="12" x14ac:dyDescent="0.2">
      <c r="A659" s="144" t="s">
        <v>5838</v>
      </c>
      <c r="B659" s="144" t="s">
        <v>5838</v>
      </c>
      <c r="C659" s="144" t="s">
        <v>5546</v>
      </c>
      <c r="D659" s="256">
        <v>0</v>
      </c>
      <c r="E659" s="256">
        <v>0</v>
      </c>
      <c r="F659" s="256">
        <v>0</v>
      </c>
      <c r="G659" s="256">
        <v>0</v>
      </c>
      <c r="H659" s="256">
        <v>0</v>
      </c>
      <c r="I659" s="256">
        <v>0</v>
      </c>
      <c r="J659" s="256">
        <v>0</v>
      </c>
    </row>
    <row r="660" spans="1:10" s="116" customFormat="1" ht="12" x14ac:dyDescent="0.2">
      <c r="A660" s="143" t="s">
        <v>5689</v>
      </c>
      <c r="B660" s="143" t="s">
        <v>5689</v>
      </c>
      <c r="C660" s="143" t="s">
        <v>5690</v>
      </c>
      <c r="D660" s="255">
        <v>0</v>
      </c>
      <c r="E660" s="255">
        <v>0</v>
      </c>
      <c r="F660" s="255">
        <v>0</v>
      </c>
      <c r="G660" s="255">
        <v>0</v>
      </c>
      <c r="H660" s="255">
        <v>0</v>
      </c>
      <c r="I660" s="255">
        <v>0</v>
      </c>
      <c r="J660" s="255">
        <v>0</v>
      </c>
    </row>
    <row r="661" spans="1:10" s="116" customFormat="1" ht="12" x14ac:dyDescent="0.2">
      <c r="A661" s="144" t="s">
        <v>6035</v>
      </c>
      <c r="B661" s="144" t="s">
        <v>6035</v>
      </c>
      <c r="C661" s="144" t="s">
        <v>6036</v>
      </c>
      <c r="D661" s="256">
        <v>0</v>
      </c>
      <c r="E661" s="256">
        <v>0</v>
      </c>
      <c r="F661" s="256">
        <v>0</v>
      </c>
      <c r="G661" s="256">
        <v>0</v>
      </c>
      <c r="H661" s="256">
        <v>0</v>
      </c>
      <c r="I661" s="256">
        <v>0</v>
      </c>
      <c r="J661" s="256">
        <v>0</v>
      </c>
    </row>
    <row r="662" spans="1:10" s="116" customFormat="1" ht="12" x14ac:dyDescent="0.2">
      <c r="A662" s="143" t="s">
        <v>6037</v>
      </c>
      <c r="B662" s="143" t="s">
        <v>6037</v>
      </c>
      <c r="C662" s="143" t="s">
        <v>6038</v>
      </c>
      <c r="D662" s="255">
        <v>0</v>
      </c>
      <c r="E662" s="255">
        <v>0</v>
      </c>
      <c r="F662" s="255">
        <v>0</v>
      </c>
      <c r="G662" s="255">
        <v>0</v>
      </c>
      <c r="H662" s="255">
        <v>0</v>
      </c>
      <c r="I662" s="255">
        <v>0</v>
      </c>
      <c r="J662" s="255">
        <v>0.32811773708000003</v>
      </c>
    </row>
    <row r="663" spans="1:10" s="116" customFormat="1" ht="12" x14ac:dyDescent="0.2">
      <c r="A663" s="144" t="s">
        <v>770</v>
      </c>
      <c r="B663" s="144" t="s">
        <v>770</v>
      </c>
      <c r="C663" s="144" t="s">
        <v>3330</v>
      </c>
      <c r="D663" s="256">
        <v>0</v>
      </c>
      <c r="E663" s="256">
        <v>0</v>
      </c>
      <c r="F663" s="256">
        <v>0</v>
      </c>
      <c r="G663" s="256">
        <v>0</v>
      </c>
      <c r="H663" s="256">
        <v>0</v>
      </c>
      <c r="I663" s="256">
        <v>0</v>
      </c>
      <c r="J663" s="256">
        <v>0</v>
      </c>
    </row>
    <row r="664" spans="1:10" s="116" customFormat="1" ht="12" x14ac:dyDescent="0.2">
      <c r="A664" s="143" t="s">
        <v>5839</v>
      </c>
      <c r="B664" s="143" t="s">
        <v>5839</v>
      </c>
      <c r="C664" s="143" t="s">
        <v>5547</v>
      </c>
      <c r="D664" s="255">
        <v>0</v>
      </c>
      <c r="E664" s="255">
        <v>0</v>
      </c>
      <c r="F664" s="255">
        <v>0</v>
      </c>
      <c r="G664" s="255">
        <v>0</v>
      </c>
      <c r="H664" s="255">
        <v>0</v>
      </c>
      <c r="I664" s="255">
        <v>0</v>
      </c>
      <c r="J664" s="255">
        <v>0</v>
      </c>
    </row>
    <row r="665" spans="1:10" s="116" customFormat="1" ht="12" x14ac:dyDescent="0.2">
      <c r="A665" s="144" t="s">
        <v>6039</v>
      </c>
      <c r="B665" s="144" t="s">
        <v>6039</v>
      </c>
      <c r="C665" s="144" t="s">
        <v>6040</v>
      </c>
      <c r="D665" s="256">
        <v>0</v>
      </c>
      <c r="E665" s="256">
        <v>0</v>
      </c>
      <c r="F665" s="256">
        <v>0</v>
      </c>
      <c r="G665" s="256">
        <v>0</v>
      </c>
      <c r="H665" s="256">
        <v>0</v>
      </c>
      <c r="I665" s="256">
        <v>0</v>
      </c>
      <c r="J665" s="256">
        <v>0</v>
      </c>
    </row>
    <row r="666" spans="1:10" s="116" customFormat="1" ht="12" x14ac:dyDescent="0.2">
      <c r="A666" s="143" t="s">
        <v>6041</v>
      </c>
      <c r="B666" s="143" t="s">
        <v>6041</v>
      </c>
      <c r="C666" s="143" t="s">
        <v>6042</v>
      </c>
      <c r="D666" s="255">
        <v>0</v>
      </c>
      <c r="E666" s="255">
        <v>0</v>
      </c>
      <c r="F666" s="255">
        <v>0</v>
      </c>
      <c r="G666" s="255">
        <v>0</v>
      </c>
      <c r="H666" s="255">
        <v>0</v>
      </c>
      <c r="I666" s="255">
        <v>0</v>
      </c>
      <c r="J666" s="255">
        <v>0</v>
      </c>
    </row>
    <row r="667" spans="1:10" s="116" customFormat="1" ht="12" x14ac:dyDescent="0.2">
      <c r="A667" s="144" t="s">
        <v>5548</v>
      </c>
      <c r="B667" s="144" t="s">
        <v>5548</v>
      </c>
      <c r="C667" s="144" t="s">
        <v>5549</v>
      </c>
      <c r="D667" s="256">
        <v>1.13731946666667E-4</v>
      </c>
      <c r="E667" s="256">
        <v>2.2746389333333299E-4</v>
      </c>
      <c r="F667" s="256">
        <v>4.5492778666666702E-4</v>
      </c>
      <c r="G667" s="256">
        <v>0</v>
      </c>
      <c r="H667" s="256">
        <v>0</v>
      </c>
      <c r="I667" s="256">
        <v>0</v>
      </c>
      <c r="J667" s="256">
        <v>0</v>
      </c>
    </row>
    <row r="668" spans="1:10" s="116" customFormat="1" ht="12" x14ac:dyDescent="0.2">
      <c r="A668" s="143" t="s">
        <v>5691</v>
      </c>
      <c r="B668" s="143" t="s">
        <v>5691</v>
      </c>
      <c r="C668" s="143" t="s">
        <v>5692</v>
      </c>
      <c r="D668" s="255">
        <v>0</v>
      </c>
      <c r="E668" s="255">
        <v>0</v>
      </c>
      <c r="F668" s="255">
        <v>0</v>
      </c>
      <c r="G668" s="255">
        <v>0</v>
      </c>
      <c r="H668" s="255">
        <v>0</v>
      </c>
      <c r="I668" s="255">
        <v>0</v>
      </c>
      <c r="J668" s="255">
        <v>0</v>
      </c>
    </row>
    <row r="669" spans="1:10" s="116" customFormat="1" ht="12" x14ac:dyDescent="0.2">
      <c r="A669" s="144" t="s">
        <v>6043</v>
      </c>
      <c r="B669" s="144" t="s">
        <v>6043</v>
      </c>
      <c r="C669" s="144" t="s">
        <v>6044</v>
      </c>
      <c r="D669" s="256">
        <v>0</v>
      </c>
      <c r="E669" s="256">
        <v>0</v>
      </c>
      <c r="F669" s="256">
        <v>0</v>
      </c>
      <c r="G669" s="256">
        <v>28.554635693718399</v>
      </c>
      <c r="H669" s="256">
        <v>57.109271387436799</v>
      </c>
      <c r="I669" s="256">
        <v>114.218542774874</v>
      </c>
      <c r="J669" s="256">
        <v>0</v>
      </c>
    </row>
    <row r="670" spans="1:10" s="116" customFormat="1" ht="12" x14ac:dyDescent="0.2">
      <c r="A670" s="143" t="s">
        <v>6045</v>
      </c>
      <c r="B670" s="143" t="s">
        <v>6045</v>
      </c>
      <c r="C670" s="143" t="s">
        <v>6046</v>
      </c>
      <c r="D670" s="255">
        <v>0</v>
      </c>
      <c r="E670" s="255">
        <v>0</v>
      </c>
      <c r="F670" s="255">
        <v>0</v>
      </c>
      <c r="G670" s="255">
        <v>0</v>
      </c>
      <c r="H670" s="255">
        <v>0</v>
      </c>
      <c r="I670" s="255">
        <v>0</v>
      </c>
      <c r="J670" s="255">
        <v>0</v>
      </c>
    </row>
    <row r="671" spans="1:10" s="116" customFormat="1" ht="12" x14ac:dyDescent="0.2">
      <c r="A671" s="144" t="s">
        <v>1469</v>
      </c>
      <c r="B671" s="144" t="s">
        <v>1469</v>
      </c>
      <c r="C671" s="144" t="s">
        <v>4145</v>
      </c>
      <c r="D671" s="256">
        <v>0</v>
      </c>
      <c r="E671" s="256">
        <v>0</v>
      </c>
      <c r="F671" s="256">
        <v>0</v>
      </c>
      <c r="G671" s="256">
        <v>0</v>
      </c>
      <c r="H671" s="256">
        <v>0</v>
      </c>
      <c r="I671" s="256">
        <v>0</v>
      </c>
      <c r="J671" s="256">
        <v>2.7119678287514701</v>
      </c>
    </row>
    <row r="672" spans="1:10" s="116" customFormat="1" ht="12" x14ac:dyDescent="0.2">
      <c r="A672" s="143" t="s">
        <v>1619</v>
      </c>
      <c r="B672" s="143" t="s">
        <v>1619</v>
      </c>
      <c r="C672" s="143" t="s">
        <v>3259</v>
      </c>
      <c r="D672" s="255">
        <v>2.8142770907979499E-4</v>
      </c>
      <c r="E672" s="255">
        <v>5.6285541815958998E-4</v>
      </c>
      <c r="F672" s="255">
        <v>1.12571083631918E-3</v>
      </c>
      <c r="G672" s="255">
        <v>0</v>
      </c>
      <c r="H672" s="255">
        <v>0</v>
      </c>
      <c r="I672" s="255">
        <v>0</v>
      </c>
      <c r="J672" s="255">
        <v>0</v>
      </c>
    </row>
    <row r="673" spans="1:10" s="116" customFormat="1" ht="12" x14ac:dyDescent="0.2">
      <c r="A673" s="144" t="s">
        <v>5693</v>
      </c>
      <c r="B673" s="144" t="s">
        <v>5693</v>
      </c>
      <c r="C673" s="144" t="s">
        <v>5694</v>
      </c>
      <c r="D673" s="256">
        <v>0</v>
      </c>
      <c r="E673" s="256">
        <v>0</v>
      </c>
      <c r="F673" s="256">
        <v>0</v>
      </c>
      <c r="G673" s="256">
        <v>0</v>
      </c>
      <c r="H673" s="256">
        <v>0</v>
      </c>
      <c r="I673" s="256">
        <v>0</v>
      </c>
      <c r="J673" s="256">
        <v>1.81194945285667</v>
      </c>
    </row>
    <row r="674" spans="1:10" s="116" customFormat="1" ht="12" x14ac:dyDescent="0.2">
      <c r="A674" s="143" t="s">
        <v>5840</v>
      </c>
      <c r="B674" s="143" t="s">
        <v>5840</v>
      </c>
      <c r="C674" s="143" t="s">
        <v>4554</v>
      </c>
      <c r="D674" s="255">
        <v>0</v>
      </c>
      <c r="E674" s="255">
        <v>0</v>
      </c>
      <c r="F674" s="255">
        <v>0</v>
      </c>
      <c r="G674" s="255">
        <v>0</v>
      </c>
      <c r="H674" s="255">
        <v>0</v>
      </c>
      <c r="I674" s="255">
        <v>0</v>
      </c>
      <c r="J674" s="255">
        <v>2.5453255123534402</v>
      </c>
    </row>
    <row r="675" spans="1:10" s="116" customFormat="1" ht="12" x14ac:dyDescent="0.2">
      <c r="A675" s="144" t="s">
        <v>601</v>
      </c>
      <c r="B675" s="144" t="s">
        <v>601</v>
      </c>
      <c r="C675" s="144" t="s">
        <v>3017</v>
      </c>
      <c r="D675" s="256">
        <v>0</v>
      </c>
      <c r="E675" s="256">
        <v>0</v>
      </c>
      <c r="F675" s="256">
        <v>0</v>
      </c>
      <c r="G675" s="256">
        <v>25.086400625182801</v>
      </c>
      <c r="H675" s="256">
        <v>50.172801250365602</v>
      </c>
      <c r="I675" s="256">
        <v>100.345602500731</v>
      </c>
      <c r="J675" s="256">
        <v>0</v>
      </c>
    </row>
    <row r="676" spans="1:10" s="116" customFormat="1" ht="12" x14ac:dyDescent="0.2">
      <c r="A676" s="143" t="s">
        <v>378</v>
      </c>
      <c r="B676" s="143" t="s">
        <v>378</v>
      </c>
      <c r="C676" s="143" t="s">
        <v>2557</v>
      </c>
      <c r="D676" s="255">
        <v>0</v>
      </c>
      <c r="E676" s="255">
        <v>0</v>
      </c>
      <c r="F676" s="255">
        <v>0</v>
      </c>
      <c r="G676" s="255">
        <v>25.490571368363099</v>
      </c>
      <c r="H676" s="255">
        <v>50.981142736726198</v>
      </c>
      <c r="I676" s="255">
        <v>101.962285473452</v>
      </c>
      <c r="J676" s="255">
        <v>0</v>
      </c>
    </row>
    <row r="677" spans="1:10" s="116" customFormat="1" ht="12" x14ac:dyDescent="0.2">
      <c r="A677" s="144" t="s">
        <v>571</v>
      </c>
      <c r="B677" s="144" t="s">
        <v>571</v>
      </c>
      <c r="C677" s="144" t="s">
        <v>2963</v>
      </c>
      <c r="D677" s="256">
        <v>0</v>
      </c>
      <c r="E677" s="256">
        <v>0</v>
      </c>
      <c r="F677" s="256">
        <v>0</v>
      </c>
      <c r="G677" s="256">
        <v>0</v>
      </c>
      <c r="H677" s="256">
        <v>0</v>
      </c>
      <c r="I677" s="256">
        <v>0</v>
      </c>
      <c r="J677" s="256">
        <v>1.7418932251394099</v>
      </c>
    </row>
    <row r="678" spans="1:10" s="116" customFormat="1" ht="12" x14ac:dyDescent="0.2">
      <c r="A678" s="143" t="s">
        <v>1295</v>
      </c>
      <c r="B678" s="143" t="s">
        <v>1295</v>
      </c>
      <c r="C678" s="143" t="s">
        <v>3959</v>
      </c>
      <c r="D678" s="255">
        <v>0</v>
      </c>
      <c r="E678" s="255">
        <v>0</v>
      </c>
      <c r="F678" s="255">
        <v>0</v>
      </c>
      <c r="G678" s="255">
        <v>0</v>
      </c>
      <c r="H678" s="255">
        <v>0</v>
      </c>
      <c r="I678" s="255">
        <v>0</v>
      </c>
      <c r="J678" s="255">
        <v>2.92028332026648</v>
      </c>
    </row>
    <row r="679" spans="1:10" s="116" customFormat="1" ht="12" x14ac:dyDescent="0.2">
      <c r="A679" s="144" t="s">
        <v>1823</v>
      </c>
      <c r="B679" s="144" t="s">
        <v>1823</v>
      </c>
      <c r="C679" s="144" t="s">
        <v>3958</v>
      </c>
      <c r="D679" s="256">
        <v>0</v>
      </c>
      <c r="E679" s="256">
        <v>0</v>
      </c>
      <c r="F679" s="256">
        <v>0</v>
      </c>
      <c r="G679" s="256">
        <v>0</v>
      </c>
      <c r="H679" s="256">
        <v>0</v>
      </c>
      <c r="I679" s="256">
        <v>0</v>
      </c>
      <c r="J679" s="256">
        <v>0</v>
      </c>
    </row>
    <row r="680" spans="1:10" s="116" customFormat="1" ht="12" x14ac:dyDescent="0.2">
      <c r="A680" s="143" t="s">
        <v>5297</v>
      </c>
      <c r="B680" s="143" t="s">
        <v>5297</v>
      </c>
      <c r="C680" s="143" t="s">
        <v>5298</v>
      </c>
      <c r="D680" s="255">
        <v>0</v>
      </c>
      <c r="E680" s="255">
        <v>0</v>
      </c>
      <c r="F680" s="255">
        <v>0</v>
      </c>
      <c r="G680" s="255">
        <v>0</v>
      </c>
      <c r="H680" s="255">
        <v>0</v>
      </c>
      <c r="I680" s="255">
        <v>0</v>
      </c>
      <c r="J680" s="255">
        <v>0</v>
      </c>
    </row>
    <row r="681" spans="1:10" s="116" customFormat="1" ht="12" x14ac:dyDescent="0.2">
      <c r="A681" s="144" t="s">
        <v>1834</v>
      </c>
      <c r="B681" s="144" t="s">
        <v>1834</v>
      </c>
      <c r="C681" s="144" t="s">
        <v>3909</v>
      </c>
      <c r="D681" s="256">
        <v>0</v>
      </c>
      <c r="E681" s="256">
        <v>0</v>
      </c>
      <c r="F681" s="256">
        <v>0</v>
      </c>
      <c r="G681" s="256">
        <v>0</v>
      </c>
      <c r="H681" s="256">
        <v>0</v>
      </c>
      <c r="I681" s="256">
        <v>0</v>
      </c>
      <c r="J681" s="256">
        <v>2.0606446640091698</v>
      </c>
    </row>
    <row r="682" spans="1:10" s="116" customFormat="1" ht="12" x14ac:dyDescent="0.2">
      <c r="A682" s="143" t="s">
        <v>4454</v>
      </c>
      <c r="B682" s="143" t="s">
        <v>4454</v>
      </c>
      <c r="C682" s="143" t="s">
        <v>2212</v>
      </c>
      <c r="D682" s="255">
        <v>16.733834860000599</v>
      </c>
      <c r="E682" s="255">
        <v>33.467669720001197</v>
      </c>
      <c r="F682" s="255">
        <v>66.935339440002394</v>
      </c>
      <c r="G682" s="255">
        <v>0</v>
      </c>
      <c r="H682" s="255">
        <v>0</v>
      </c>
      <c r="I682" s="255">
        <v>0</v>
      </c>
      <c r="J682" s="255">
        <v>2.02807649626055</v>
      </c>
    </row>
    <row r="683" spans="1:10" s="116" customFormat="1" ht="12" x14ac:dyDescent="0.2">
      <c r="A683" s="144" t="s">
        <v>4555</v>
      </c>
      <c r="B683" s="144" t="s">
        <v>4555</v>
      </c>
      <c r="C683" s="144" t="s">
        <v>2644</v>
      </c>
      <c r="D683" s="256">
        <v>0</v>
      </c>
      <c r="E683" s="256">
        <v>0</v>
      </c>
      <c r="F683" s="256">
        <v>0</v>
      </c>
      <c r="G683" s="256">
        <v>0</v>
      </c>
      <c r="H683" s="256">
        <v>0</v>
      </c>
      <c r="I683" s="256">
        <v>0</v>
      </c>
      <c r="J683" s="256">
        <v>1.8355533855008099</v>
      </c>
    </row>
    <row r="684" spans="1:10" s="116" customFormat="1" ht="12" x14ac:dyDescent="0.2">
      <c r="A684" s="143" t="s">
        <v>4393</v>
      </c>
      <c r="B684" s="143" t="s">
        <v>526</v>
      </c>
      <c r="C684" s="143" t="s">
        <v>2888</v>
      </c>
      <c r="D684" s="255">
        <v>49.643441453275898</v>
      </c>
      <c r="E684" s="255">
        <v>99.286882906551796</v>
      </c>
      <c r="F684" s="255">
        <v>198.57376581310399</v>
      </c>
      <c r="G684" s="255">
        <v>0</v>
      </c>
      <c r="H684" s="255">
        <v>0</v>
      </c>
      <c r="I684" s="255">
        <v>0</v>
      </c>
      <c r="J684" s="255">
        <v>1.9310631516771899</v>
      </c>
    </row>
    <row r="685" spans="1:10" s="116" customFormat="1" ht="12" x14ac:dyDescent="0.2">
      <c r="A685" s="144" t="s">
        <v>1213</v>
      </c>
      <c r="B685" s="144" t="s">
        <v>1213</v>
      </c>
      <c r="C685" s="144" t="s">
        <v>3863</v>
      </c>
      <c r="D685" s="256">
        <v>27.292040549438099</v>
      </c>
      <c r="E685" s="256">
        <v>54.584081098876197</v>
      </c>
      <c r="F685" s="256">
        <v>109.168162197752</v>
      </c>
      <c r="G685" s="256">
        <v>0</v>
      </c>
      <c r="H685" s="256">
        <v>0</v>
      </c>
      <c r="I685" s="256">
        <v>0</v>
      </c>
      <c r="J685" s="256">
        <v>0.39742446833953698</v>
      </c>
    </row>
    <row r="686" spans="1:10" s="116" customFormat="1" ht="12" x14ac:dyDescent="0.2">
      <c r="A686" s="143" t="s">
        <v>620</v>
      </c>
      <c r="B686" s="143" t="s">
        <v>620</v>
      </c>
      <c r="C686" s="143" t="s">
        <v>3063</v>
      </c>
      <c r="D686" s="255">
        <v>0</v>
      </c>
      <c r="E686" s="255">
        <v>0</v>
      </c>
      <c r="F686" s="255">
        <v>0</v>
      </c>
      <c r="G686" s="255">
        <v>38.782379064381999</v>
      </c>
      <c r="H686" s="255">
        <v>77.564758128764097</v>
      </c>
      <c r="I686" s="255">
        <v>155.129516257528</v>
      </c>
      <c r="J686" s="255">
        <v>0</v>
      </c>
    </row>
    <row r="687" spans="1:10" s="116" customFormat="1" ht="12" x14ac:dyDescent="0.2">
      <c r="A687" s="144" t="s">
        <v>5299</v>
      </c>
      <c r="B687" s="144" t="s">
        <v>5299</v>
      </c>
      <c r="C687" s="144" t="s">
        <v>2246</v>
      </c>
      <c r="D687" s="256">
        <v>0</v>
      </c>
      <c r="E687" s="256">
        <v>0</v>
      </c>
      <c r="F687" s="256">
        <v>0</v>
      </c>
      <c r="G687" s="256">
        <v>0</v>
      </c>
      <c r="H687" s="256">
        <v>0</v>
      </c>
      <c r="I687" s="256">
        <v>0</v>
      </c>
      <c r="J687" s="256">
        <v>1.9836539908514099</v>
      </c>
    </row>
    <row r="688" spans="1:10" s="116" customFormat="1" ht="12" x14ac:dyDescent="0.2">
      <c r="A688" s="143" t="s">
        <v>4556</v>
      </c>
      <c r="B688" s="143" t="s">
        <v>4556</v>
      </c>
      <c r="C688" s="143" t="s">
        <v>4557</v>
      </c>
      <c r="D688" s="255">
        <v>0</v>
      </c>
      <c r="E688" s="255">
        <v>0</v>
      </c>
      <c r="F688" s="255">
        <v>0</v>
      </c>
      <c r="G688" s="255">
        <v>0</v>
      </c>
      <c r="H688" s="255">
        <v>0</v>
      </c>
      <c r="I688" s="255">
        <v>0</v>
      </c>
      <c r="J688" s="255">
        <v>0</v>
      </c>
    </row>
    <row r="689" spans="1:10" s="116" customFormat="1" ht="12" x14ac:dyDescent="0.2">
      <c r="A689" s="144" t="s">
        <v>6047</v>
      </c>
      <c r="B689" s="144" t="s">
        <v>6047</v>
      </c>
      <c r="C689" s="144" t="s">
        <v>6048</v>
      </c>
      <c r="D689" s="256">
        <v>1.9614546714710902E-3</v>
      </c>
      <c r="E689" s="256">
        <v>3.9229093429421899E-3</v>
      </c>
      <c r="F689" s="256">
        <v>7.8458186858843693E-3</v>
      </c>
      <c r="G689" s="256">
        <v>0</v>
      </c>
      <c r="H689" s="256">
        <v>0</v>
      </c>
      <c r="I689" s="256">
        <v>0</v>
      </c>
      <c r="J689" s="256">
        <v>3.3253876887289699</v>
      </c>
    </row>
    <row r="690" spans="1:10" s="116" customFormat="1" ht="12" x14ac:dyDescent="0.2">
      <c r="A690" s="143" t="s">
        <v>4558</v>
      </c>
      <c r="B690" s="143" t="s">
        <v>4558</v>
      </c>
      <c r="C690" s="143" t="s">
        <v>2400</v>
      </c>
      <c r="D690" s="255">
        <v>0</v>
      </c>
      <c r="E690" s="255">
        <v>0</v>
      </c>
      <c r="F690" s="255">
        <v>0</v>
      </c>
      <c r="G690" s="255">
        <v>0</v>
      </c>
      <c r="H690" s="255">
        <v>0</v>
      </c>
      <c r="I690" s="255">
        <v>0</v>
      </c>
      <c r="J690" s="255">
        <v>0</v>
      </c>
    </row>
    <row r="691" spans="1:10" s="116" customFormat="1" ht="12" x14ac:dyDescent="0.2">
      <c r="A691" s="144" t="s">
        <v>4559</v>
      </c>
      <c r="B691" s="144" t="s">
        <v>4559</v>
      </c>
      <c r="C691" s="144" t="s">
        <v>2401</v>
      </c>
      <c r="D691" s="256">
        <v>0</v>
      </c>
      <c r="E691" s="256">
        <v>0</v>
      </c>
      <c r="F691" s="256">
        <v>0</v>
      </c>
      <c r="G691" s="256">
        <v>0</v>
      </c>
      <c r="H691" s="256">
        <v>0</v>
      </c>
      <c r="I691" s="256">
        <v>0</v>
      </c>
      <c r="J691" s="256">
        <v>1.81055931553578</v>
      </c>
    </row>
    <row r="692" spans="1:10" s="116" customFormat="1" ht="12" x14ac:dyDescent="0.2">
      <c r="A692" s="143" t="s">
        <v>4560</v>
      </c>
      <c r="B692" s="143" t="s">
        <v>4560</v>
      </c>
      <c r="C692" s="143" t="s">
        <v>2856</v>
      </c>
      <c r="D692" s="255">
        <v>0</v>
      </c>
      <c r="E692" s="255">
        <v>0</v>
      </c>
      <c r="F692" s="255">
        <v>0</v>
      </c>
      <c r="G692" s="255">
        <v>0</v>
      </c>
      <c r="H692" s="255">
        <v>0</v>
      </c>
      <c r="I692" s="255">
        <v>0</v>
      </c>
      <c r="J692" s="255">
        <v>0</v>
      </c>
    </row>
    <row r="693" spans="1:10" s="116" customFormat="1" ht="12" x14ac:dyDescent="0.2">
      <c r="A693" s="144" t="s">
        <v>446</v>
      </c>
      <c r="B693" s="144" t="s">
        <v>694</v>
      </c>
      <c r="C693" s="144" t="s">
        <v>2764</v>
      </c>
      <c r="D693" s="256">
        <v>39.097000214321099</v>
      </c>
      <c r="E693" s="256">
        <v>78.194000428642198</v>
      </c>
      <c r="F693" s="256">
        <v>156.38800085728499</v>
      </c>
      <c r="G693" s="256">
        <v>0</v>
      </c>
      <c r="H693" s="256">
        <v>0</v>
      </c>
      <c r="I693" s="256">
        <v>0</v>
      </c>
      <c r="J693" s="256">
        <v>2.7337144339903801</v>
      </c>
    </row>
    <row r="694" spans="1:10" s="116" customFormat="1" ht="12" x14ac:dyDescent="0.2">
      <c r="A694" s="143" t="s">
        <v>722</v>
      </c>
      <c r="B694" s="143" t="s">
        <v>722</v>
      </c>
      <c r="C694" s="143" t="s">
        <v>3268</v>
      </c>
      <c r="D694" s="255">
        <v>6.5885879198182399E-4</v>
      </c>
      <c r="E694" s="255">
        <v>1.3177175839636499E-3</v>
      </c>
      <c r="F694" s="255">
        <v>2.6354351679272899E-3</v>
      </c>
      <c r="G694" s="255">
        <v>0</v>
      </c>
      <c r="H694" s="255">
        <v>0</v>
      </c>
      <c r="I694" s="255">
        <v>0</v>
      </c>
      <c r="J694" s="255">
        <v>0</v>
      </c>
    </row>
    <row r="695" spans="1:10" s="116" customFormat="1" ht="12" x14ac:dyDescent="0.2">
      <c r="A695" s="144" t="s">
        <v>4561</v>
      </c>
      <c r="B695" s="144" t="s">
        <v>4561</v>
      </c>
      <c r="C695" s="144" t="s">
        <v>3042</v>
      </c>
      <c r="D695" s="256">
        <v>9.7249540659699103E-5</v>
      </c>
      <c r="E695" s="256">
        <v>1.9449908131939799E-4</v>
      </c>
      <c r="F695" s="256">
        <v>3.8899816263879598E-4</v>
      </c>
      <c r="G695" s="256">
        <v>0</v>
      </c>
      <c r="H695" s="256">
        <v>0</v>
      </c>
      <c r="I695" s="256">
        <v>0</v>
      </c>
      <c r="J695" s="256">
        <v>0.544860144885286</v>
      </c>
    </row>
    <row r="696" spans="1:10" s="116" customFormat="1" ht="12" x14ac:dyDescent="0.2">
      <c r="A696" s="143" t="s">
        <v>6049</v>
      </c>
      <c r="B696" s="143" t="s">
        <v>6049</v>
      </c>
      <c r="C696" s="143" t="s">
        <v>6050</v>
      </c>
      <c r="D696" s="255">
        <v>0</v>
      </c>
      <c r="E696" s="255">
        <v>0</v>
      </c>
      <c r="F696" s="255">
        <v>0</v>
      </c>
      <c r="G696" s="255">
        <v>0</v>
      </c>
      <c r="H696" s="255">
        <v>0</v>
      </c>
      <c r="I696" s="255">
        <v>0</v>
      </c>
      <c r="J696" s="255">
        <v>2.6242355860000002</v>
      </c>
    </row>
    <row r="697" spans="1:10" s="116" customFormat="1" ht="12" x14ac:dyDescent="0.2">
      <c r="A697" s="144" t="s">
        <v>848</v>
      </c>
      <c r="B697" s="144" t="s">
        <v>848</v>
      </c>
      <c r="C697" s="144" t="s">
        <v>3420</v>
      </c>
      <c r="D697" s="256">
        <v>0</v>
      </c>
      <c r="E697" s="256">
        <v>0</v>
      </c>
      <c r="F697" s="256">
        <v>0</v>
      </c>
      <c r="G697" s="256">
        <v>0</v>
      </c>
      <c r="H697" s="256">
        <v>0</v>
      </c>
      <c r="I697" s="256">
        <v>0</v>
      </c>
      <c r="J697" s="256">
        <v>1.9946698952189801</v>
      </c>
    </row>
    <row r="698" spans="1:10" s="116" customFormat="1" ht="12" x14ac:dyDescent="0.2">
      <c r="A698" s="143" t="s">
        <v>4562</v>
      </c>
      <c r="B698" s="143" t="s">
        <v>4562</v>
      </c>
      <c r="C698" s="143" t="s">
        <v>2096</v>
      </c>
      <c r="D698" s="255">
        <v>0</v>
      </c>
      <c r="E698" s="255">
        <v>0</v>
      </c>
      <c r="F698" s="255">
        <v>0</v>
      </c>
      <c r="G698" s="255">
        <v>0</v>
      </c>
      <c r="H698" s="255">
        <v>0</v>
      </c>
      <c r="I698" s="255">
        <v>0</v>
      </c>
      <c r="J698" s="255">
        <v>1.16578618866652</v>
      </c>
    </row>
    <row r="699" spans="1:10" s="116" customFormat="1" ht="12" x14ac:dyDescent="0.2">
      <c r="A699" s="144" t="s">
        <v>4563</v>
      </c>
      <c r="B699" s="144" t="s">
        <v>4563</v>
      </c>
      <c r="C699" s="144" t="s">
        <v>2294</v>
      </c>
      <c r="D699" s="256">
        <v>0</v>
      </c>
      <c r="E699" s="256">
        <v>0</v>
      </c>
      <c r="F699" s="256">
        <v>0</v>
      </c>
      <c r="G699" s="256">
        <v>0</v>
      </c>
      <c r="H699" s="256">
        <v>0</v>
      </c>
      <c r="I699" s="256">
        <v>0</v>
      </c>
      <c r="J699" s="256">
        <v>1.95019775071765</v>
      </c>
    </row>
    <row r="700" spans="1:10" s="116" customFormat="1" ht="12" x14ac:dyDescent="0.2">
      <c r="A700" s="143" t="s">
        <v>1236</v>
      </c>
      <c r="B700" s="143" t="s">
        <v>1236</v>
      </c>
      <c r="C700" s="143" t="s">
        <v>3887</v>
      </c>
      <c r="D700" s="255">
        <v>6.3508171999999996E-4</v>
      </c>
      <c r="E700" s="255">
        <v>1.2701634399999999E-3</v>
      </c>
      <c r="F700" s="255">
        <v>2.5403268799999998E-3</v>
      </c>
      <c r="G700" s="255">
        <v>0</v>
      </c>
      <c r="H700" s="255">
        <v>0</v>
      </c>
      <c r="I700" s="255">
        <v>0</v>
      </c>
      <c r="J700" s="255">
        <v>59.686043830349902</v>
      </c>
    </row>
    <row r="701" spans="1:10" s="116" customFormat="1" ht="12" x14ac:dyDescent="0.2">
      <c r="A701" s="144" t="s">
        <v>524</v>
      </c>
      <c r="B701" s="144" t="s">
        <v>524</v>
      </c>
      <c r="C701" s="144" t="s">
        <v>2882</v>
      </c>
      <c r="D701" s="256">
        <v>0</v>
      </c>
      <c r="E701" s="256">
        <v>0</v>
      </c>
      <c r="F701" s="256">
        <v>0</v>
      </c>
      <c r="G701" s="256">
        <v>0</v>
      </c>
      <c r="H701" s="256">
        <v>0</v>
      </c>
      <c r="I701" s="256">
        <v>0</v>
      </c>
      <c r="J701" s="256">
        <v>0</v>
      </c>
    </row>
    <row r="702" spans="1:10" s="116" customFormat="1" ht="12" x14ac:dyDescent="0.2">
      <c r="A702" s="143" t="s">
        <v>1624</v>
      </c>
      <c r="B702" s="143" t="s">
        <v>1624</v>
      </c>
      <c r="C702" s="143" t="s">
        <v>4133</v>
      </c>
      <c r="D702" s="255">
        <v>0</v>
      </c>
      <c r="E702" s="255">
        <v>0</v>
      </c>
      <c r="F702" s="255">
        <v>0</v>
      </c>
      <c r="G702" s="255">
        <v>0</v>
      </c>
      <c r="H702" s="255">
        <v>0</v>
      </c>
      <c r="I702" s="255">
        <v>0</v>
      </c>
      <c r="J702" s="255">
        <v>0</v>
      </c>
    </row>
    <row r="703" spans="1:10" s="116" customFormat="1" ht="12" x14ac:dyDescent="0.2">
      <c r="A703" s="144" t="s">
        <v>319</v>
      </c>
      <c r="B703" s="144" t="s">
        <v>319</v>
      </c>
      <c r="C703" s="144" t="s">
        <v>2391</v>
      </c>
      <c r="D703" s="256">
        <v>0</v>
      </c>
      <c r="E703" s="256">
        <v>0</v>
      </c>
      <c r="F703" s="256">
        <v>0</v>
      </c>
      <c r="G703" s="256">
        <v>0</v>
      </c>
      <c r="H703" s="256">
        <v>0</v>
      </c>
      <c r="I703" s="256">
        <v>0</v>
      </c>
      <c r="J703" s="256">
        <v>2.0169722737850799</v>
      </c>
    </row>
    <row r="704" spans="1:10" s="116" customFormat="1" ht="12" x14ac:dyDescent="0.2">
      <c r="A704" s="143" t="s">
        <v>3454</v>
      </c>
      <c r="B704" s="143" t="s">
        <v>3454</v>
      </c>
      <c r="C704" s="143" t="s">
        <v>5695</v>
      </c>
      <c r="D704" s="255">
        <v>0</v>
      </c>
      <c r="E704" s="255">
        <v>0</v>
      </c>
      <c r="F704" s="255">
        <v>0</v>
      </c>
      <c r="G704" s="255">
        <v>0</v>
      </c>
      <c r="H704" s="255">
        <v>0</v>
      </c>
      <c r="I704" s="255">
        <v>0</v>
      </c>
      <c r="J704" s="255">
        <v>0</v>
      </c>
    </row>
    <row r="705" spans="1:10" s="116" customFormat="1" ht="12" x14ac:dyDescent="0.2">
      <c r="A705" s="144" t="s">
        <v>546</v>
      </c>
      <c r="B705" s="144" t="s">
        <v>546</v>
      </c>
      <c r="C705" s="144" t="s">
        <v>2919</v>
      </c>
      <c r="D705" s="256">
        <v>71.313509206175695</v>
      </c>
      <c r="E705" s="256">
        <v>142.62701841235099</v>
      </c>
      <c r="F705" s="256">
        <v>285.25403682470301</v>
      </c>
      <c r="G705" s="256">
        <v>0</v>
      </c>
      <c r="H705" s="256">
        <v>0</v>
      </c>
      <c r="I705" s="256">
        <v>0</v>
      </c>
      <c r="J705" s="256">
        <v>2.0600313729965301</v>
      </c>
    </row>
    <row r="706" spans="1:10" s="116" customFormat="1" ht="12" x14ac:dyDescent="0.2">
      <c r="A706" s="143" t="s">
        <v>5841</v>
      </c>
      <c r="B706" s="143" t="s">
        <v>5841</v>
      </c>
      <c r="C706" s="143" t="s">
        <v>5550</v>
      </c>
      <c r="D706" s="255">
        <v>0</v>
      </c>
      <c r="E706" s="255">
        <v>0</v>
      </c>
      <c r="F706" s="255">
        <v>0</v>
      </c>
      <c r="G706" s="255">
        <v>0</v>
      </c>
      <c r="H706" s="255">
        <v>0</v>
      </c>
      <c r="I706" s="255">
        <v>0</v>
      </c>
      <c r="J706" s="255">
        <v>0</v>
      </c>
    </row>
    <row r="707" spans="1:10" s="116" customFormat="1" ht="12" x14ac:dyDescent="0.2">
      <c r="A707" s="144" t="s">
        <v>4564</v>
      </c>
      <c r="B707" s="144" t="s">
        <v>4565</v>
      </c>
      <c r="C707" s="144" t="s">
        <v>2081</v>
      </c>
      <c r="D707" s="256">
        <v>1.29927278961782</v>
      </c>
      <c r="E707" s="256">
        <v>2.59854557923564</v>
      </c>
      <c r="F707" s="256">
        <v>5.1970911584712898</v>
      </c>
      <c r="G707" s="256">
        <v>0</v>
      </c>
      <c r="H707" s="256">
        <v>0</v>
      </c>
      <c r="I707" s="256">
        <v>0</v>
      </c>
      <c r="J707" s="256">
        <v>1.20844940514879</v>
      </c>
    </row>
    <row r="708" spans="1:10" s="116" customFormat="1" ht="12" x14ac:dyDescent="0.2">
      <c r="A708" s="143" t="s">
        <v>672</v>
      </c>
      <c r="B708" s="143" t="s">
        <v>672</v>
      </c>
      <c r="C708" s="143" t="s">
        <v>3211</v>
      </c>
      <c r="D708" s="255">
        <v>86.726629806184306</v>
      </c>
      <c r="E708" s="255">
        <v>173.45325961236901</v>
      </c>
      <c r="F708" s="255">
        <v>346.906519224737</v>
      </c>
      <c r="G708" s="255">
        <v>0</v>
      </c>
      <c r="H708" s="255">
        <v>0</v>
      </c>
      <c r="I708" s="255">
        <v>0</v>
      </c>
      <c r="J708" s="255">
        <v>2.7078892741452898</v>
      </c>
    </row>
    <row r="709" spans="1:10" s="116" customFormat="1" ht="12" x14ac:dyDescent="0.2">
      <c r="A709" s="144" t="s">
        <v>4566</v>
      </c>
      <c r="B709" s="144" t="s">
        <v>4566</v>
      </c>
      <c r="C709" s="144" t="s">
        <v>2757</v>
      </c>
      <c r="D709" s="256">
        <v>8.0591324977889602</v>
      </c>
      <c r="E709" s="256">
        <v>16.118264995577899</v>
      </c>
      <c r="F709" s="256">
        <v>32.236529991155798</v>
      </c>
      <c r="G709" s="256">
        <v>0</v>
      </c>
      <c r="H709" s="256">
        <v>0</v>
      </c>
      <c r="I709" s="256">
        <v>0</v>
      </c>
      <c r="J709" s="256">
        <v>2.0945262274198999</v>
      </c>
    </row>
    <row r="710" spans="1:10" s="116" customFormat="1" ht="12" x14ac:dyDescent="0.2">
      <c r="A710" s="143" t="s">
        <v>4567</v>
      </c>
      <c r="B710" s="143" t="s">
        <v>4567</v>
      </c>
      <c r="C710" s="143" t="s">
        <v>1988</v>
      </c>
      <c r="D710" s="255">
        <v>0</v>
      </c>
      <c r="E710" s="255">
        <v>0</v>
      </c>
      <c r="F710" s="255">
        <v>0</v>
      </c>
      <c r="G710" s="255">
        <v>0</v>
      </c>
      <c r="H710" s="255">
        <v>0</v>
      </c>
      <c r="I710" s="255">
        <v>0</v>
      </c>
      <c r="J710" s="255">
        <v>2.1385235195285701</v>
      </c>
    </row>
    <row r="711" spans="1:10" s="116" customFormat="1" ht="12" x14ac:dyDescent="0.2">
      <c r="A711" s="144" t="s">
        <v>4568</v>
      </c>
      <c r="B711" s="144" t="s">
        <v>4568</v>
      </c>
      <c r="C711" s="144" t="s">
        <v>2354</v>
      </c>
      <c r="D711" s="256">
        <v>0</v>
      </c>
      <c r="E711" s="256">
        <v>0</v>
      </c>
      <c r="F711" s="256">
        <v>0</v>
      </c>
      <c r="G711" s="256">
        <v>0</v>
      </c>
      <c r="H711" s="256">
        <v>0</v>
      </c>
      <c r="I711" s="256">
        <v>0</v>
      </c>
      <c r="J711" s="256">
        <v>2.2276020946748298</v>
      </c>
    </row>
    <row r="712" spans="1:10" s="116" customFormat="1" ht="12" x14ac:dyDescent="0.2">
      <c r="A712" s="143" t="s">
        <v>5551</v>
      </c>
      <c r="B712" s="143" t="s">
        <v>5551</v>
      </c>
      <c r="C712" s="143" t="s">
        <v>2257</v>
      </c>
      <c r="D712" s="255">
        <v>0</v>
      </c>
      <c r="E712" s="255">
        <v>0</v>
      </c>
      <c r="F712" s="255">
        <v>0</v>
      </c>
      <c r="G712" s="255">
        <v>0</v>
      </c>
      <c r="H712" s="255">
        <v>0</v>
      </c>
      <c r="I712" s="255">
        <v>0</v>
      </c>
      <c r="J712" s="255">
        <v>2.1075290345553901</v>
      </c>
    </row>
    <row r="713" spans="1:10" s="116" customFormat="1" ht="12" x14ac:dyDescent="0.2">
      <c r="A713" s="144" t="s">
        <v>5552</v>
      </c>
      <c r="B713" s="144" t="s">
        <v>5552</v>
      </c>
      <c r="C713" s="144" t="s">
        <v>5553</v>
      </c>
      <c r="D713" s="256">
        <v>0</v>
      </c>
      <c r="E713" s="256">
        <v>0</v>
      </c>
      <c r="F713" s="256">
        <v>0</v>
      </c>
      <c r="G713" s="256">
        <v>0</v>
      </c>
      <c r="H713" s="256">
        <v>0</v>
      </c>
      <c r="I713" s="256">
        <v>0</v>
      </c>
      <c r="J713" s="256">
        <v>1.0983464642587499</v>
      </c>
    </row>
    <row r="714" spans="1:10" s="116" customFormat="1" ht="12" x14ac:dyDescent="0.2">
      <c r="A714" s="143" t="s">
        <v>388</v>
      </c>
      <c r="B714" s="143" t="s">
        <v>388</v>
      </c>
      <c r="C714" s="143" t="s">
        <v>2603</v>
      </c>
      <c r="D714" s="255">
        <v>0</v>
      </c>
      <c r="E714" s="255">
        <v>0</v>
      </c>
      <c r="F714" s="255">
        <v>0</v>
      </c>
      <c r="G714" s="255">
        <v>31.351322162006198</v>
      </c>
      <c r="H714" s="255">
        <v>62.702644324012297</v>
      </c>
      <c r="I714" s="255">
        <v>125.40528864802501</v>
      </c>
      <c r="J714" s="255">
        <v>0</v>
      </c>
    </row>
    <row r="715" spans="1:10" s="116" customFormat="1" ht="12" x14ac:dyDescent="0.2">
      <c r="A715" s="144" t="s">
        <v>861</v>
      </c>
      <c r="B715" s="144" t="s">
        <v>862</v>
      </c>
      <c r="C715" s="144" t="s">
        <v>3432</v>
      </c>
      <c r="D715" s="256">
        <v>4.2588509756264097</v>
      </c>
      <c r="E715" s="256">
        <v>8.51770195125283</v>
      </c>
      <c r="F715" s="256">
        <v>17.035403902505699</v>
      </c>
      <c r="G715" s="256">
        <v>0</v>
      </c>
      <c r="H715" s="256">
        <v>0</v>
      </c>
      <c r="I715" s="256">
        <v>0</v>
      </c>
      <c r="J715" s="256">
        <v>3.990946924638</v>
      </c>
    </row>
    <row r="716" spans="1:10" s="116" customFormat="1" ht="12" x14ac:dyDescent="0.2">
      <c r="A716" s="143" t="s">
        <v>690</v>
      </c>
      <c r="B716" s="143" t="s">
        <v>690</v>
      </c>
      <c r="C716" s="143" t="s">
        <v>3231</v>
      </c>
      <c r="D716" s="255">
        <v>0</v>
      </c>
      <c r="E716" s="255">
        <v>0</v>
      </c>
      <c r="F716" s="255">
        <v>0</v>
      </c>
      <c r="G716" s="255">
        <v>0</v>
      </c>
      <c r="H716" s="255">
        <v>0</v>
      </c>
      <c r="I716" s="255">
        <v>0</v>
      </c>
      <c r="J716" s="255">
        <v>2.9162430652424098</v>
      </c>
    </row>
    <row r="717" spans="1:10" s="116" customFormat="1" ht="12" x14ac:dyDescent="0.2">
      <c r="A717" s="144" t="s">
        <v>4569</v>
      </c>
      <c r="B717" s="144" t="s">
        <v>4569</v>
      </c>
      <c r="C717" s="144" t="s">
        <v>2840</v>
      </c>
      <c r="D717" s="256">
        <v>0</v>
      </c>
      <c r="E717" s="256">
        <v>0</v>
      </c>
      <c r="F717" s="256">
        <v>0</v>
      </c>
      <c r="G717" s="256">
        <v>0</v>
      </c>
      <c r="H717" s="256">
        <v>0</v>
      </c>
      <c r="I717" s="256">
        <v>0</v>
      </c>
      <c r="J717" s="256">
        <v>1.96969128589167</v>
      </c>
    </row>
    <row r="718" spans="1:10" s="116" customFormat="1" ht="12" x14ac:dyDescent="0.2">
      <c r="A718" s="143" t="s">
        <v>4570</v>
      </c>
      <c r="B718" s="143" t="s">
        <v>4570</v>
      </c>
      <c r="C718" s="143" t="s">
        <v>2014</v>
      </c>
      <c r="D718" s="255">
        <v>0</v>
      </c>
      <c r="E718" s="255">
        <v>0</v>
      </c>
      <c r="F718" s="255">
        <v>0</v>
      </c>
      <c r="G718" s="255">
        <v>0</v>
      </c>
      <c r="H718" s="255">
        <v>0</v>
      </c>
      <c r="I718" s="255">
        <v>0</v>
      </c>
      <c r="J718" s="255">
        <v>1.11368633544</v>
      </c>
    </row>
    <row r="719" spans="1:10" s="116" customFormat="1" ht="12" x14ac:dyDescent="0.2">
      <c r="A719" s="144" t="s">
        <v>4571</v>
      </c>
      <c r="B719" s="144" t="s">
        <v>4571</v>
      </c>
      <c r="C719" s="144" t="s">
        <v>1885</v>
      </c>
      <c r="D719" s="256">
        <v>0</v>
      </c>
      <c r="E719" s="256">
        <v>0</v>
      </c>
      <c r="F719" s="256">
        <v>0</v>
      </c>
      <c r="G719" s="256">
        <v>0</v>
      </c>
      <c r="H719" s="256">
        <v>0</v>
      </c>
      <c r="I719" s="256">
        <v>0</v>
      </c>
      <c r="J719" s="256">
        <v>0</v>
      </c>
    </row>
    <row r="720" spans="1:10" s="116" customFormat="1" ht="12" x14ac:dyDescent="0.2">
      <c r="A720" s="143" t="s">
        <v>518</v>
      </c>
      <c r="B720" s="143" t="s">
        <v>518</v>
      </c>
      <c r="C720" s="143" t="s">
        <v>2874</v>
      </c>
      <c r="D720" s="255">
        <v>0</v>
      </c>
      <c r="E720" s="255">
        <v>0</v>
      </c>
      <c r="F720" s="255">
        <v>0</v>
      </c>
      <c r="G720" s="255">
        <v>34.853484697380701</v>
      </c>
      <c r="H720" s="255">
        <v>69.706969394761501</v>
      </c>
      <c r="I720" s="255">
        <v>139.413938789523</v>
      </c>
      <c r="J720" s="255">
        <v>0</v>
      </c>
    </row>
    <row r="721" spans="1:10" s="116" customFormat="1" ht="12" x14ac:dyDescent="0.2">
      <c r="A721" s="144" t="s">
        <v>1152</v>
      </c>
      <c r="B721" s="144" t="s">
        <v>4572</v>
      </c>
      <c r="C721" s="144" t="s">
        <v>3783</v>
      </c>
      <c r="D721" s="256">
        <v>97.286540788314596</v>
      </c>
      <c r="E721" s="256">
        <v>194.57308157662899</v>
      </c>
      <c r="F721" s="256">
        <v>389.14616315325799</v>
      </c>
      <c r="G721" s="256">
        <v>90.752645658804497</v>
      </c>
      <c r="H721" s="256">
        <v>181.50529131760899</v>
      </c>
      <c r="I721" s="256">
        <v>363.01058263521799</v>
      </c>
      <c r="J721" s="256">
        <v>0</v>
      </c>
    </row>
    <row r="722" spans="1:10" s="116" customFormat="1" ht="12" x14ac:dyDescent="0.2">
      <c r="A722" s="143" t="s">
        <v>4348</v>
      </c>
      <c r="B722" s="143" t="s">
        <v>4573</v>
      </c>
      <c r="C722" s="143" t="s">
        <v>3080</v>
      </c>
      <c r="D722" s="255">
        <v>4.0649930109421204</v>
      </c>
      <c r="E722" s="255">
        <v>8.1299860218842301</v>
      </c>
      <c r="F722" s="255">
        <v>16.259972043768499</v>
      </c>
      <c r="G722" s="255">
        <v>0</v>
      </c>
      <c r="H722" s="255">
        <v>0</v>
      </c>
      <c r="I722" s="255">
        <v>0</v>
      </c>
      <c r="J722" s="255">
        <v>1.6822829236187999</v>
      </c>
    </row>
    <row r="723" spans="1:10" s="116" customFormat="1" ht="12" x14ac:dyDescent="0.2">
      <c r="A723" s="144" t="s">
        <v>4574</v>
      </c>
      <c r="B723" s="144" t="s">
        <v>4574</v>
      </c>
      <c r="C723" s="144" t="s">
        <v>3076</v>
      </c>
      <c r="D723" s="256">
        <v>2.52455811072389E-4</v>
      </c>
      <c r="E723" s="256">
        <v>5.04911622144778E-4</v>
      </c>
      <c r="F723" s="256">
        <v>1.0098232442895599E-3</v>
      </c>
      <c r="G723" s="256">
        <v>0</v>
      </c>
      <c r="H723" s="256">
        <v>0</v>
      </c>
      <c r="I723" s="256">
        <v>0</v>
      </c>
      <c r="J723" s="256">
        <v>0</v>
      </c>
    </row>
    <row r="724" spans="1:10" s="116" customFormat="1" ht="12" x14ac:dyDescent="0.2">
      <c r="A724" s="143" t="s">
        <v>520</v>
      </c>
      <c r="B724" s="143" t="s">
        <v>520</v>
      </c>
      <c r="C724" s="143" t="s">
        <v>2876</v>
      </c>
      <c r="D724" s="255">
        <v>46.629692350406998</v>
      </c>
      <c r="E724" s="255">
        <v>93.259384700814095</v>
      </c>
      <c r="F724" s="255">
        <v>186.51876940162799</v>
      </c>
      <c r="G724" s="255">
        <v>0</v>
      </c>
      <c r="H724" s="255">
        <v>0</v>
      </c>
      <c r="I724" s="255">
        <v>0</v>
      </c>
      <c r="J724" s="255">
        <v>1.73294303157181</v>
      </c>
    </row>
    <row r="725" spans="1:10" s="116" customFormat="1" ht="12" x14ac:dyDescent="0.2">
      <c r="A725" s="144" t="s">
        <v>4575</v>
      </c>
      <c r="B725" s="144" t="s">
        <v>4575</v>
      </c>
      <c r="C725" s="144" t="s">
        <v>2092</v>
      </c>
      <c r="D725" s="256">
        <v>30.5946780948168</v>
      </c>
      <c r="E725" s="256">
        <v>61.1893561896335</v>
      </c>
      <c r="F725" s="256">
        <v>122.378712379267</v>
      </c>
      <c r="G725" s="256">
        <v>0</v>
      </c>
      <c r="H725" s="256">
        <v>0</v>
      </c>
      <c r="I725" s="256">
        <v>0</v>
      </c>
      <c r="J725" s="256">
        <v>1.1475134571841801</v>
      </c>
    </row>
    <row r="726" spans="1:10" s="116" customFormat="1" ht="12" x14ac:dyDescent="0.2">
      <c r="A726" s="143" t="s">
        <v>5842</v>
      </c>
      <c r="B726" s="143" t="s">
        <v>5842</v>
      </c>
      <c r="C726" s="143" t="s">
        <v>5554</v>
      </c>
      <c r="D726" s="255">
        <v>1.2982681950000001E-3</v>
      </c>
      <c r="E726" s="255">
        <v>2.5965363900000002E-3</v>
      </c>
      <c r="F726" s="255">
        <v>5.1930727800000003E-3</v>
      </c>
      <c r="G726" s="255">
        <v>0</v>
      </c>
      <c r="H726" s="255">
        <v>0</v>
      </c>
      <c r="I726" s="255">
        <v>0</v>
      </c>
      <c r="J726" s="255">
        <v>0</v>
      </c>
    </row>
    <row r="727" spans="1:10" s="116" customFormat="1" ht="12" x14ac:dyDescent="0.2">
      <c r="A727" s="144" t="s">
        <v>1151</v>
      </c>
      <c r="B727" s="144" t="s">
        <v>1151</v>
      </c>
      <c r="C727" s="144" t="s">
        <v>3782</v>
      </c>
      <c r="D727" s="256">
        <v>0</v>
      </c>
      <c r="E727" s="256">
        <v>0</v>
      </c>
      <c r="F727" s="256">
        <v>0</v>
      </c>
      <c r="G727" s="256">
        <v>0</v>
      </c>
      <c r="H727" s="256">
        <v>0</v>
      </c>
      <c r="I727" s="256">
        <v>0</v>
      </c>
      <c r="J727" s="256">
        <v>0.87970136541424504</v>
      </c>
    </row>
    <row r="728" spans="1:10" s="116" customFormat="1" ht="12" x14ac:dyDescent="0.2">
      <c r="A728" s="143" t="s">
        <v>5555</v>
      </c>
      <c r="B728" s="143" t="s">
        <v>5555</v>
      </c>
      <c r="C728" s="143" t="s">
        <v>5556</v>
      </c>
      <c r="D728" s="255">
        <v>0</v>
      </c>
      <c r="E728" s="255">
        <v>0</v>
      </c>
      <c r="F728" s="255">
        <v>0</v>
      </c>
      <c r="G728" s="255">
        <v>0</v>
      </c>
      <c r="H728" s="255">
        <v>0</v>
      </c>
      <c r="I728" s="255">
        <v>0</v>
      </c>
      <c r="J728" s="255">
        <v>0</v>
      </c>
    </row>
    <row r="729" spans="1:10" s="116" customFormat="1" ht="12" x14ac:dyDescent="0.2">
      <c r="A729" s="144" t="s">
        <v>4576</v>
      </c>
      <c r="B729" s="144" t="s">
        <v>4576</v>
      </c>
      <c r="C729" s="144" t="s">
        <v>3091</v>
      </c>
      <c r="D729" s="256">
        <v>0</v>
      </c>
      <c r="E729" s="256">
        <v>0</v>
      </c>
      <c r="F729" s="256">
        <v>0</v>
      </c>
      <c r="G729" s="256">
        <v>28.866379238933799</v>
      </c>
      <c r="H729" s="256">
        <v>57.732758477867598</v>
      </c>
      <c r="I729" s="256">
        <v>115.465516955735</v>
      </c>
      <c r="J729" s="256">
        <v>0</v>
      </c>
    </row>
    <row r="730" spans="1:10" s="116" customFormat="1" ht="12" x14ac:dyDescent="0.2">
      <c r="A730" s="143" t="s">
        <v>4577</v>
      </c>
      <c r="B730" s="143" t="s">
        <v>4577</v>
      </c>
      <c r="C730" s="143" t="s">
        <v>3090</v>
      </c>
      <c r="D730" s="255">
        <v>0</v>
      </c>
      <c r="E730" s="255">
        <v>0</v>
      </c>
      <c r="F730" s="255">
        <v>0</v>
      </c>
      <c r="G730" s="255">
        <v>36.870584623584399</v>
      </c>
      <c r="H730" s="255">
        <v>73.741169247168799</v>
      </c>
      <c r="I730" s="255">
        <v>147.48233849433799</v>
      </c>
      <c r="J730" s="255">
        <v>0</v>
      </c>
    </row>
    <row r="731" spans="1:10" s="116" customFormat="1" ht="12" x14ac:dyDescent="0.2">
      <c r="A731" s="144" t="s">
        <v>5300</v>
      </c>
      <c r="B731" s="144" t="s">
        <v>5300</v>
      </c>
      <c r="C731" s="144" t="s">
        <v>5301</v>
      </c>
      <c r="D731" s="256">
        <v>1.9485502751899299E-4</v>
      </c>
      <c r="E731" s="256">
        <v>3.89710055037985E-4</v>
      </c>
      <c r="F731" s="256">
        <v>7.7942011007597E-4</v>
      </c>
      <c r="G731" s="256">
        <v>0</v>
      </c>
      <c r="H731" s="256">
        <v>0</v>
      </c>
      <c r="I731" s="256">
        <v>0</v>
      </c>
      <c r="J731" s="256">
        <v>0.55673027738570002</v>
      </c>
    </row>
    <row r="732" spans="1:10" s="116" customFormat="1" ht="12" x14ac:dyDescent="0.2">
      <c r="A732" s="143" t="s">
        <v>4578</v>
      </c>
      <c r="B732" s="143" t="s">
        <v>4578</v>
      </c>
      <c r="C732" s="143" t="s">
        <v>2327</v>
      </c>
      <c r="D732" s="255">
        <v>0</v>
      </c>
      <c r="E732" s="255">
        <v>0</v>
      </c>
      <c r="F732" s="255">
        <v>0</v>
      </c>
      <c r="G732" s="255">
        <v>0</v>
      </c>
      <c r="H732" s="255">
        <v>0</v>
      </c>
      <c r="I732" s="255">
        <v>0</v>
      </c>
      <c r="J732" s="255">
        <v>7.3920862921674999</v>
      </c>
    </row>
    <row r="733" spans="1:10" s="116" customFormat="1" ht="12" x14ac:dyDescent="0.2">
      <c r="A733" s="144" t="s">
        <v>4579</v>
      </c>
      <c r="B733" s="144" t="s">
        <v>4579</v>
      </c>
      <c r="C733" s="144" t="s">
        <v>2668</v>
      </c>
      <c r="D733" s="256">
        <v>0</v>
      </c>
      <c r="E733" s="256">
        <v>0</v>
      </c>
      <c r="F733" s="256">
        <v>0</v>
      </c>
      <c r="G733" s="256">
        <v>0</v>
      </c>
      <c r="H733" s="256">
        <v>0</v>
      </c>
      <c r="I733" s="256">
        <v>0</v>
      </c>
      <c r="J733" s="256">
        <v>2.0287889547492499</v>
      </c>
    </row>
    <row r="734" spans="1:10" s="116" customFormat="1" ht="12" x14ac:dyDescent="0.2">
      <c r="A734" s="143" t="s">
        <v>1210</v>
      </c>
      <c r="B734" s="143" t="s">
        <v>1210</v>
      </c>
      <c r="C734" s="143" t="s">
        <v>3853</v>
      </c>
      <c r="D734" s="255">
        <v>7.95143544149186E-4</v>
      </c>
      <c r="E734" s="255">
        <v>1.59028708829837E-3</v>
      </c>
      <c r="F734" s="255">
        <v>3.1805741765967401E-3</v>
      </c>
      <c r="G734" s="255">
        <v>0</v>
      </c>
      <c r="H734" s="255">
        <v>0</v>
      </c>
      <c r="I734" s="255">
        <v>0</v>
      </c>
      <c r="J734" s="255">
        <v>1.7383048169603501</v>
      </c>
    </row>
    <row r="735" spans="1:10" s="116" customFormat="1" ht="12" x14ac:dyDescent="0.2">
      <c r="A735" s="144" t="s">
        <v>901</v>
      </c>
      <c r="B735" s="144" t="s">
        <v>901</v>
      </c>
      <c r="C735" s="144" t="s">
        <v>3475</v>
      </c>
      <c r="D735" s="256">
        <v>0</v>
      </c>
      <c r="E735" s="256">
        <v>0</v>
      </c>
      <c r="F735" s="256">
        <v>0</v>
      </c>
      <c r="G735" s="256">
        <v>0</v>
      </c>
      <c r="H735" s="256">
        <v>0</v>
      </c>
      <c r="I735" s="256">
        <v>0</v>
      </c>
      <c r="J735" s="256">
        <v>0.29093732294556401</v>
      </c>
    </row>
    <row r="736" spans="1:10" s="116" customFormat="1" ht="12" x14ac:dyDescent="0.2">
      <c r="A736" s="143" t="s">
        <v>6051</v>
      </c>
      <c r="B736" s="143" t="s">
        <v>6051</v>
      </c>
      <c r="C736" s="143" t="s">
        <v>6052</v>
      </c>
      <c r="D736" s="255">
        <v>0</v>
      </c>
      <c r="E736" s="255">
        <v>0</v>
      </c>
      <c r="F736" s="255">
        <v>0</v>
      </c>
      <c r="G736" s="255">
        <v>0</v>
      </c>
      <c r="H736" s="255">
        <v>0</v>
      </c>
      <c r="I736" s="255">
        <v>0</v>
      </c>
      <c r="J736" s="255">
        <v>0</v>
      </c>
    </row>
    <row r="737" spans="1:10" s="116" customFormat="1" ht="12" x14ac:dyDescent="0.2">
      <c r="A737" s="144" t="s">
        <v>4580</v>
      </c>
      <c r="B737" s="144" t="s">
        <v>4580</v>
      </c>
      <c r="C737" s="144" t="s">
        <v>2071</v>
      </c>
      <c r="D737" s="256">
        <v>0</v>
      </c>
      <c r="E737" s="256">
        <v>0</v>
      </c>
      <c r="F737" s="256">
        <v>0</v>
      </c>
      <c r="G737" s="256">
        <v>0</v>
      </c>
      <c r="H737" s="256">
        <v>0</v>
      </c>
      <c r="I737" s="256">
        <v>0</v>
      </c>
      <c r="J737" s="256">
        <v>1.17113532023265</v>
      </c>
    </row>
    <row r="738" spans="1:10" s="116" customFormat="1" ht="12" x14ac:dyDescent="0.2">
      <c r="A738" s="143" t="s">
        <v>4581</v>
      </c>
      <c r="B738" s="143" t="s">
        <v>4581</v>
      </c>
      <c r="C738" s="143" t="s">
        <v>2070</v>
      </c>
      <c r="D738" s="255">
        <v>0</v>
      </c>
      <c r="E738" s="255">
        <v>0</v>
      </c>
      <c r="F738" s="255">
        <v>0</v>
      </c>
      <c r="G738" s="255">
        <v>0</v>
      </c>
      <c r="H738" s="255">
        <v>0</v>
      </c>
      <c r="I738" s="255">
        <v>0</v>
      </c>
      <c r="J738" s="255">
        <v>0</v>
      </c>
    </row>
    <row r="739" spans="1:10" s="116" customFormat="1" ht="12" x14ac:dyDescent="0.2">
      <c r="A739" s="144" t="s">
        <v>4582</v>
      </c>
      <c r="B739" s="144" t="s">
        <v>4582</v>
      </c>
      <c r="C739" s="144" t="s">
        <v>2174</v>
      </c>
      <c r="D739" s="256">
        <v>0</v>
      </c>
      <c r="E739" s="256">
        <v>0</v>
      </c>
      <c r="F739" s="256">
        <v>0</v>
      </c>
      <c r="G739" s="256">
        <v>0</v>
      </c>
      <c r="H739" s="256">
        <v>0</v>
      </c>
      <c r="I739" s="256">
        <v>0</v>
      </c>
      <c r="J739" s="256">
        <v>41.065712615955199</v>
      </c>
    </row>
    <row r="740" spans="1:10" s="116" customFormat="1" ht="12" x14ac:dyDescent="0.2">
      <c r="A740" s="143" t="s">
        <v>906</v>
      </c>
      <c r="B740" s="143" t="s">
        <v>906</v>
      </c>
      <c r="C740" s="143" t="s">
        <v>3482</v>
      </c>
      <c r="D740" s="255">
        <v>0</v>
      </c>
      <c r="E740" s="255">
        <v>0</v>
      </c>
      <c r="F740" s="255">
        <v>0</v>
      </c>
      <c r="G740" s="255">
        <v>19.499937957305502</v>
      </c>
      <c r="H740" s="255">
        <v>38.999875914611003</v>
      </c>
      <c r="I740" s="255">
        <v>77.999751829222006</v>
      </c>
      <c r="J740" s="255">
        <v>0</v>
      </c>
    </row>
    <row r="741" spans="1:10" s="116" customFormat="1" ht="12" x14ac:dyDescent="0.2">
      <c r="A741" s="144" t="s">
        <v>814</v>
      </c>
      <c r="B741" s="144" t="s">
        <v>814</v>
      </c>
      <c r="C741" s="144" t="s">
        <v>3378</v>
      </c>
      <c r="D741" s="256">
        <v>0</v>
      </c>
      <c r="E741" s="256">
        <v>0</v>
      </c>
      <c r="F741" s="256">
        <v>0</v>
      </c>
      <c r="G741" s="256">
        <v>0</v>
      </c>
      <c r="H741" s="256">
        <v>0</v>
      </c>
      <c r="I741" s="256">
        <v>0</v>
      </c>
      <c r="J741" s="256">
        <v>0.87264849628580399</v>
      </c>
    </row>
    <row r="742" spans="1:10" s="116" customFormat="1" ht="12" x14ac:dyDescent="0.2">
      <c r="A742" s="143" t="s">
        <v>458</v>
      </c>
      <c r="B742" s="143" t="s">
        <v>458</v>
      </c>
      <c r="C742" s="143" t="s">
        <v>2783</v>
      </c>
      <c r="D742" s="255">
        <v>5.1890979590323602E-4</v>
      </c>
      <c r="E742" s="255">
        <v>1.0378195918064701E-3</v>
      </c>
      <c r="F742" s="255">
        <v>2.0756391836129402E-3</v>
      </c>
      <c r="G742" s="255">
        <v>0</v>
      </c>
      <c r="H742" s="255">
        <v>0</v>
      </c>
      <c r="I742" s="255">
        <v>0</v>
      </c>
      <c r="J742" s="255">
        <v>1.6389492289563501</v>
      </c>
    </row>
    <row r="743" spans="1:10" s="116" customFormat="1" ht="12" x14ac:dyDescent="0.2">
      <c r="A743" s="144" t="s">
        <v>5302</v>
      </c>
      <c r="B743" s="144" t="s">
        <v>5302</v>
      </c>
      <c r="C743" s="144" t="s">
        <v>5303</v>
      </c>
      <c r="D743" s="256">
        <v>0</v>
      </c>
      <c r="E743" s="256">
        <v>0</v>
      </c>
      <c r="F743" s="256">
        <v>0</v>
      </c>
      <c r="G743" s="256">
        <v>0</v>
      </c>
      <c r="H743" s="256">
        <v>0</v>
      </c>
      <c r="I743" s="256">
        <v>0</v>
      </c>
      <c r="J743" s="256">
        <v>0</v>
      </c>
    </row>
    <row r="744" spans="1:10" s="116" customFormat="1" ht="12" x14ac:dyDescent="0.2">
      <c r="A744" s="143" t="s">
        <v>1499</v>
      </c>
      <c r="B744" s="143" t="s">
        <v>1499</v>
      </c>
      <c r="C744" s="143" t="s">
        <v>4180</v>
      </c>
      <c r="D744" s="255">
        <v>1.4785153500211201E-4</v>
      </c>
      <c r="E744" s="255">
        <v>2.9570307000422499E-4</v>
      </c>
      <c r="F744" s="255">
        <v>5.91406140008449E-4</v>
      </c>
      <c r="G744" s="255">
        <v>0</v>
      </c>
      <c r="H744" s="255">
        <v>0</v>
      </c>
      <c r="I744" s="255">
        <v>0</v>
      </c>
      <c r="J744" s="255">
        <v>0.37862401316669397</v>
      </c>
    </row>
    <row r="745" spans="1:10" s="116" customFormat="1" ht="12" x14ac:dyDescent="0.2">
      <c r="A745" s="144" t="s">
        <v>1459</v>
      </c>
      <c r="B745" s="144" t="s">
        <v>1459</v>
      </c>
      <c r="C745" s="144" t="s">
        <v>4135</v>
      </c>
      <c r="D745" s="256">
        <v>0</v>
      </c>
      <c r="E745" s="256">
        <v>0</v>
      </c>
      <c r="F745" s="256">
        <v>0</v>
      </c>
      <c r="G745" s="256">
        <v>0</v>
      </c>
      <c r="H745" s="256">
        <v>0</v>
      </c>
      <c r="I745" s="256">
        <v>0</v>
      </c>
      <c r="J745" s="256">
        <v>0</v>
      </c>
    </row>
    <row r="746" spans="1:10" s="116" customFormat="1" ht="12" x14ac:dyDescent="0.2">
      <c r="A746" s="143" t="s">
        <v>1586</v>
      </c>
      <c r="B746" s="143" t="s">
        <v>1586</v>
      </c>
      <c r="C746" s="143" t="s">
        <v>3297</v>
      </c>
      <c r="D746" s="255">
        <v>0</v>
      </c>
      <c r="E746" s="255">
        <v>0</v>
      </c>
      <c r="F746" s="255">
        <v>0</v>
      </c>
      <c r="G746" s="255">
        <v>0</v>
      </c>
      <c r="H746" s="255">
        <v>0</v>
      </c>
      <c r="I746" s="255">
        <v>0</v>
      </c>
      <c r="J746" s="255">
        <v>1.7551689842732701</v>
      </c>
    </row>
    <row r="747" spans="1:10" s="116" customFormat="1" ht="12" x14ac:dyDescent="0.2">
      <c r="A747" s="144" t="s">
        <v>4583</v>
      </c>
      <c r="B747" s="144" t="s">
        <v>4583</v>
      </c>
      <c r="C747" s="144" t="s">
        <v>2172</v>
      </c>
      <c r="D747" s="256">
        <v>66.027183365282895</v>
      </c>
      <c r="E747" s="256">
        <v>132.05436673056599</v>
      </c>
      <c r="F747" s="256">
        <v>264.10873346113198</v>
      </c>
      <c r="G747" s="256">
        <v>0</v>
      </c>
      <c r="H747" s="256">
        <v>0</v>
      </c>
      <c r="I747" s="256">
        <v>0</v>
      </c>
      <c r="J747" s="256">
        <v>1.48007053350942</v>
      </c>
    </row>
    <row r="748" spans="1:10" s="116" customFormat="1" ht="12" x14ac:dyDescent="0.2">
      <c r="A748" s="143" t="s">
        <v>4584</v>
      </c>
      <c r="B748" s="143" t="s">
        <v>4584</v>
      </c>
      <c r="C748" s="143" t="s">
        <v>1998</v>
      </c>
      <c r="D748" s="255">
        <v>0</v>
      </c>
      <c r="E748" s="255">
        <v>0</v>
      </c>
      <c r="F748" s="255">
        <v>0</v>
      </c>
      <c r="G748" s="255">
        <v>0</v>
      </c>
      <c r="H748" s="255">
        <v>0</v>
      </c>
      <c r="I748" s="255">
        <v>0</v>
      </c>
      <c r="J748" s="255">
        <v>0</v>
      </c>
    </row>
    <row r="749" spans="1:10" s="116" customFormat="1" ht="12" x14ac:dyDescent="0.2">
      <c r="A749" s="144" t="s">
        <v>1579</v>
      </c>
      <c r="B749" s="144" t="s">
        <v>1579</v>
      </c>
      <c r="C749" s="144" t="s">
        <v>2829</v>
      </c>
      <c r="D749" s="256">
        <v>0</v>
      </c>
      <c r="E749" s="256">
        <v>0</v>
      </c>
      <c r="F749" s="256">
        <v>0</v>
      </c>
      <c r="G749" s="256">
        <v>15.7618153324155</v>
      </c>
      <c r="H749" s="256">
        <v>31.523630664831</v>
      </c>
      <c r="I749" s="256">
        <v>63.047261329662</v>
      </c>
      <c r="J749" s="256">
        <v>0</v>
      </c>
    </row>
    <row r="750" spans="1:10" s="116" customFormat="1" ht="12" x14ac:dyDescent="0.2">
      <c r="A750" s="143" t="s">
        <v>337</v>
      </c>
      <c r="B750" s="143" t="s">
        <v>337</v>
      </c>
      <c r="C750" s="143" t="s">
        <v>2465</v>
      </c>
      <c r="D750" s="255">
        <v>0</v>
      </c>
      <c r="E750" s="255">
        <v>0</v>
      </c>
      <c r="F750" s="255">
        <v>0</v>
      </c>
      <c r="G750" s="255">
        <v>29.9513826611337</v>
      </c>
      <c r="H750" s="255">
        <v>59.902765322267499</v>
      </c>
      <c r="I750" s="255">
        <v>119.805530644535</v>
      </c>
      <c r="J750" s="255">
        <v>0</v>
      </c>
    </row>
    <row r="751" spans="1:10" s="116" customFormat="1" ht="12" x14ac:dyDescent="0.2">
      <c r="A751" s="144" t="s">
        <v>1147</v>
      </c>
      <c r="B751" s="144" t="s">
        <v>1147</v>
      </c>
      <c r="C751" s="144" t="s">
        <v>3778</v>
      </c>
      <c r="D751" s="256">
        <v>0</v>
      </c>
      <c r="E751" s="256">
        <v>0</v>
      </c>
      <c r="F751" s="256">
        <v>0</v>
      </c>
      <c r="G751" s="256">
        <v>81.614129243851394</v>
      </c>
      <c r="H751" s="256">
        <v>163.22825848770299</v>
      </c>
      <c r="I751" s="256">
        <v>326.45651697540598</v>
      </c>
      <c r="J751" s="256">
        <v>0</v>
      </c>
    </row>
    <row r="752" spans="1:10" s="116" customFormat="1" ht="12" x14ac:dyDescent="0.2">
      <c r="A752" s="143" t="s">
        <v>329</v>
      </c>
      <c r="B752" s="143" t="s">
        <v>329</v>
      </c>
      <c r="C752" s="143" t="s">
        <v>2429</v>
      </c>
      <c r="D752" s="255">
        <v>0</v>
      </c>
      <c r="E752" s="255">
        <v>0</v>
      </c>
      <c r="F752" s="255">
        <v>0</v>
      </c>
      <c r="G752" s="255">
        <v>19.2207124170708</v>
      </c>
      <c r="H752" s="255">
        <v>38.4414248341416</v>
      </c>
      <c r="I752" s="255">
        <v>76.8828496682831</v>
      </c>
      <c r="J752" s="255">
        <v>0</v>
      </c>
    </row>
    <row r="753" spans="1:10" s="116" customFormat="1" ht="12" x14ac:dyDescent="0.2">
      <c r="A753" s="144" t="s">
        <v>661</v>
      </c>
      <c r="B753" s="144" t="s">
        <v>661</v>
      </c>
      <c r="C753" s="144" t="s">
        <v>3192</v>
      </c>
      <c r="D753" s="256">
        <v>0</v>
      </c>
      <c r="E753" s="256">
        <v>0</v>
      </c>
      <c r="F753" s="256">
        <v>0</v>
      </c>
      <c r="G753" s="256">
        <v>19.2656462506046</v>
      </c>
      <c r="H753" s="256">
        <v>38.531292501209201</v>
      </c>
      <c r="I753" s="256">
        <v>77.062585002418402</v>
      </c>
      <c r="J753" s="256">
        <v>0</v>
      </c>
    </row>
    <row r="754" spans="1:10" s="116" customFormat="1" ht="12" x14ac:dyDescent="0.2">
      <c r="A754" s="143" t="s">
        <v>433</v>
      </c>
      <c r="B754" s="143" t="s">
        <v>433</v>
      </c>
      <c r="C754" s="143" t="s">
        <v>2728</v>
      </c>
      <c r="D754" s="255">
        <v>0</v>
      </c>
      <c r="E754" s="255">
        <v>0</v>
      </c>
      <c r="F754" s="255">
        <v>0</v>
      </c>
      <c r="G754" s="255">
        <v>17.971022708015401</v>
      </c>
      <c r="H754" s="255">
        <v>35.942045416030901</v>
      </c>
      <c r="I754" s="255">
        <v>71.884090832061702</v>
      </c>
      <c r="J754" s="255">
        <v>0</v>
      </c>
    </row>
    <row r="755" spans="1:10" s="116" customFormat="1" ht="12" x14ac:dyDescent="0.2">
      <c r="A755" s="144" t="s">
        <v>4585</v>
      </c>
      <c r="B755" s="144" t="s">
        <v>4585</v>
      </c>
      <c r="C755" s="144" t="s">
        <v>3088</v>
      </c>
      <c r="D755" s="256">
        <v>0</v>
      </c>
      <c r="E755" s="256">
        <v>0</v>
      </c>
      <c r="F755" s="256">
        <v>0</v>
      </c>
      <c r="G755" s="256">
        <v>23.941275468146301</v>
      </c>
      <c r="H755" s="256">
        <v>47.882550936292503</v>
      </c>
      <c r="I755" s="256">
        <v>95.765101872585007</v>
      </c>
      <c r="J755" s="256">
        <v>0</v>
      </c>
    </row>
    <row r="756" spans="1:10" s="116" customFormat="1" ht="12" x14ac:dyDescent="0.2">
      <c r="A756" s="143" t="s">
        <v>671</v>
      </c>
      <c r="B756" s="143" t="s">
        <v>671</v>
      </c>
      <c r="C756" s="143" t="s">
        <v>3210</v>
      </c>
      <c r="D756" s="255">
        <v>0</v>
      </c>
      <c r="E756" s="255">
        <v>0</v>
      </c>
      <c r="F756" s="255">
        <v>0</v>
      </c>
      <c r="G756" s="255">
        <v>0</v>
      </c>
      <c r="H756" s="255">
        <v>0</v>
      </c>
      <c r="I756" s="255">
        <v>0</v>
      </c>
      <c r="J756" s="255">
        <v>2.7759903530289698</v>
      </c>
    </row>
    <row r="757" spans="1:10" s="116" customFormat="1" ht="12" x14ac:dyDescent="0.2">
      <c r="A757" s="144" t="s">
        <v>4586</v>
      </c>
      <c r="B757" s="144" t="s">
        <v>4586</v>
      </c>
      <c r="C757" s="144" t="s">
        <v>2271</v>
      </c>
      <c r="D757" s="256">
        <v>0</v>
      </c>
      <c r="E757" s="256">
        <v>0</v>
      </c>
      <c r="F757" s="256">
        <v>0</v>
      </c>
      <c r="G757" s="256">
        <v>0</v>
      </c>
      <c r="H757" s="256">
        <v>0</v>
      </c>
      <c r="I757" s="256">
        <v>0</v>
      </c>
      <c r="J757" s="256">
        <v>2.2271030156331202</v>
      </c>
    </row>
    <row r="758" spans="1:10" s="116" customFormat="1" ht="12" x14ac:dyDescent="0.2">
      <c r="A758" s="143" t="s">
        <v>4587</v>
      </c>
      <c r="B758" s="143" t="s">
        <v>4587</v>
      </c>
      <c r="C758" s="143" t="s">
        <v>2221</v>
      </c>
      <c r="D758" s="255">
        <v>0</v>
      </c>
      <c r="E758" s="255">
        <v>0</v>
      </c>
      <c r="F758" s="255">
        <v>0</v>
      </c>
      <c r="G758" s="255">
        <v>0</v>
      </c>
      <c r="H758" s="255">
        <v>0</v>
      </c>
      <c r="I758" s="255">
        <v>0</v>
      </c>
      <c r="J758" s="255">
        <v>1.8906631205440301</v>
      </c>
    </row>
    <row r="759" spans="1:10" s="116" customFormat="1" ht="12" x14ac:dyDescent="0.2">
      <c r="A759" s="144" t="s">
        <v>4588</v>
      </c>
      <c r="B759" s="144" t="s">
        <v>4588</v>
      </c>
      <c r="C759" s="144" t="s">
        <v>2159</v>
      </c>
      <c r="D759" s="256">
        <v>0</v>
      </c>
      <c r="E759" s="256">
        <v>0</v>
      </c>
      <c r="F759" s="256">
        <v>0</v>
      </c>
      <c r="G759" s="256">
        <v>0</v>
      </c>
      <c r="H759" s="256">
        <v>0</v>
      </c>
      <c r="I759" s="256">
        <v>0</v>
      </c>
      <c r="J759" s="256">
        <v>1.14417426604568</v>
      </c>
    </row>
    <row r="760" spans="1:10" s="116" customFormat="1" ht="12" x14ac:dyDescent="0.2">
      <c r="A760" s="143" t="s">
        <v>5557</v>
      </c>
      <c r="B760" s="143" t="s">
        <v>5557</v>
      </c>
      <c r="C760" s="143" t="s">
        <v>5558</v>
      </c>
      <c r="D760" s="255">
        <v>0</v>
      </c>
      <c r="E760" s="255">
        <v>0</v>
      </c>
      <c r="F760" s="255">
        <v>0</v>
      </c>
      <c r="G760" s="255">
        <v>0</v>
      </c>
      <c r="H760" s="255">
        <v>0</v>
      </c>
      <c r="I760" s="255">
        <v>0</v>
      </c>
      <c r="J760" s="255">
        <v>2.01463685155576</v>
      </c>
    </row>
    <row r="761" spans="1:10" s="116" customFormat="1" ht="12" x14ac:dyDescent="0.2">
      <c r="A761" s="144" t="s">
        <v>4447</v>
      </c>
      <c r="B761" s="144" t="s">
        <v>4589</v>
      </c>
      <c r="C761" s="144" t="s">
        <v>2323</v>
      </c>
      <c r="D761" s="256">
        <v>17.018494245302499</v>
      </c>
      <c r="E761" s="256">
        <v>34.036988490604998</v>
      </c>
      <c r="F761" s="256">
        <v>68.073976981209896</v>
      </c>
      <c r="G761" s="256">
        <v>0</v>
      </c>
      <c r="H761" s="256">
        <v>0</v>
      </c>
      <c r="I761" s="256">
        <v>0</v>
      </c>
      <c r="J761" s="256">
        <v>1.9418736960854099</v>
      </c>
    </row>
    <row r="762" spans="1:10" s="116" customFormat="1" ht="12" x14ac:dyDescent="0.2">
      <c r="A762" s="143" t="s">
        <v>4590</v>
      </c>
      <c r="B762" s="143" t="s">
        <v>4590</v>
      </c>
      <c r="C762" s="143" t="s">
        <v>2594</v>
      </c>
      <c r="D762" s="255">
        <v>0</v>
      </c>
      <c r="E762" s="255">
        <v>0</v>
      </c>
      <c r="F762" s="255">
        <v>0</v>
      </c>
      <c r="G762" s="255">
        <v>0</v>
      </c>
      <c r="H762" s="255">
        <v>0</v>
      </c>
      <c r="I762" s="255">
        <v>0</v>
      </c>
      <c r="J762" s="255">
        <v>2.0246234310528801</v>
      </c>
    </row>
    <row r="763" spans="1:10" s="116" customFormat="1" ht="12" x14ac:dyDescent="0.2">
      <c r="A763" s="144" t="s">
        <v>4472</v>
      </c>
      <c r="B763" s="144" t="s">
        <v>561</v>
      </c>
      <c r="C763" s="144" t="s">
        <v>2947</v>
      </c>
      <c r="D763" s="256">
        <v>28.991633483998601</v>
      </c>
      <c r="E763" s="256">
        <v>57.983266967997203</v>
      </c>
      <c r="F763" s="256">
        <v>115.96653393599399</v>
      </c>
      <c r="G763" s="256">
        <v>0</v>
      </c>
      <c r="H763" s="256">
        <v>0</v>
      </c>
      <c r="I763" s="256">
        <v>0</v>
      </c>
      <c r="J763" s="256">
        <v>1.96354812148767</v>
      </c>
    </row>
    <row r="764" spans="1:10" s="116" customFormat="1" ht="12" x14ac:dyDescent="0.2">
      <c r="A764" s="143" t="s">
        <v>347</v>
      </c>
      <c r="B764" s="143" t="s">
        <v>347</v>
      </c>
      <c r="C764" s="143" t="s">
        <v>2476</v>
      </c>
      <c r="D764" s="255">
        <v>0</v>
      </c>
      <c r="E764" s="255">
        <v>0</v>
      </c>
      <c r="F764" s="255">
        <v>0</v>
      </c>
      <c r="G764" s="255">
        <v>47.873250696024698</v>
      </c>
      <c r="H764" s="255">
        <v>95.746501392049396</v>
      </c>
      <c r="I764" s="255">
        <v>191.49300278409899</v>
      </c>
      <c r="J764" s="255">
        <v>0</v>
      </c>
    </row>
    <row r="765" spans="1:10" s="116" customFormat="1" ht="12" x14ac:dyDescent="0.2">
      <c r="A765" s="144" t="s">
        <v>1180</v>
      </c>
      <c r="B765" s="144" t="s">
        <v>1180</v>
      </c>
      <c r="C765" s="144" t="s">
        <v>3815</v>
      </c>
      <c r="D765" s="256">
        <v>0</v>
      </c>
      <c r="E765" s="256">
        <v>0</v>
      </c>
      <c r="F765" s="256">
        <v>0</v>
      </c>
      <c r="G765" s="256">
        <v>0</v>
      </c>
      <c r="H765" s="256">
        <v>0</v>
      </c>
      <c r="I765" s="256">
        <v>0</v>
      </c>
      <c r="J765" s="256">
        <v>1.9947159002779</v>
      </c>
    </row>
    <row r="766" spans="1:10" s="116" customFormat="1" ht="12" x14ac:dyDescent="0.2">
      <c r="A766" s="143" t="s">
        <v>4591</v>
      </c>
      <c r="B766" s="143" t="s">
        <v>4591</v>
      </c>
      <c r="C766" s="143" t="s">
        <v>3033</v>
      </c>
      <c r="D766" s="255">
        <v>0</v>
      </c>
      <c r="E766" s="255">
        <v>0</v>
      </c>
      <c r="F766" s="255">
        <v>0</v>
      </c>
      <c r="G766" s="255">
        <v>0</v>
      </c>
      <c r="H766" s="255">
        <v>0</v>
      </c>
      <c r="I766" s="255">
        <v>0</v>
      </c>
      <c r="J766" s="255">
        <v>1.9708623410164701</v>
      </c>
    </row>
    <row r="767" spans="1:10" s="116" customFormat="1" ht="12" x14ac:dyDescent="0.2">
      <c r="A767" s="144" t="s">
        <v>487</v>
      </c>
      <c r="B767" s="144" t="s">
        <v>487</v>
      </c>
      <c r="C767" s="144" t="s">
        <v>2827</v>
      </c>
      <c r="D767" s="256">
        <v>0</v>
      </c>
      <c r="E767" s="256">
        <v>0</v>
      </c>
      <c r="F767" s="256">
        <v>0</v>
      </c>
      <c r="G767" s="256">
        <v>94.0708755834128</v>
      </c>
      <c r="H767" s="256">
        <v>188.141751166826</v>
      </c>
      <c r="I767" s="256">
        <v>376.28350233365097</v>
      </c>
      <c r="J767" s="256">
        <v>0</v>
      </c>
    </row>
    <row r="768" spans="1:10" s="116" customFormat="1" ht="12" x14ac:dyDescent="0.2">
      <c r="A768" s="143" t="s">
        <v>5843</v>
      </c>
      <c r="B768" s="143" t="s">
        <v>5843</v>
      </c>
      <c r="C768" s="143" t="s">
        <v>4266</v>
      </c>
      <c r="D768" s="255">
        <v>0</v>
      </c>
      <c r="E768" s="255">
        <v>0</v>
      </c>
      <c r="F768" s="255">
        <v>0</v>
      </c>
      <c r="G768" s="255">
        <v>0</v>
      </c>
      <c r="H768" s="255">
        <v>0</v>
      </c>
      <c r="I768" s="255">
        <v>0</v>
      </c>
      <c r="J768" s="255">
        <v>2.1438181037700001</v>
      </c>
    </row>
    <row r="769" spans="1:10" s="116" customFormat="1" ht="12" x14ac:dyDescent="0.2">
      <c r="A769" s="144" t="s">
        <v>4592</v>
      </c>
      <c r="B769" s="144" t="s">
        <v>4592</v>
      </c>
      <c r="C769" s="144" t="s">
        <v>3039</v>
      </c>
      <c r="D769" s="256">
        <v>6.7048896997951002E-4</v>
      </c>
      <c r="E769" s="256">
        <v>1.34097793995902E-3</v>
      </c>
      <c r="F769" s="256">
        <v>2.6819558799180401E-3</v>
      </c>
      <c r="G769" s="256">
        <v>0</v>
      </c>
      <c r="H769" s="256">
        <v>0</v>
      </c>
      <c r="I769" s="256">
        <v>0</v>
      </c>
      <c r="J769" s="256">
        <v>1.7065612913623001</v>
      </c>
    </row>
    <row r="770" spans="1:10" s="116" customFormat="1" ht="12" x14ac:dyDescent="0.2">
      <c r="A770" s="143" t="s">
        <v>4593</v>
      </c>
      <c r="B770" s="143" t="s">
        <v>4593</v>
      </c>
      <c r="C770" s="143" t="s">
        <v>2643</v>
      </c>
      <c r="D770" s="255">
        <v>0</v>
      </c>
      <c r="E770" s="255">
        <v>0</v>
      </c>
      <c r="F770" s="255">
        <v>0</v>
      </c>
      <c r="G770" s="255">
        <v>0</v>
      </c>
      <c r="H770" s="255">
        <v>0</v>
      </c>
      <c r="I770" s="255">
        <v>0</v>
      </c>
      <c r="J770" s="255">
        <v>2.2351015153747902</v>
      </c>
    </row>
    <row r="771" spans="1:10" s="116" customFormat="1" ht="12" x14ac:dyDescent="0.2">
      <c r="A771" s="144" t="s">
        <v>894</v>
      </c>
      <c r="B771" s="144" t="s">
        <v>894</v>
      </c>
      <c r="C771" s="144" t="s">
        <v>3468</v>
      </c>
      <c r="D771" s="256">
        <v>1.2154559541956899E-5</v>
      </c>
      <c r="E771" s="256">
        <v>2.4309119083913798E-5</v>
      </c>
      <c r="F771" s="256">
        <v>4.8618238167827597E-5</v>
      </c>
      <c r="G771" s="256">
        <v>0</v>
      </c>
      <c r="H771" s="256">
        <v>0</v>
      </c>
      <c r="I771" s="256">
        <v>0</v>
      </c>
      <c r="J771" s="256">
        <v>0.30191969041376199</v>
      </c>
    </row>
    <row r="772" spans="1:10" s="116" customFormat="1" ht="12" x14ac:dyDescent="0.2">
      <c r="A772" s="143" t="s">
        <v>4594</v>
      </c>
      <c r="B772" s="143" t="s">
        <v>4594</v>
      </c>
      <c r="C772" s="143" t="s">
        <v>2308</v>
      </c>
      <c r="D772" s="255">
        <v>0</v>
      </c>
      <c r="E772" s="255">
        <v>0</v>
      </c>
      <c r="F772" s="255">
        <v>0</v>
      </c>
      <c r="G772" s="255">
        <v>0</v>
      </c>
      <c r="H772" s="255">
        <v>0</v>
      </c>
      <c r="I772" s="255">
        <v>0</v>
      </c>
      <c r="J772" s="255">
        <v>3.0479018480136602</v>
      </c>
    </row>
    <row r="773" spans="1:10" s="116" customFormat="1" ht="12" x14ac:dyDescent="0.2">
      <c r="A773" s="144" t="s">
        <v>1501</v>
      </c>
      <c r="B773" s="144" t="s">
        <v>1501</v>
      </c>
      <c r="C773" s="144" t="s">
        <v>4182</v>
      </c>
      <c r="D773" s="256">
        <v>8.0416530303883194E-6</v>
      </c>
      <c r="E773" s="256">
        <v>1.6083306060776602E-5</v>
      </c>
      <c r="F773" s="256">
        <v>3.2166612121553298E-5</v>
      </c>
      <c r="G773" s="256">
        <v>0</v>
      </c>
      <c r="H773" s="256">
        <v>0</v>
      </c>
      <c r="I773" s="256">
        <v>0</v>
      </c>
      <c r="J773" s="256">
        <v>0.54167880224099596</v>
      </c>
    </row>
    <row r="774" spans="1:10" s="116" customFormat="1" ht="12" x14ac:dyDescent="0.2">
      <c r="A774" s="143" t="s">
        <v>1153</v>
      </c>
      <c r="B774" s="143" t="s">
        <v>1153</v>
      </c>
      <c r="C774" s="143" t="s">
        <v>3785</v>
      </c>
      <c r="D774" s="255">
        <v>0</v>
      </c>
      <c r="E774" s="255">
        <v>0</v>
      </c>
      <c r="F774" s="255">
        <v>0</v>
      </c>
      <c r="G774" s="255">
        <v>0</v>
      </c>
      <c r="H774" s="255">
        <v>0</v>
      </c>
      <c r="I774" s="255">
        <v>0</v>
      </c>
      <c r="J774" s="255">
        <v>1.1309452146297401</v>
      </c>
    </row>
    <row r="775" spans="1:10" s="116" customFormat="1" ht="12" x14ac:dyDescent="0.2">
      <c r="A775" s="144" t="s">
        <v>6053</v>
      </c>
      <c r="B775" s="144" t="s">
        <v>6053</v>
      </c>
      <c r="C775" s="144" t="s">
        <v>6054</v>
      </c>
      <c r="D775" s="256">
        <v>0</v>
      </c>
      <c r="E775" s="256">
        <v>0</v>
      </c>
      <c r="F775" s="256">
        <v>0</v>
      </c>
      <c r="G775" s="256">
        <v>0</v>
      </c>
      <c r="H775" s="256">
        <v>0</v>
      </c>
      <c r="I775" s="256">
        <v>0</v>
      </c>
      <c r="J775" s="256">
        <v>0.28959801632999999</v>
      </c>
    </row>
    <row r="776" spans="1:10" s="116" customFormat="1" ht="12" x14ac:dyDescent="0.2">
      <c r="A776" s="143" t="s">
        <v>737</v>
      </c>
      <c r="B776" s="143" t="s">
        <v>737</v>
      </c>
      <c r="C776" s="143" t="s">
        <v>3287</v>
      </c>
      <c r="D776" s="255">
        <v>5.0785160369527002E-4</v>
      </c>
      <c r="E776" s="255">
        <v>1.01570320739054E-3</v>
      </c>
      <c r="F776" s="255">
        <v>2.0314064147810801E-3</v>
      </c>
      <c r="G776" s="255">
        <v>0</v>
      </c>
      <c r="H776" s="255">
        <v>0</v>
      </c>
      <c r="I776" s="255">
        <v>0</v>
      </c>
      <c r="J776" s="255">
        <v>1.6735064628901499</v>
      </c>
    </row>
    <row r="777" spans="1:10" s="116" customFormat="1" ht="12" x14ac:dyDescent="0.2">
      <c r="A777" s="144" t="s">
        <v>1173</v>
      </c>
      <c r="B777" s="144" t="s">
        <v>1173</v>
      </c>
      <c r="C777" s="144" t="s">
        <v>3808</v>
      </c>
      <c r="D777" s="256">
        <v>0</v>
      </c>
      <c r="E777" s="256">
        <v>0</v>
      </c>
      <c r="F777" s="256">
        <v>0</v>
      </c>
      <c r="G777" s="256">
        <v>0</v>
      </c>
      <c r="H777" s="256">
        <v>0</v>
      </c>
      <c r="I777" s="256">
        <v>0</v>
      </c>
      <c r="J777" s="256">
        <v>1.7276739968599999</v>
      </c>
    </row>
    <row r="778" spans="1:10" s="116" customFormat="1" ht="12" x14ac:dyDescent="0.2">
      <c r="A778" s="143" t="s">
        <v>5844</v>
      </c>
      <c r="B778" s="143" t="s">
        <v>5844</v>
      </c>
      <c r="C778" s="143" t="s">
        <v>5559</v>
      </c>
      <c r="D778" s="255">
        <v>1.0614982E-3</v>
      </c>
      <c r="E778" s="255">
        <v>2.1229964E-3</v>
      </c>
      <c r="F778" s="255">
        <v>4.2459927999999999E-3</v>
      </c>
      <c r="G778" s="255">
        <v>0</v>
      </c>
      <c r="H778" s="255">
        <v>0</v>
      </c>
      <c r="I778" s="255">
        <v>0</v>
      </c>
      <c r="J778" s="255">
        <v>0.32414525615500001</v>
      </c>
    </row>
    <row r="779" spans="1:10" s="116" customFormat="1" ht="12" x14ac:dyDescent="0.2">
      <c r="A779" s="144" t="s">
        <v>5560</v>
      </c>
      <c r="B779" s="144" t="s">
        <v>5560</v>
      </c>
      <c r="C779" s="144" t="s">
        <v>5561</v>
      </c>
      <c r="D779" s="256">
        <v>0</v>
      </c>
      <c r="E779" s="256">
        <v>0</v>
      </c>
      <c r="F779" s="256">
        <v>0</v>
      </c>
      <c r="G779" s="256">
        <v>0</v>
      </c>
      <c r="H779" s="256">
        <v>0</v>
      </c>
      <c r="I779" s="256">
        <v>0</v>
      </c>
      <c r="J779" s="256">
        <v>1.9722266229572201</v>
      </c>
    </row>
    <row r="780" spans="1:10" s="116" customFormat="1" ht="12" x14ac:dyDescent="0.2">
      <c r="A780" s="143" t="s">
        <v>766</v>
      </c>
      <c r="B780" s="143" t="s">
        <v>766</v>
      </c>
      <c r="C780" s="143" t="s">
        <v>3326</v>
      </c>
      <c r="D780" s="255">
        <v>1.12276305744946E-4</v>
      </c>
      <c r="E780" s="255">
        <v>2.2455261148989199E-4</v>
      </c>
      <c r="F780" s="255">
        <v>4.4910522297978301E-4</v>
      </c>
      <c r="G780" s="255">
        <v>0</v>
      </c>
      <c r="H780" s="255">
        <v>0</v>
      </c>
      <c r="I780" s="255">
        <v>0</v>
      </c>
      <c r="J780" s="255">
        <v>0.39092519433351902</v>
      </c>
    </row>
    <row r="781" spans="1:10" s="116" customFormat="1" ht="12" x14ac:dyDescent="0.2">
      <c r="A781" s="144" t="s">
        <v>4595</v>
      </c>
      <c r="B781" s="144" t="s">
        <v>4595</v>
      </c>
      <c r="C781" s="144" t="s">
        <v>2566</v>
      </c>
      <c r="D781" s="256">
        <v>0</v>
      </c>
      <c r="E781" s="256">
        <v>0</v>
      </c>
      <c r="F781" s="256">
        <v>0</v>
      </c>
      <c r="G781" s="256">
        <v>0</v>
      </c>
      <c r="H781" s="256">
        <v>0</v>
      </c>
      <c r="I781" s="256">
        <v>0</v>
      </c>
      <c r="J781" s="256">
        <v>1.74391462722267</v>
      </c>
    </row>
    <row r="782" spans="1:10" s="116" customFormat="1" ht="12" x14ac:dyDescent="0.2">
      <c r="A782" s="143" t="s">
        <v>6055</v>
      </c>
      <c r="B782" s="143" t="s">
        <v>6055</v>
      </c>
      <c r="C782" s="143" t="s">
        <v>6056</v>
      </c>
      <c r="D782" s="255">
        <v>0</v>
      </c>
      <c r="E782" s="255">
        <v>0</v>
      </c>
      <c r="F782" s="255">
        <v>0</v>
      </c>
      <c r="G782" s="255">
        <v>0</v>
      </c>
      <c r="H782" s="255">
        <v>0</v>
      </c>
      <c r="I782" s="255">
        <v>0</v>
      </c>
      <c r="J782" s="255">
        <v>0</v>
      </c>
    </row>
    <row r="783" spans="1:10" s="116" customFormat="1" ht="12" x14ac:dyDescent="0.2">
      <c r="A783" s="144" t="s">
        <v>6057</v>
      </c>
      <c r="B783" s="144" t="s">
        <v>6057</v>
      </c>
      <c r="C783" s="144" t="s">
        <v>6058</v>
      </c>
      <c r="D783" s="256">
        <v>0</v>
      </c>
      <c r="E783" s="256">
        <v>0</v>
      </c>
      <c r="F783" s="256">
        <v>0</v>
      </c>
      <c r="G783" s="256">
        <v>0</v>
      </c>
      <c r="H783" s="256">
        <v>0</v>
      </c>
      <c r="I783" s="256">
        <v>0</v>
      </c>
      <c r="J783" s="256">
        <v>0</v>
      </c>
    </row>
    <row r="784" spans="1:10" s="116" customFormat="1" ht="12" x14ac:dyDescent="0.2">
      <c r="A784" s="143" t="s">
        <v>692</v>
      </c>
      <c r="B784" s="143" t="s">
        <v>692</v>
      </c>
      <c r="C784" s="143" t="s">
        <v>3232</v>
      </c>
      <c r="D784" s="255">
        <v>0</v>
      </c>
      <c r="E784" s="255">
        <v>0</v>
      </c>
      <c r="F784" s="255">
        <v>0</v>
      </c>
      <c r="G784" s="255">
        <v>0</v>
      </c>
      <c r="H784" s="255">
        <v>0</v>
      </c>
      <c r="I784" s="255">
        <v>0</v>
      </c>
      <c r="J784" s="255">
        <v>14.50484268856</v>
      </c>
    </row>
    <row r="785" spans="1:10" s="116" customFormat="1" ht="12" x14ac:dyDescent="0.2">
      <c r="A785" s="144" t="s">
        <v>4596</v>
      </c>
      <c r="B785" s="144" t="s">
        <v>4596</v>
      </c>
      <c r="C785" s="144" t="s">
        <v>2532</v>
      </c>
      <c r="D785" s="256">
        <v>0</v>
      </c>
      <c r="E785" s="256">
        <v>0</v>
      </c>
      <c r="F785" s="256">
        <v>0</v>
      </c>
      <c r="G785" s="256">
        <v>0</v>
      </c>
      <c r="H785" s="256">
        <v>0</v>
      </c>
      <c r="I785" s="256">
        <v>0</v>
      </c>
      <c r="J785" s="256">
        <v>1.8038140426020599</v>
      </c>
    </row>
    <row r="786" spans="1:10" s="116" customFormat="1" ht="12" x14ac:dyDescent="0.2">
      <c r="A786" s="143" t="s">
        <v>714</v>
      </c>
      <c r="B786" s="143" t="s">
        <v>714</v>
      </c>
      <c r="C786" s="143" t="s">
        <v>3256</v>
      </c>
      <c r="D786" s="255">
        <v>4.0930934210424902E-4</v>
      </c>
      <c r="E786" s="255">
        <v>8.1861868420849901E-4</v>
      </c>
      <c r="F786" s="255">
        <v>1.637237368417E-3</v>
      </c>
      <c r="G786" s="255">
        <v>0</v>
      </c>
      <c r="H786" s="255">
        <v>0</v>
      </c>
      <c r="I786" s="255">
        <v>0</v>
      </c>
      <c r="J786" s="255">
        <v>1.7238532254335399</v>
      </c>
    </row>
    <row r="787" spans="1:10" s="116" customFormat="1" ht="12" x14ac:dyDescent="0.2">
      <c r="A787" s="144" t="s">
        <v>409</v>
      </c>
      <c r="B787" s="144" t="s">
        <v>409</v>
      </c>
      <c r="C787" s="144" t="s">
        <v>2688</v>
      </c>
      <c r="D787" s="256">
        <v>0</v>
      </c>
      <c r="E787" s="256">
        <v>0</v>
      </c>
      <c r="F787" s="256">
        <v>0</v>
      </c>
      <c r="G787" s="256">
        <v>0</v>
      </c>
      <c r="H787" s="256">
        <v>0</v>
      </c>
      <c r="I787" s="256">
        <v>0</v>
      </c>
      <c r="J787" s="256">
        <v>2.8764253460884901</v>
      </c>
    </row>
    <row r="788" spans="1:10" s="116" customFormat="1" ht="12" x14ac:dyDescent="0.2">
      <c r="A788" s="143" t="s">
        <v>5845</v>
      </c>
      <c r="B788" s="143" t="s">
        <v>5845</v>
      </c>
      <c r="C788" s="143" t="s">
        <v>5562</v>
      </c>
      <c r="D788" s="255">
        <v>0</v>
      </c>
      <c r="E788" s="255">
        <v>0</v>
      </c>
      <c r="F788" s="255">
        <v>0</v>
      </c>
      <c r="G788" s="255">
        <v>0</v>
      </c>
      <c r="H788" s="255">
        <v>0</v>
      </c>
      <c r="I788" s="255">
        <v>0</v>
      </c>
      <c r="J788" s="255">
        <v>0</v>
      </c>
    </row>
    <row r="789" spans="1:10" s="116" customFormat="1" ht="12" x14ac:dyDescent="0.2">
      <c r="A789" s="144" t="s">
        <v>4597</v>
      </c>
      <c r="B789" s="144" t="s">
        <v>4597</v>
      </c>
      <c r="C789" s="144" t="s">
        <v>3155</v>
      </c>
      <c r="D789" s="256">
        <v>0</v>
      </c>
      <c r="E789" s="256">
        <v>0</v>
      </c>
      <c r="F789" s="256">
        <v>0</v>
      </c>
      <c r="G789" s="256">
        <v>0</v>
      </c>
      <c r="H789" s="256">
        <v>0</v>
      </c>
      <c r="I789" s="256">
        <v>0</v>
      </c>
      <c r="J789" s="256">
        <v>2.8876040202231898</v>
      </c>
    </row>
    <row r="790" spans="1:10" s="116" customFormat="1" ht="12" x14ac:dyDescent="0.2">
      <c r="A790" s="143" t="s">
        <v>4598</v>
      </c>
      <c r="B790" s="143" t="s">
        <v>4598</v>
      </c>
      <c r="C790" s="143" t="s">
        <v>3026</v>
      </c>
      <c r="D790" s="255">
        <v>0</v>
      </c>
      <c r="E790" s="255">
        <v>0</v>
      </c>
      <c r="F790" s="255">
        <v>0</v>
      </c>
      <c r="G790" s="255">
        <v>0</v>
      </c>
      <c r="H790" s="255">
        <v>0</v>
      </c>
      <c r="I790" s="255">
        <v>0</v>
      </c>
      <c r="J790" s="255">
        <v>1.96615102009148</v>
      </c>
    </row>
    <row r="791" spans="1:10" s="116" customFormat="1" ht="12" x14ac:dyDescent="0.2">
      <c r="A791" s="144" t="s">
        <v>6059</v>
      </c>
      <c r="B791" s="144" t="s">
        <v>6059</v>
      </c>
      <c r="C791" s="144" t="s">
        <v>6060</v>
      </c>
      <c r="D791" s="256">
        <v>0</v>
      </c>
      <c r="E791" s="256">
        <v>0</v>
      </c>
      <c r="F791" s="256">
        <v>0</v>
      </c>
      <c r="G791" s="256">
        <v>0</v>
      </c>
      <c r="H791" s="256">
        <v>0</v>
      </c>
      <c r="I791" s="256">
        <v>0</v>
      </c>
      <c r="J791" s="256">
        <v>1.2010406705733301</v>
      </c>
    </row>
    <row r="792" spans="1:10" s="116" customFormat="1" ht="12" x14ac:dyDescent="0.2">
      <c r="A792" s="143" t="s">
        <v>6061</v>
      </c>
      <c r="B792" s="143" t="s">
        <v>6061</v>
      </c>
      <c r="C792" s="143" t="s">
        <v>6062</v>
      </c>
      <c r="D792" s="255">
        <v>0</v>
      </c>
      <c r="E792" s="255">
        <v>0</v>
      </c>
      <c r="F792" s="255">
        <v>0</v>
      </c>
      <c r="G792" s="255">
        <v>0</v>
      </c>
      <c r="H792" s="255">
        <v>0</v>
      </c>
      <c r="I792" s="255">
        <v>0</v>
      </c>
      <c r="J792" s="255">
        <v>2.0853930275499999</v>
      </c>
    </row>
    <row r="793" spans="1:10" s="116" customFormat="1" ht="12" x14ac:dyDescent="0.2">
      <c r="A793" s="144" t="s">
        <v>6063</v>
      </c>
      <c r="B793" s="144" t="s">
        <v>6063</v>
      </c>
      <c r="C793" s="144" t="s">
        <v>6064</v>
      </c>
      <c r="D793" s="256">
        <v>0</v>
      </c>
      <c r="E793" s="256">
        <v>0</v>
      </c>
      <c r="F793" s="256">
        <v>0</v>
      </c>
      <c r="G793" s="256">
        <v>0</v>
      </c>
      <c r="H793" s="256">
        <v>0</v>
      </c>
      <c r="I793" s="256">
        <v>0</v>
      </c>
      <c r="J793" s="256">
        <v>0.62487198823000001</v>
      </c>
    </row>
    <row r="794" spans="1:10" s="116" customFormat="1" ht="12" x14ac:dyDescent="0.2">
      <c r="A794" s="143" t="s">
        <v>4599</v>
      </c>
      <c r="B794" s="143" t="s">
        <v>4599</v>
      </c>
      <c r="C794" s="143" t="s">
        <v>1955</v>
      </c>
      <c r="D794" s="255">
        <v>0</v>
      </c>
      <c r="E794" s="255">
        <v>0</v>
      </c>
      <c r="F794" s="255">
        <v>0</v>
      </c>
      <c r="G794" s="255">
        <v>0</v>
      </c>
      <c r="H794" s="255">
        <v>0</v>
      </c>
      <c r="I794" s="255">
        <v>0</v>
      </c>
      <c r="J794" s="255">
        <v>2.05375666092853</v>
      </c>
    </row>
    <row r="795" spans="1:10" s="116" customFormat="1" ht="12" x14ac:dyDescent="0.2">
      <c r="A795" s="144" t="s">
        <v>4600</v>
      </c>
      <c r="B795" s="144" t="s">
        <v>4600</v>
      </c>
      <c r="C795" s="144" t="s">
        <v>1954</v>
      </c>
      <c r="D795" s="256">
        <v>0</v>
      </c>
      <c r="E795" s="256">
        <v>0</v>
      </c>
      <c r="F795" s="256">
        <v>0</v>
      </c>
      <c r="G795" s="256">
        <v>0</v>
      </c>
      <c r="H795" s="256">
        <v>0</v>
      </c>
      <c r="I795" s="256">
        <v>0</v>
      </c>
      <c r="J795" s="256">
        <v>0</v>
      </c>
    </row>
    <row r="796" spans="1:10" s="116" customFormat="1" ht="12" x14ac:dyDescent="0.2">
      <c r="A796" s="143" t="s">
        <v>1361</v>
      </c>
      <c r="B796" s="143" t="s">
        <v>1361</v>
      </c>
      <c r="C796" s="143" t="s">
        <v>4024</v>
      </c>
      <c r="D796" s="255">
        <v>0</v>
      </c>
      <c r="E796" s="255">
        <v>0</v>
      </c>
      <c r="F796" s="255">
        <v>0</v>
      </c>
      <c r="G796" s="255">
        <v>0</v>
      </c>
      <c r="H796" s="255">
        <v>0</v>
      </c>
      <c r="I796" s="255">
        <v>0</v>
      </c>
      <c r="J796" s="255">
        <v>2.1640638404605301</v>
      </c>
    </row>
    <row r="797" spans="1:10" s="116" customFormat="1" ht="12" x14ac:dyDescent="0.2">
      <c r="A797" s="144" t="s">
        <v>5846</v>
      </c>
      <c r="B797" s="144" t="s">
        <v>5846</v>
      </c>
      <c r="C797" s="144" t="s">
        <v>3393</v>
      </c>
      <c r="D797" s="256">
        <v>0</v>
      </c>
      <c r="E797" s="256">
        <v>0</v>
      </c>
      <c r="F797" s="256">
        <v>0</v>
      </c>
      <c r="G797" s="256">
        <v>0</v>
      </c>
      <c r="H797" s="256">
        <v>0</v>
      </c>
      <c r="I797" s="256">
        <v>0</v>
      </c>
      <c r="J797" s="256">
        <v>0.20834494813422699</v>
      </c>
    </row>
    <row r="798" spans="1:10" s="116" customFormat="1" ht="12" x14ac:dyDescent="0.2">
      <c r="A798" s="143" t="s">
        <v>1172</v>
      </c>
      <c r="B798" s="143" t="s">
        <v>1172</v>
      </c>
      <c r="C798" s="143" t="s">
        <v>3807</v>
      </c>
      <c r="D798" s="255">
        <v>0</v>
      </c>
      <c r="E798" s="255">
        <v>0</v>
      </c>
      <c r="F798" s="255">
        <v>0</v>
      </c>
      <c r="G798" s="255">
        <v>0</v>
      </c>
      <c r="H798" s="255">
        <v>0</v>
      </c>
      <c r="I798" s="255">
        <v>0</v>
      </c>
      <c r="J798" s="255">
        <v>5.2004740674045902</v>
      </c>
    </row>
    <row r="799" spans="1:10" s="116" customFormat="1" ht="12" x14ac:dyDescent="0.2">
      <c r="A799" s="144" t="s">
        <v>1171</v>
      </c>
      <c r="B799" s="144" t="s">
        <v>1171</v>
      </c>
      <c r="C799" s="144" t="s">
        <v>3806</v>
      </c>
      <c r="D799" s="256">
        <v>0</v>
      </c>
      <c r="E799" s="256">
        <v>0</v>
      </c>
      <c r="F799" s="256">
        <v>0</v>
      </c>
      <c r="G799" s="256">
        <v>0</v>
      </c>
      <c r="H799" s="256">
        <v>0</v>
      </c>
      <c r="I799" s="256">
        <v>0</v>
      </c>
      <c r="J799" s="256">
        <v>0</v>
      </c>
    </row>
    <row r="800" spans="1:10" s="116" customFormat="1" ht="12" x14ac:dyDescent="0.2">
      <c r="A800" s="143" t="s">
        <v>998</v>
      </c>
      <c r="B800" s="143" t="s">
        <v>998</v>
      </c>
      <c r="C800" s="143" t="s">
        <v>3594</v>
      </c>
      <c r="D800" s="255">
        <v>16.959588340369301</v>
      </c>
      <c r="E800" s="255">
        <v>33.919176680738502</v>
      </c>
      <c r="F800" s="255">
        <v>67.838353361477004</v>
      </c>
      <c r="G800" s="255">
        <v>0</v>
      </c>
      <c r="H800" s="255">
        <v>0</v>
      </c>
      <c r="I800" s="255">
        <v>0</v>
      </c>
      <c r="J800" s="255">
        <v>1.9868867874206899</v>
      </c>
    </row>
    <row r="801" spans="1:10" s="116" customFormat="1" ht="12" x14ac:dyDescent="0.2">
      <c r="A801" s="144" t="s">
        <v>633</v>
      </c>
      <c r="B801" s="144" t="s">
        <v>633</v>
      </c>
      <c r="C801" s="144" t="s">
        <v>3132</v>
      </c>
      <c r="D801" s="256">
        <v>0</v>
      </c>
      <c r="E801" s="256">
        <v>0</v>
      </c>
      <c r="F801" s="256">
        <v>0</v>
      </c>
      <c r="G801" s="256">
        <v>26.623033743848001</v>
      </c>
      <c r="H801" s="256">
        <v>53.246067487696003</v>
      </c>
      <c r="I801" s="256">
        <v>106.49213497539201</v>
      </c>
      <c r="J801" s="256">
        <v>0</v>
      </c>
    </row>
    <row r="802" spans="1:10" s="116" customFormat="1" ht="12" x14ac:dyDescent="0.2">
      <c r="A802" s="143" t="s">
        <v>6065</v>
      </c>
      <c r="B802" s="143" t="s">
        <v>6065</v>
      </c>
      <c r="C802" s="143" t="s">
        <v>6066</v>
      </c>
      <c r="D802" s="255">
        <v>0</v>
      </c>
      <c r="E802" s="255">
        <v>0</v>
      </c>
      <c r="F802" s="255">
        <v>0</v>
      </c>
      <c r="G802" s="255">
        <v>0</v>
      </c>
      <c r="H802" s="255">
        <v>0</v>
      </c>
      <c r="I802" s="255">
        <v>0</v>
      </c>
      <c r="J802" s="255">
        <v>2.4272052144899998</v>
      </c>
    </row>
    <row r="803" spans="1:10" s="116" customFormat="1" ht="12" x14ac:dyDescent="0.2">
      <c r="A803" s="144" t="s">
        <v>1085</v>
      </c>
      <c r="B803" s="144" t="s">
        <v>1085</v>
      </c>
      <c r="C803" s="144" t="s">
        <v>3703</v>
      </c>
      <c r="D803" s="256">
        <v>0</v>
      </c>
      <c r="E803" s="256">
        <v>0</v>
      </c>
      <c r="F803" s="256">
        <v>0</v>
      </c>
      <c r="G803" s="256">
        <v>0</v>
      </c>
      <c r="H803" s="256">
        <v>0</v>
      </c>
      <c r="I803" s="256">
        <v>0</v>
      </c>
      <c r="J803" s="256">
        <v>0.69693620862157302</v>
      </c>
    </row>
    <row r="804" spans="1:10" s="116" customFormat="1" ht="12" x14ac:dyDescent="0.2">
      <c r="A804" s="143" t="s">
        <v>4601</v>
      </c>
      <c r="B804" s="143" t="s">
        <v>4601</v>
      </c>
      <c r="C804" s="143" t="s">
        <v>1992</v>
      </c>
      <c r="D804" s="255">
        <v>0</v>
      </c>
      <c r="E804" s="255">
        <v>0</v>
      </c>
      <c r="F804" s="255">
        <v>0</v>
      </c>
      <c r="G804" s="255">
        <v>0</v>
      </c>
      <c r="H804" s="255">
        <v>0</v>
      </c>
      <c r="I804" s="255">
        <v>0</v>
      </c>
      <c r="J804" s="255">
        <v>2.01387724924991</v>
      </c>
    </row>
    <row r="805" spans="1:10" s="116" customFormat="1" ht="12" x14ac:dyDescent="0.2">
      <c r="A805" s="144" t="s">
        <v>3573</v>
      </c>
      <c r="B805" s="144" t="s">
        <v>3573</v>
      </c>
      <c r="C805" s="144" t="s">
        <v>5304</v>
      </c>
      <c r="D805" s="256">
        <v>4.3109368269526402E-5</v>
      </c>
      <c r="E805" s="256">
        <v>8.6218736539052805E-5</v>
      </c>
      <c r="F805" s="256">
        <v>1.7243747307810599E-4</v>
      </c>
      <c r="G805" s="256">
        <v>0</v>
      </c>
      <c r="H805" s="256">
        <v>0</v>
      </c>
      <c r="I805" s="256">
        <v>0</v>
      </c>
      <c r="J805" s="256">
        <v>0.46526349773301201</v>
      </c>
    </row>
    <row r="806" spans="1:10" s="116" customFormat="1" ht="12" x14ac:dyDescent="0.2">
      <c r="A806" s="143" t="s">
        <v>6067</v>
      </c>
      <c r="B806" s="143" t="s">
        <v>6067</v>
      </c>
      <c r="C806" s="143" t="s">
        <v>6068</v>
      </c>
      <c r="D806" s="255">
        <v>0</v>
      </c>
      <c r="E806" s="255">
        <v>0</v>
      </c>
      <c r="F806" s="255">
        <v>0</v>
      </c>
      <c r="G806" s="255">
        <v>24.243762146499002</v>
      </c>
      <c r="H806" s="255">
        <v>48.487524292998003</v>
      </c>
      <c r="I806" s="255">
        <v>96.975048585996007</v>
      </c>
      <c r="J806" s="255">
        <v>0</v>
      </c>
    </row>
    <row r="807" spans="1:10" s="116" customFormat="1" ht="12" x14ac:dyDescent="0.2">
      <c r="A807" s="144" t="s">
        <v>3285</v>
      </c>
      <c r="B807" s="144" t="s">
        <v>3285</v>
      </c>
      <c r="C807" s="144" t="s">
        <v>3286</v>
      </c>
      <c r="D807" s="256">
        <v>7.6347451404044496E-4</v>
      </c>
      <c r="E807" s="256">
        <v>1.5269490280808899E-3</v>
      </c>
      <c r="F807" s="256">
        <v>3.0538980561617799E-3</v>
      </c>
      <c r="G807" s="256">
        <v>0</v>
      </c>
      <c r="H807" s="256">
        <v>0</v>
      </c>
      <c r="I807" s="256">
        <v>0</v>
      </c>
      <c r="J807" s="256">
        <v>0</v>
      </c>
    </row>
    <row r="808" spans="1:10" s="116" customFormat="1" ht="12" x14ac:dyDescent="0.2">
      <c r="A808" s="143" t="s">
        <v>4602</v>
      </c>
      <c r="B808" s="143" t="s">
        <v>4602</v>
      </c>
      <c r="C808" s="143" t="s">
        <v>2623</v>
      </c>
      <c r="D808" s="255">
        <v>0</v>
      </c>
      <c r="E808" s="255">
        <v>0</v>
      </c>
      <c r="F808" s="255">
        <v>0</v>
      </c>
      <c r="G808" s="255">
        <v>0</v>
      </c>
      <c r="H808" s="255">
        <v>0</v>
      </c>
      <c r="I808" s="255">
        <v>0</v>
      </c>
      <c r="J808" s="255">
        <v>0</v>
      </c>
    </row>
    <row r="809" spans="1:10" s="116" customFormat="1" ht="12" x14ac:dyDescent="0.2">
      <c r="A809" s="144" t="s">
        <v>5262</v>
      </c>
      <c r="B809" s="144" t="s">
        <v>5262</v>
      </c>
      <c r="C809" s="144" t="s">
        <v>5305</v>
      </c>
      <c r="D809" s="256">
        <v>17.648419865108998</v>
      </c>
      <c r="E809" s="256">
        <v>35.296839730217997</v>
      </c>
      <c r="F809" s="256">
        <v>70.593679460435993</v>
      </c>
      <c r="G809" s="256">
        <v>0</v>
      </c>
      <c r="H809" s="256">
        <v>0</v>
      </c>
      <c r="I809" s="256">
        <v>0</v>
      </c>
      <c r="J809" s="256">
        <v>0.41023734409717899</v>
      </c>
    </row>
    <row r="810" spans="1:10" s="116" customFormat="1" ht="12" x14ac:dyDescent="0.2">
      <c r="A810" s="143" t="s">
        <v>4368</v>
      </c>
      <c r="B810" s="143" t="s">
        <v>4603</v>
      </c>
      <c r="C810" s="143" t="s">
        <v>3122</v>
      </c>
      <c r="D810" s="255">
        <v>13.0642333557059</v>
      </c>
      <c r="E810" s="255">
        <v>26.128466711411701</v>
      </c>
      <c r="F810" s="255">
        <v>52.256933422823501</v>
      </c>
      <c r="G810" s="255">
        <v>0</v>
      </c>
      <c r="H810" s="255">
        <v>0</v>
      </c>
      <c r="I810" s="255">
        <v>0</v>
      </c>
      <c r="J810" s="255">
        <v>1.6098503533616</v>
      </c>
    </row>
    <row r="811" spans="1:10" s="116" customFormat="1" ht="12" x14ac:dyDescent="0.2">
      <c r="A811" s="144" t="s">
        <v>315</v>
      </c>
      <c r="B811" s="144" t="s">
        <v>315</v>
      </c>
      <c r="C811" s="144" t="s">
        <v>2348</v>
      </c>
      <c r="D811" s="256">
        <v>0</v>
      </c>
      <c r="E811" s="256">
        <v>0</v>
      </c>
      <c r="F811" s="256">
        <v>0</v>
      </c>
      <c r="G811" s="256">
        <v>30.228077555504498</v>
      </c>
      <c r="H811" s="256">
        <v>60.456155111008997</v>
      </c>
      <c r="I811" s="256">
        <v>120.91231022201799</v>
      </c>
      <c r="J811" s="256">
        <v>0</v>
      </c>
    </row>
    <row r="812" spans="1:10" s="116" customFormat="1" ht="12" x14ac:dyDescent="0.2">
      <c r="A812" s="143" t="s">
        <v>4604</v>
      </c>
      <c r="B812" s="143" t="s">
        <v>4604</v>
      </c>
      <c r="C812" s="143" t="s">
        <v>2187</v>
      </c>
      <c r="D812" s="255">
        <v>0</v>
      </c>
      <c r="E812" s="255">
        <v>0</v>
      </c>
      <c r="F812" s="255">
        <v>0</v>
      </c>
      <c r="G812" s="255">
        <v>0</v>
      </c>
      <c r="H812" s="255">
        <v>0</v>
      </c>
      <c r="I812" s="255">
        <v>0</v>
      </c>
      <c r="J812" s="255">
        <v>0</v>
      </c>
    </row>
    <row r="813" spans="1:10" s="116" customFormat="1" ht="12" x14ac:dyDescent="0.2">
      <c r="A813" s="144" t="s">
        <v>4605</v>
      </c>
      <c r="B813" s="144" t="s">
        <v>4605</v>
      </c>
      <c r="C813" s="144" t="s">
        <v>1963</v>
      </c>
      <c r="D813" s="256">
        <v>0</v>
      </c>
      <c r="E813" s="256">
        <v>0</v>
      </c>
      <c r="F813" s="256">
        <v>0</v>
      </c>
      <c r="G813" s="256">
        <v>0</v>
      </c>
      <c r="H813" s="256">
        <v>0</v>
      </c>
      <c r="I813" s="256">
        <v>0</v>
      </c>
      <c r="J813" s="256">
        <v>2.3660131120716699</v>
      </c>
    </row>
    <row r="814" spans="1:10" s="116" customFormat="1" ht="12" x14ac:dyDescent="0.2">
      <c r="A814" s="143" t="s">
        <v>4566</v>
      </c>
      <c r="B814" s="143" t="s">
        <v>444</v>
      </c>
      <c r="C814" s="143" t="s">
        <v>2758</v>
      </c>
      <c r="D814" s="255">
        <v>8.1811197101440403</v>
      </c>
      <c r="E814" s="255">
        <v>16.362239420288098</v>
      </c>
      <c r="F814" s="255">
        <v>32.724478840576197</v>
      </c>
      <c r="G814" s="255">
        <v>0</v>
      </c>
      <c r="H814" s="255">
        <v>0</v>
      </c>
      <c r="I814" s="255">
        <v>0</v>
      </c>
      <c r="J814" s="255">
        <v>1.9694763059777101</v>
      </c>
    </row>
    <row r="815" spans="1:10" s="116" customFormat="1" ht="12" x14ac:dyDescent="0.2">
      <c r="A815" s="144" t="s">
        <v>5696</v>
      </c>
      <c r="B815" s="144" t="s">
        <v>5696</v>
      </c>
      <c r="C815" s="144" t="s">
        <v>5697</v>
      </c>
      <c r="D815" s="256">
        <v>0</v>
      </c>
      <c r="E815" s="256">
        <v>0</v>
      </c>
      <c r="F815" s="256">
        <v>0</v>
      </c>
      <c r="G815" s="256">
        <v>0</v>
      </c>
      <c r="H815" s="256">
        <v>0</v>
      </c>
      <c r="I815" s="256">
        <v>0</v>
      </c>
      <c r="J815" s="256">
        <v>2.33999703812241</v>
      </c>
    </row>
    <row r="816" spans="1:10" s="116" customFormat="1" ht="12" x14ac:dyDescent="0.2">
      <c r="A816" s="143" t="s">
        <v>5847</v>
      </c>
      <c r="B816" s="143" t="s">
        <v>5847</v>
      </c>
      <c r="C816" s="143" t="s">
        <v>2624</v>
      </c>
      <c r="D816" s="255">
        <v>0</v>
      </c>
      <c r="E816" s="255">
        <v>0</v>
      </c>
      <c r="F816" s="255">
        <v>0</v>
      </c>
      <c r="G816" s="255">
        <v>0</v>
      </c>
      <c r="H816" s="255">
        <v>0</v>
      </c>
      <c r="I816" s="255">
        <v>0</v>
      </c>
      <c r="J816" s="255">
        <v>4.0795520992200096</v>
      </c>
    </row>
    <row r="817" spans="1:10" s="116" customFormat="1" ht="12" x14ac:dyDescent="0.2">
      <c r="A817" s="144" t="s">
        <v>4575</v>
      </c>
      <c r="B817" s="144" t="s">
        <v>4606</v>
      </c>
      <c r="C817" s="144" t="s">
        <v>2093</v>
      </c>
      <c r="D817" s="256">
        <v>30.590966386712399</v>
      </c>
      <c r="E817" s="256">
        <v>61.181932773424798</v>
      </c>
      <c r="F817" s="256">
        <v>122.36386554684999</v>
      </c>
      <c r="G817" s="256">
        <v>0</v>
      </c>
      <c r="H817" s="256">
        <v>0</v>
      </c>
      <c r="I817" s="256">
        <v>0</v>
      </c>
      <c r="J817" s="256">
        <v>1.16106172063619</v>
      </c>
    </row>
    <row r="818" spans="1:10" s="116" customFormat="1" ht="12" x14ac:dyDescent="0.2">
      <c r="A818" s="143" t="s">
        <v>923</v>
      </c>
      <c r="B818" s="143" t="s">
        <v>923</v>
      </c>
      <c r="C818" s="143" t="s">
        <v>3501</v>
      </c>
      <c r="D818" s="255">
        <v>0</v>
      </c>
      <c r="E818" s="255">
        <v>0</v>
      </c>
      <c r="F818" s="255">
        <v>0</v>
      </c>
      <c r="G818" s="255">
        <v>0</v>
      </c>
      <c r="H818" s="255">
        <v>0</v>
      </c>
      <c r="I818" s="255">
        <v>0</v>
      </c>
      <c r="J818" s="255">
        <v>0</v>
      </c>
    </row>
    <row r="819" spans="1:10" s="116" customFormat="1" ht="12" x14ac:dyDescent="0.2">
      <c r="A819" s="144" t="s">
        <v>5698</v>
      </c>
      <c r="B819" s="144" t="s">
        <v>5698</v>
      </c>
      <c r="C819" s="144" t="s">
        <v>5699</v>
      </c>
      <c r="D819" s="256">
        <v>0</v>
      </c>
      <c r="E819" s="256">
        <v>0</v>
      </c>
      <c r="F819" s="256">
        <v>0</v>
      </c>
      <c r="G819" s="256">
        <v>0</v>
      </c>
      <c r="H819" s="256">
        <v>0</v>
      </c>
      <c r="I819" s="256">
        <v>0</v>
      </c>
      <c r="J819" s="256">
        <v>0</v>
      </c>
    </row>
    <row r="820" spans="1:10" s="116" customFormat="1" ht="12" x14ac:dyDescent="0.2">
      <c r="A820" s="143" t="s">
        <v>1355</v>
      </c>
      <c r="B820" s="143" t="s">
        <v>1355</v>
      </c>
      <c r="C820" s="143" t="s">
        <v>4018</v>
      </c>
      <c r="D820" s="255">
        <v>0</v>
      </c>
      <c r="E820" s="255">
        <v>0</v>
      </c>
      <c r="F820" s="255">
        <v>0</v>
      </c>
      <c r="G820" s="255">
        <v>0</v>
      </c>
      <c r="H820" s="255">
        <v>0</v>
      </c>
      <c r="I820" s="255">
        <v>0</v>
      </c>
      <c r="J820" s="255">
        <v>1.9282935331264</v>
      </c>
    </row>
    <row r="821" spans="1:10" s="116" customFormat="1" ht="12" x14ac:dyDescent="0.2">
      <c r="A821" s="144" t="s">
        <v>481</v>
      </c>
      <c r="B821" s="144" t="s">
        <v>481</v>
      </c>
      <c r="C821" s="144" t="s">
        <v>2818</v>
      </c>
      <c r="D821" s="256">
        <v>0</v>
      </c>
      <c r="E821" s="256">
        <v>0</v>
      </c>
      <c r="F821" s="256">
        <v>0</v>
      </c>
      <c r="G821" s="256">
        <v>0</v>
      </c>
      <c r="H821" s="256">
        <v>0</v>
      </c>
      <c r="I821" s="256">
        <v>0</v>
      </c>
      <c r="J821" s="256">
        <v>2.031751768251</v>
      </c>
    </row>
    <row r="822" spans="1:10" s="116" customFormat="1" ht="12" x14ac:dyDescent="0.2">
      <c r="A822" s="143" t="s">
        <v>4607</v>
      </c>
      <c r="B822" s="143" t="s">
        <v>4607</v>
      </c>
      <c r="C822" s="143" t="s">
        <v>1969</v>
      </c>
      <c r="D822" s="255">
        <v>0</v>
      </c>
      <c r="E822" s="255">
        <v>0</v>
      </c>
      <c r="F822" s="255">
        <v>0</v>
      </c>
      <c r="G822" s="255">
        <v>0</v>
      </c>
      <c r="H822" s="255">
        <v>0</v>
      </c>
      <c r="I822" s="255">
        <v>0</v>
      </c>
      <c r="J822" s="255">
        <v>2.1948731855046999</v>
      </c>
    </row>
    <row r="823" spans="1:10" s="116" customFormat="1" ht="12" x14ac:dyDescent="0.2">
      <c r="A823" s="144" t="s">
        <v>1120</v>
      </c>
      <c r="B823" s="144" t="s">
        <v>1120</v>
      </c>
      <c r="C823" s="144" t="s">
        <v>3741</v>
      </c>
      <c r="D823" s="256">
        <v>0</v>
      </c>
      <c r="E823" s="256">
        <v>0</v>
      </c>
      <c r="F823" s="256">
        <v>0</v>
      </c>
      <c r="G823" s="256">
        <v>0</v>
      </c>
      <c r="H823" s="256">
        <v>0</v>
      </c>
      <c r="I823" s="256">
        <v>0</v>
      </c>
      <c r="J823" s="256">
        <v>0.54471715347000005</v>
      </c>
    </row>
    <row r="824" spans="1:10" s="116" customFormat="1" ht="12" x14ac:dyDescent="0.2">
      <c r="A824" s="143" t="s">
        <v>1415</v>
      </c>
      <c r="B824" s="143" t="s">
        <v>1415</v>
      </c>
      <c r="C824" s="143" t="s">
        <v>4082</v>
      </c>
      <c r="D824" s="255">
        <v>0</v>
      </c>
      <c r="E824" s="255">
        <v>0</v>
      </c>
      <c r="F824" s="255">
        <v>0</v>
      </c>
      <c r="G824" s="255">
        <v>0</v>
      </c>
      <c r="H824" s="255">
        <v>0</v>
      </c>
      <c r="I824" s="255">
        <v>0</v>
      </c>
      <c r="J824" s="255">
        <v>1.9171986045862699</v>
      </c>
    </row>
    <row r="825" spans="1:10" s="116" customFormat="1" ht="12" x14ac:dyDescent="0.2">
      <c r="A825" s="144" t="s">
        <v>4608</v>
      </c>
      <c r="B825" s="144" t="s">
        <v>4608</v>
      </c>
      <c r="C825" s="144" t="s">
        <v>3071</v>
      </c>
      <c r="D825" s="256">
        <v>1.27234371690703E-4</v>
      </c>
      <c r="E825" s="256">
        <v>2.5446874338140601E-4</v>
      </c>
      <c r="F825" s="256">
        <v>5.0893748676281202E-4</v>
      </c>
      <c r="G825" s="256">
        <v>0</v>
      </c>
      <c r="H825" s="256">
        <v>0</v>
      </c>
      <c r="I825" s="256">
        <v>0</v>
      </c>
      <c r="J825" s="256">
        <v>0.64148256106184998</v>
      </c>
    </row>
    <row r="826" spans="1:10" s="116" customFormat="1" ht="12" x14ac:dyDescent="0.2">
      <c r="A826" s="143" t="s">
        <v>4609</v>
      </c>
      <c r="B826" s="143" t="s">
        <v>4609</v>
      </c>
      <c r="C826" s="143" t="s">
        <v>2018</v>
      </c>
      <c r="D826" s="255">
        <v>0</v>
      </c>
      <c r="E826" s="255">
        <v>0</v>
      </c>
      <c r="F826" s="255">
        <v>0</v>
      </c>
      <c r="G826" s="255">
        <v>0</v>
      </c>
      <c r="H826" s="255">
        <v>0</v>
      </c>
      <c r="I826" s="255">
        <v>0</v>
      </c>
      <c r="J826" s="255">
        <v>1.1949598092126199</v>
      </c>
    </row>
    <row r="827" spans="1:10" s="116" customFormat="1" ht="12" x14ac:dyDescent="0.2">
      <c r="A827" s="144" t="s">
        <v>1130</v>
      </c>
      <c r="B827" s="144" t="s">
        <v>1130</v>
      </c>
      <c r="C827" s="144" t="s">
        <v>3753</v>
      </c>
      <c r="D827" s="256">
        <v>1.5922473E-4</v>
      </c>
      <c r="E827" s="256">
        <v>3.1844946E-4</v>
      </c>
      <c r="F827" s="256">
        <v>6.3689892000000001E-4</v>
      </c>
      <c r="G827" s="256">
        <v>0</v>
      </c>
      <c r="H827" s="256">
        <v>0</v>
      </c>
      <c r="I827" s="256">
        <v>0</v>
      </c>
      <c r="J827" s="256">
        <v>0.51875745630799996</v>
      </c>
    </row>
    <row r="828" spans="1:10" s="116" customFormat="1" ht="12" x14ac:dyDescent="0.2">
      <c r="A828" s="143" t="s">
        <v>6069</v>
      </c>
      <c r="B828" s="143" t="s">
        <v>6069</v>
      </c>
      <c r="C828" s="143" t="s">
        <v>6070</v>
      </c>
      <c r="D828" s="255">
        <v>0</v>
      </c>
      <c r="E828" s="255">
        <v>0</v>
      </c>
      <c r="F828" s="255">
        <v>0</v>
      </c>
      <c r="G828" s="255">
        <v>0</v>
      </c>
      <c r="H828" s="255">
        <v>0</v>
      </c>
      <c r="I828" s="255">
        <v>0</v>
      </c>
      <c r="J828" s="255">
        <v>2.0127352996800001</v>
      </c>
    </row>
    <row r="829" spans="1:10" s="116" customFormat="1" ht="12" x14ac:dyDescent="0.2">
      <c r="A829" s="144" t="s">
        <v>352</v>
      </c>
      <c r="B829" s="144" t="s">
        <v>4610</v>
      </c>
      <c r="C829" s="144" t="s">
        <v>2501</v>
      </c>
      <c r="D829" s="256">
        <v>65.855337668439404</v>
      </c>
      <c r="E829" s="256">
        <v>131.71067533687901</v>
      </c>
      <c r="F829" s="256">
        <v>263.42135067375801</v>
      </c>
      <c r="G829" s="256">
        <v>0</v>
      </c>
      <c r="H829" s="256">
        <v>0</v>
      </c>
      <c r="I829" s="256">
        <v>0</v>
      </c>
      <c r="J829" s="256">
        <v>2.1377932788196099</v>
      </c>
    </row>
    <row r="830" spans="1:10" s="116" customFormat="1" ht="12" x14ac:dyDescent="0.2">
      <c r="A830" s="143" t="s">
        <v>4611</v>
      </c>
      <c r="B830" s="143" t="s">
        <v>4611</v>
      </c>
      <c r="C830" s="143" t="s">
        <v>2620</v>
      </c>
      <c r="D830" s="255">
        <v>0</v>
      </c>
      <c r="E830" s="255">
        <v>0</v>
      </c>
      <c r="F830" s="255">
        <v>0</v>
      </c>
      <c r="G830" s="255">
        <v>0</v>
      </c>
      <c r="H830" s="255">
        <v>0</v>
      </c>
      <c r="I830" s="255">
        <v>0</v>
      </c>
      <c r="J830" s="255">
        <v>0</v>
      </c>
    </row>
    <row r="831" spans="1:10" s="116" customFormat="1" ht="12" x14ac:dyDescent="0.2">
      <c r="A831" s="144" t="s">
        <v>1357</v>
      </c>
      <c r="B831" s="144" t="s">
        <v>1357</v>
      </c>
      <c r="C831" s="144" t="s">
        <v>4020</v>
      </c>
      <c r="D831" s="256">
        <v>0</v>
      </c>
      <c r="E831" s="256">
        <v>0</v>
      </c>
      <c r="F831" s="256">
        <v>0</v>
      </c>
      <c r="G831" s="256">
        <v>0</v>
      </c>
      <c r="H831" s="256">
        <v>0</v>
      </c>
      <c r="I831" s="256">
        <v>0</v>
      </c>
      <c r="J831" s="256">
        <v>2.2214030400940001</v>
      </c>
    </row>
    <row r="832" spans="1:10" s="116" customFormat="1" ht="12" x14ac:dyDescent="0.2">
      <c r="A832" s="143" t="s">
        <v>4612</v>
      </c>
      <c r="B832" s="143" t="s">
        <v>4612</v>
      </c>
      <c r="C832" s="143" t="s">
        <v>2614</v>
      </c>
      <c r="D832" s="255">
        <v>0</v>
      </c>
      <c r="E832" s="255">
        <v>0</v>
      </c>
      <c r="F832" s="255">
        <v>0</v>
      </c>
      <c r="G832" s="255">
        <v>0</v>
      </c>
      <c r="H832" s="255">
        <v>0</v>
      </c>
      <c r="I832" s="255">
        <v>0</v>
      </c>
      <c r="J832" s="255">
        <v>1.9206104557019801</v>
      </c>
    </row>
    <row r="833" spans="1:10" s="116" customFormat="1" ht="12" x14ac:dyDescent="0.2">
      <c r="A833" s="144" t="s">
        <v>4613</v>
      </c>
      <c r="B833" s="144" t="s">
        <v>4613</v>
      </c>
      <c r="C833" s="144" t="s">
        <v>2115</v>
      </c>
      <c r="D833" s="256">
        <v>0</v>
      </c>
      <c r="E833" s="256">
        <v>0</v>
      </c>
      <c r="F833" s="256">
        <v>0</v>
      </c>
      <c r="G833" s="256">
        <v>0</v>
      </c>
      <c r="H833" s="256">
        <v>0</v>
      </c>
      <c r="I833" s="256">
        <v>0</v>
      </c>
      <c r="J833" s="256">
        <v>2.4658305601609301</v>
      </c>
    </row>
    <row r="834" spans="1:10" s="116" customFormat="1" ht="12" x14ac:dyDescent="0.2">
      <c r="A834" s="143" t="s">
        <v>4614</v>
      </c>
      <c r="B834" s="143" t="s">
        <v>4614</v>
      </c>
      <c r="C834" s="143" t="s">
        <v>2720</v>
      </c>
      <c r="D834" s="255">
        <v>0</v>
      </c>
      <c r="E834" s="255">
        <v>0</v>
      </c>
      <c r="F834" s="255">
        <v>0</v>
      </c>
      <c r="G834" s="255">
        <v>0</v>
      </c>
      <c r="H834" s="255">
        <v>0</v>
      </c>
      <c r="I834" s="255">
        <v>0</v>
      </c>
      <c r="J834" s="255">
        <v>2.0506450657923598</v>
      </c>
    </row>
    <row r="835" spans="1:10" s="116" customFormat="1" ht="12" x14ac:dyDescent="0.2">
      <c r="A835" s="144" t="s">
        <v>4615</v>
      </c>
      <c r="B835" s="144" t="s">
        <v>4615</v>
      </c>
      <c r="C835" s="144" t="s">
        <v>2713</v>
      </c>
      <c r="D835" s="256">
        <v>0</v>
      </c>
      <c r="E835" s="256">
        <v>0</v>
      </c>
      <c r="F835" s="256">
        <v>0</v>
      </c>
      <c r="G835" s="256">
        <v>0</v>
      </c>
      <c r="H835" s="256">
        <v>0</v>
      </c>
      <c r="I835" s="256">
        <v>0</v>
      </c>
      <c r="J835" s="256">
        <v>3.1602555842395499</v>
      </c>
    </row>
    <row r="836" spans="1:10" s="116" customFormat="1" ht="12" x14ac:dyDescent="0.2">
      <c r="A836" s="143" t="s">
        <v>4385</v>
      </c>
      <c r="B836" s="143" t="s">
        <v>4616</v>
      </c>
      <c r="C836" s="143" t="s">
        <v>1946</v>
      </c>
      <c r="D836" s="255">
        <v>19.6728088856303</v>
      </c>
      <c r="E836" s="255">
        <v>39.345617771260599</v>
      </c>
      <c r="F836" s="255">
        <v>78.691235542521198</v>
      </c>
      <c r="G836" s="255">
        <v>0</v>
      </c>
      <c r="H836" s="255">
        <v>0</v>
      </c>
      <c r="I836" s="255">
        <v>0</v>
      </c>
      <c r="J836" s="255">
        <v>4.3162299436199998</v>
      </c>
    </row>
    <row r="837" spans="1:10" s="116" customFormat="1" ht="12" x14ac:dyDescent="0.2">
      <c r="A837" s="144" t="s">
        <v>4617</v>
      </c>
      <c r="B837" s="144" t="s">
        <v>4617</v>
      </c>
      <c r="C837" s="144" t="s">
        <v>2041</v>
      </c>
      <c r="D837" s="256">
        <v>0</v>
      </c>
      <c r="E837" s="256">
        <v>0</v>
      </c>
      <c r="F837" s="256">
        <v>0</v>
      </c>
      <c r="G837" s="256">
        <v>0</v>
      </c>
      <c r="H837" s="256">
        <v>0</v>
      </c>
      <c r="I837" s="256">
        <v>0</v>
      </c>
      <c r="J837" s="256">
        <v>1.97693673615849</v>
      </c>
    </row>
    <row r="838" spans="1:10" s="116" customFormat="1" ht="12" x14ac:dyDescent="0.2">
      <c r="A838" s="143" t="s">
        <v>784</v>
      </c>
      <c r="B838" s="143" t="s">
        <v>784</v>
      </c>
      <c r="C838" s="143" t="s">
        <v>3348</v>
      </c>
      <c r="D838" s="255">
        <v>0</v>
      </c>
      <c r="E838" s="255">
        <v>0</v>
      </c>
      <c r="F838" s="255">
        <v>0</v>
      </c>
      <c r="G838" s="255">
        <v>0</v>
      </c>
      <c r="H838" s="255">
        <v>0</v>
      </c>
      <c r="I838" s="255">
        <v>0</v>
      </c>
      <c r="J838" s="255">
        <v>2.0838103595912698</v>
      </c>
    </row>
    <row r="839" spans="1:10" s="116" customFormat="1" ht="12" x14ac:dyDescent="0.2">
      <c r="A839" s="144" t="s">
        <v>341</v>
      </c>
      <c r="B839" s="144" t="s">
        <v>341</v>
      </c>
      <c r="C839" s="144" t="s">
        <v>2470</v>
      </c>
      <c r="D839" s="256">
        <v>0</v>
      </c>
      <c r="E839" s="256">
        <v>0</v>
      </c>
      <c r="F839" s="256">
        <v>0</v>
      </c>
      <c r="G839" s="256">
        <v>0</v>
      </c>
      <c r="H839" s="256">
        <v>0</v>
      </c>
      <c r="I839" s="256">
        <v>0</v>
      </c>
      <c r="J839" s="256">
        <v>0</v>
      </c>
    </row>
    <row r="840" spans="1:10" s="116" customFormat="1" ht="12" x14ac:dyDescent="0.2">
      <c r="A840" s="143" t="s">
        <v>6071</v>
      </c>
      <c r="B840" s="143" t="s">
        <v>6071</v>
      </c>
      <c r="C840" s="143" t="s">
        <v>6072</v>
      </c>
      <c r="D840" s="255">
        <v>0</v>
      </c>
      <c r="E840" s="255">
        <v>0</v>
      </c>
      <c r="F840" s="255">
        <v>0</v>
      </c>
      <c r="G840" s="255">
        <v>0</v>
      </c>
      <c r="H840" s="255">
        <v>0</v>
      </c>
      <c r="I840" s="255">
        <v>0</v>
      </c>
      <c r="J840" s="255">
        <v>2.96159796352</v>
      </c>
    </row>
    <row r="841" spans="1:10" s="116" customFormat="1" ht="12" x14ac:dyDescent="0.2">
      <c r="A841" s="144" t="s">
        <v>1623</v>
      </c>
      <c r="B841" s="144" t="s">
        <v>1623</v>
      </c>
      <c r="C841" s="144" t="s">
        <v>3581</v>
      </c>
      <c r="D841" s="256">
        <v>0</v>
      </c>
      <c r="E841" s="256">
        <v>0</v>
      </c>
      <c r="F841" s="256">
        <v>0</v>
      </c>
      <c r="G841" s="256">
        <v>0</v>
      </c>
      <c r="H841" s="256">
        <v>0</v>
      </c>
      <c r="I841" s="256">
        <v>0</v>
      </c>
      <c r="J841" s="256">
        <v>2.0319669485191598</v>
      </c>
    </row>
    <row r="842" spans="1:10" s="116" customFormat="1" ht="12" x14ac:dyDescent="0.2">
      <c r="A842" s="143" t="s">
        <v>4618</v>
      </c>
      <c r="B842" s="143" t="s">
        <v>4618</v>
      </c>
      <c r="C842" s="143" t="s">
        <v>2249</v>
      </c>
      <c r="D842" s="255">
        <v>0</v>
      </c>
      <c r="E842" s="255">
        <v>0</v>
      </c>
      <c r="F842" s="255">
        <v>0</v>
      </c>
      <c r="G842" s="255">
        <v>0</v>
      </c>
      <c r="H842" s="255">
        <v>0</v>
      </c>
      <c r="I842" s="255">
        <v>0</v>
      </c>
      <c r="J842" s="255">
        <v>2.2491473280386902</v>
      </c>
    </row>
    <row r="843" spans="1:10" s="116" customFormat="1" ht="12" x14ac:dyDescent="0.2">
      <c r="A843" s="144" t="s">
        <v>1254</v>
      </c>
      <c r="B843" s="144" t="s">
        <v>1255</v>
      </c>
      <c r="C843" s="144" t="s">
        <v>3912</v>
      </c>
      <c r="D843" s="256">
        <v>14.041860265878499</v>
      </c>
      <c r="E843" s="256">
        <v>28.083720531757098</v>
      </c>
      <c r="F843" s="256">
        <v>56.167441063514097</v>
      </c>
      <c r="G843" s="256">
        <v>0</v>
      </c>
      <c r="H843" s="256">
        <v>0</v>
      </c>
      <c r="I843" s="256">
        <v>0</v>
      </c>
      <c r="J843" s="256">
        <v>1.8899379077956699</v>
      </c>
    </row>
    <row r="844" spans="1:10" s="116" customFormat="1" ht="12" x14ac:dyDescent="0.2">
      <c r="A844" s="143" t="s">
        <v>910</v>
      </c>
      <c r="B844" s="143" t="s">
        <v>910</v>
      </c>
      <c r="C844" s="143" t="s">
        <v>3486</v>
      </c>
      <c r="D844" s="255">
        <v>0</v>
      </c>
      <c r="E844" s="255">
        <v>0</v>
      </c>
      <c r="F844" s="255">
        <v>0</v>
      </c>
      <c r="G844" s="255">
        <v>97.559257405175202</v>
      </c>
      <c r="H844" s="255">
        <v>195.11851481035001</v>
      </c>
      <c r="I844" s="255">
        <v>390.23702962070098</v>
      </c>
      <c r="J844" s="255">
        <v>0</v>
      </c>
    </row>
    <row r="845" spans="1:10" s="116" customFormat="1" ht="12" x14ac:dyDescent="0.2">
      <c r="A845" s="144" t="s">
        <v>4619</v>
      </c>
      <c r="B845" s="144" t="s">
        <v>4619</v>
      </c>
      <c r="C845" s="144" t="s">
        <v>3111</v>
      </c>
      <c r="D845" s="256">
        <v>0</v>
      </c>
      <c r="E845" s="256">
        <v>0</v>
      </c>
      <c r="F845" s="256">
        <v>0</v>
      </c>
      <c r="G845" s="256">
        <v>0</v>
      </c>
      <c r="H845" s="256">
        <v>0</v>
      </c>
      <c r="I845" s="256">
        <v>0</v>
      </c>
      <c r="J845" s="256">
        <v>1.6055979769199999</v>
      </c>
    </row>
    <row r="846" spans="1:10" s="116" customFormat="1" ht="12" x14ac:dyDescent="0.2">
      <c r="A846" s="143" t="s">
        <v>882</v>
      </c>
      <c r="B846" s="143" t="s">
        <v>882</v>
      </c>
      <c r="C846" s="143" t="s">
        <v>3455</v>
      </c>
      <c r="D846" s="255">
        <v>0</v>
      </c>
      <c r="E846" s="255">
        <v>0</v>
      </c>
      <c r="F846" s="255">
        <v>0</v>
      </c>
      <c r="G846" s="255">
        <v>0</v>
      </c>
      <c r="H846" s="255">
        <v>0</v>
      </c>
      <c r="I846" s="255">
        <v>0</v>
      </c>
      <c r="J846" s="255">
        <v>1.88050111356676</v>
      </c>
    </row>
    <row r="847" spans="1:10" s="116" customFormat="1" ht="12" x14ac:dyDescent="0.2">
      <c r="A847" s="144" t="s">
        <v>1008</v>
      </c>
      <c r="B847" s="144" t="s">
        <v>1008</v>
      </c>
      <c r="C847" s="144" t="s">
        <v>3607</v>
      </c>
      <c r="D847" s="256">
        <v>22.261722214118901</v>
      </c>
      <c r="E847" s="256">
        <v>44.523444428237703</v>
      </c>
      <c r="F847" s="256">
        <v>89.046888856475505</v>
      </c>
      <c r="G847" s="256">
        <v>0</v>
      </c>
      <c r="H847" s="256">
        <v>0</v>
      </c>
      <c r="I847" s="256">
        <v>0</v>
      </c>
      <c r="J847" s="256">
        <v>0.42829653160970599</v>
      </c>
    </row>
    <row r="848" spans="1:10" s="116" customFormat="1" ht="12" x14ac:dyDescent="0.2">
      <c r="A848" s="143" t="s">
        <v>5848</v>
      </c>
      <c r="B848" s="143" t="s">
        <v>5848</v>
      </c>
      <c r="C848" s="143" t="s">
        <v>3613</v>
      </c>
      <c r="D848" s="255">
        <v>0</v>
      </c>
      <c r="E848" s="255">
        <v>0</v>
      </c>
      <c r="F848" s="255">
        <v>0</v>
      </c>
      <c r="G848" s="255">
        <v>0</v>
      </c>
      <c r="H848" s="255">
        <v>0</v>
      </c>
      <c r="I848" s="255">
        <v>0</v>
      </c>
      <c r="J848" s="255">
        <v>0</v>
      </c>
    </row>
    <row r="849" spans="1:10" s="116" customFormat="1" ht="12" x14ac:dyDescent="0.2">
      <c r="A849" s="144" t="s">
        <v>4620</v>
      </c>
      <c r="B849" s="144" t="s">
        <v>4620</v>
      </c>
      <c r="C849" s="144" t="s">
        <v>1943</v>
      </c>
      <c r="D849" s="256">
        <v>0</v>
      </c>
      <c r="E849" s="256">
        <v>0</v>
      </c>
      <c r="F849" s="256">
        <v>0</v>
      </c>
      <c r="G849" s="256">
        <v>0</v>
      </c>
      <c r="H849" s="256">
        <v>0</v>
      </c>
      <c r="I849" s="256">
        <v>0</v>
      </c>
      <c r="J849" s="256">
        <v>2.0100392699997802</v>
      </c>
    </row>
    <row r="850" spans="1:10" s="116" customFormat="1" ht="12" x14ac:dyDescent="0.2">
      <c r="A850" s="143" t="s">
        <v>819</v>
      </c>
      <c r="B850" s="143" t="s">
        <v>819</v>
      </c>
      <c r="C850" s="143" t="s">
        <v>3384</v>
      </c>
      <c r="D850" s="255">
        <v>0</v>
      </c>
      <c r="E850" s="255">
        <v>0</v>
      </c>
      <c r="F850" s="255">
        <v>0</v>
      </c>
      <c r="G850" s="255">
        <v>0</v>
      </c>
      <c r="H850" s="255">
        <v>0</v>
      </c>
      <c r="I850" s="255">
        <v>0</v>
      </c>
      <c r="J850" s="255">
        <v>0.56078716854539501</v>
      </c>
    </row>
    <row r="851" spans="1:10" s="116" customFormat="1" ht="12" x14ac:dyDescent="0.2">
      <c r="A851" s="144" t="s">
        <v>921</v>
      </c>
      <c r="B851" s="144" t="s">
        <v>921</v>
      </c>
      <c r="C851" s="144" t="s">
        <v>3499</v>
      </c>
      <c r="D851" s="256">
        <v>0</v>
      </c>
      <c r="E851" s="256">
        <v>0</v>
      </c>
      <c r="F851" s="256">
        <v>0</v>
      </c>
      <c r="G851" s="256">
        <v>0</v>
      </c>
      <c r="H851" s="256">
        <v>0</v>
      </c>
      <c r="I851" s="256">
        <v>0</v>
      </c>
      <c r="J851" s="256">
        <v>1.92931425832722</v>
      </c>
    </row>
    <row r="852" spans="1:10" s="116" customFormat="1" ht="12" x14ac:dyDescent="0.2">
      <c r="A852" s="143" t="s">
        <v>477</v>
      </c>
      <c r="B852" s="143" t="s">
        <v>477</v>
      </c>
      <c r="C852" s="143" t="s">
        <v>2810</v>
      </c>
      <c r="D852" s="255">
        <v>0</v>
      </c>
      <c r="E852" s="255">
        <v>0</v>
      </c>
      <c r="F852" s="255">
        <v>0</v>
      </c>
      <c r="G852" s="255">
        <v>33.822063631848998</v>
      </c>
      <c r="H852" s="255">
        <v>67.644127263697996</v>
      </c>
      <c r="I852" s="255">
        <v>135.28825452739599</v>
      </c>
      <c r="J852" s="255">
        <v>0</v>
      </c>
    </row>
    <row r="853" spans="1:10" s="116" customFormat="1" ht="12" x14ac:dyDescent="0.2">
      <c r="A853" s="144" t="s">
        <v>5306</v>
      </c>
      <c r="B853" s="144" t="s">
        <v>5306</v>
      </c>
      <c r="C853" s="144" t="s">
        <v>5307</v>
      </c>
      <c r="D853" s="256">
        <v>0</v>
      </c>
      <c r="E853" s="256">
        <v>0</v>
      </c>
      <c r="F853" s="256">
        <v>0</v>
      </c>
      <c r="G853" s="256">
        <v>0</v>
      </c>
      <c r="H853" s="256">
        <v>0</v>
      </c>
      <c r="I853" s="256">
        <v>0</v>
      </c>
      <c r="J853" s="256">
        <v>0</v>
      </c>
    </row>
    <row r="854" spans="1:10" s="116" customFormat="1" ht="12" x14ac:dyDescent="0.2">
      <c r="A854" s="143" t="s">
        <v>723</v>
      </c>
      <c r="B854" s="143" t="s">
        <v>725</v>
      </c>
      <c r="C854" s="143" t="s">
        <v>3270</v>
      </c>
      <c r="D854" s="255">
        <v>12.0548875272255</v>
      </c>
      <c r="E854" s="255">
        <v>24.1097750544509</v>
      </c>
      <c r="F854" s="255">
        <v>48.219550108901799</v>
      </c>
      <c r="G854" s="255">
        <v>0</v>
      </c>
      <c r="H854" s="255">
        <v>0</v>
      </c>
      <c r="I854" s="255">
        <v>0</v>
      </c>
      <c r="J854" s="255">
        <v>1.7830079784455599</v>
      </c>
    </row>
    <row r="855" spans="1:10" s="116" customFormat="1" ht="12" x14ac:dyDescent="0.2">
      <c r="A855" s="144" t="s">
        <v>6073</v>
      </c>
      <c r="B855" s="144" t="s">
        <v>6073</v>
      </c>
      <c r="C855" s="144" t="s">
        <v>6074</v>
      </c>
      <c r="D855" s="256">
        <v>0</v>
      </c>
      <c r="E855" s="256">
        <v>0</v>
      </c>
      <c r="F855" s="256">
        <v>0</v>
      </c>
      <c r="G855" s="256">
        <v>0</v>
      </c>
      <c r="H855" s="256">
        <v>0</v>
      </c>
      <c r="I855" s="256">
        <v>0</v>
      </c>
      <c r="J855" s="256">
        <v>2.2067061411677802</v>
      </c>
    </row>
    <row r="856" spans="1:10" s="116" customFormat="1" ht="12" x14ac:dyDescent="0.2">
      <c r="A856" s="143" t="s">
        <v>6075</v>
      </c>
      <c r="B856" s="143" t="s">
        <v>6075</v>
      </c>
      <c r="C856" s="143" t="s">
        <v>6076</v>
      </c>
      <c r="D856" s="255">
        <v>0</v>
      </c>
      <c r="E856" s="255">
        <v>0</v>
      </c>
      <c r="F856" s="255">
        <v>0</v>
      </c>
      <c r="G856" s="255">
        <v>0</v>
      </c>
      <c r="H856" s="255">
        <v>0</v>
      </c>
      <c r="I856" s="255">
        <v>0</v>
      </c>
      <c r="J856" s="255">
        <v>2.1399071481899998</v>
      </c>
    </row>
    <row r="857" spans="1:10" s="116" customFormat="1" ht="12" x14ac:dyDescent="0.2">
      <c r="A857" s="144" t="s">
        <v>5700</v>
      </c>
      <c r="B857" s="144" t="s">
        <v>5700</v>
      </c>
      <c r="C857" s="144" t="s">
        <v>5701</v>
      </c>
      <c r="D857" s="256">
        <v>8.0681514685492395E-4</v>
      </c>
      <c r="E857" s="256">
        <v>1.6136302937098501E-3</v>
      </c>
      <c r="F857" s="256">
        <v>3.2272605874197001E-3</v>
      </c>
      <c r="G857" s="256">
        <v>0</v>
      </c>
      <c r="H857" s="256">
        <v>0</v>
      </c>
      <c r="I857" s="256">
        <v>0</v>
      </c>
      <c r="J857" s="256">
        <v>1.7563379554525</v>
      </c>
    </row>
    <row r="858" spans="1:10" s="116" customFormat="1" ht="12" x14ac:dyDescent="0.2">
      <c r="A858" s="143" t="s">
        <v>4621</v>
      </c>
      <c r="B858" s="143" t="s">
        <v>4621</v>
      </c>
      <c r="C858" s="143" t="s">
        <v>2238</v>
      </c>
      <c r="D858" s="255">
        <v>0</v>
      </c>
      <c r="E858" s="255">
        <v>0</v>
      </c>
      <c r="F858" s="255">
        <v>0</v>
      </c>
      <c r="G858" s="255">
        <v>0</v>
      </c>
      <c r="H858" s="255">
        <v>0</v>
      </c>
      <c r="I858" s="255">
        <v>0</v>
      </c>
      <c r="J858" s="255">
        <v>0</v>
      </c>
    </row>
    <row r="859" spans="1:10" s="116" customFormat="1" ht="12" x14ac:dyDescent="0.2">
      <c r="A859" s="144" t="s">
        <v>636</v>
      </c>
      <c r="B859" s="144" t="s">
        <v>636</v>
      </c>
      <c r="C859" s="144" t="s">
        <v>3135</v>
      </c>
      <c r="D859" s="256">
        <v>6.9108959248008004E-3</v>
      </c>
      <c r="E859" s="256">
        <v>1.3821791849601601E-2</v>
      </c>
      <c r="F859" s="256">
        <v>2.7643583699203202E-2</v>
      </c>
      <c r="G859" s="256">
        <v>49.105877400662997</v>
      </c>
      <c r="H859" s="256">
        <v>98.211754801325995</v>
      </c>
      <c r="I859" s="256">
        <v>196.42350960265199</v>
      </c>
      <c r="J859" s="256">
        <v>3.22313285240598E-5</v>
      </c>
    </row>
    <row r="860" spans="1:10" s="116" customFormat="1" ht="12" x14ac:dyDescent="0.2">
      <c r="A860" s="143" t="s">
        <v>328</v>
      </c>
      <c r="B860" s="143" t="s">
        <v>328</v>
      </c>
      <c r="C860" s="143" t="s">
        <v>2428</v>
      </c>
      <c r="D860" s="255">
        <v>0</v>
      </c>
      <c r="E860" s="255">
        <v>0</v>
      </c>
      <c r="F860" s="255">
        <v>0</v>
      </c>
      <c r="G860" s="255">
        <v>38.245473999216003</v>
      </c>
      <c r="H860" s="255">
        <v>76.490947998432105</v>
      </c>
      <c r="I860" s="255">
        <v>152.98189599686401</v>
      </c>
      <c r="J860" s="255">
        <v>0</v>
      </c>
    </row>
    <row r="861" spans="1:10" s="116" customFormat="1" ht="12" x14ac:dyDescent="0.2">
      <c r="A861" s="144" t="s">
        <v>605</v>
      </c>
      <c r="B861" s="144" t="s">
        <v>605</v>
      </c>
      <c r="C861" s="144" t="s">
        <v>3021</v>
      </c>
      <c r="D861" s="256">
        <v>0</v>
      </c>
      <c r="E861" s="256">
        <v>0</v>
      </c>
      <c r="F861" s="256">
        <v>0</v>
      </c>
      <c r="G861" s="256">
        <v>65.858863908530594</v>
      </c>
      <c r="H861" s="256">
        <v>131.71772781706099</v>
      </c>
      <c r="I861" s="256">
        <v>263.43545563412198</v>
      </c>
      <c r="J861" s="256">
        <v>0</v>
      </c>
    </row>
    <row r="862" spans="1:10" s="116" customFormat="1" ht="12" x14ac:dyDescent="0.2">
      <c r="A862" s="143" t="s">
        <v>1314</v>
      </c>
      <c r="B862" s="143" t="s">
        <v>1314</v>
      </c>
      <c r="C862" s="143" t="s">
        <v>3980</v>
      </c>
      <c r="D862" s="255">
        <v>1.3268727489494501E-4</v>
      </c>
      <c r="E862" s="255">
        <v>2.6537454978989002E-4</v>
      </c>
      <c r="F862" s="255">
        <v>5.3074909957978003E-4</v>
      </c>
      <c r="G862" s="255">
        <v>0</v>
      </c>
      <c r="H862" s="255">
        <v>0</v>
      </c>
      <c r="I862" s="255">
        <v>0</v>
      </c>
      <c r="J862" s="255">
        <v>0.39559643265774402</v>
      </c>
    </row>
    <row r="863" spans="1:10" s="116" customFormat="1" ht="12" x14ac:dyDescent="0.2">
      <c r="A863" s="144" t="s">
        <v>827</v>
      </c>
      <c r="B863" s="144" t="s">
        <v>827</v>
      </c>
      <c r="C863" s="144" t="s">
        <v>3394</v>
      </c>
      <c r="D863" s="256">
        <v>12.9553963502042</v>
      </c>
      <c r="E863" s="256">
        <v>25.9107927004085</v>
      </c>
      <c r="F863" s="256">
        <v>51.8215854008169</v>
      </c>
      <c r="G863" s="256">
        <v>0</v>
      </c>
      <c r="H863" s="256">
        <v>0</v>
      </c>
      <c r="I863" s="256">
        <v>0</v>
      </c>
      <c r="J863" s="256">
        <v>1.0335970863331501</v>
      </c>
    </row>
    <row r="864" spans="1:10" s="116" customFormat="1" ht="12" x14ac:dyDescent="0.2">
      <c r="A864" s="143" t="s">
        <v>4622</v>
      </c>
      <c r="B864" s="143" t="s">
        <v>4622</v>
      </c>
      <c r="C864" s="143" t="s">
        <v>4623</v>
      </c>
      <c r="D864" s="255">
        <v>0</v>
      </c>
      <c r="E864" s="255">
        <v>0</v>
      </c>
      <c r="F864" s="255">
        <v>0</v>
      </c>
      <c r="G864" s="255">
        <v>0</v>
      </c>
      <c r="H864" s="255">
        <v>0</v>
      </c>
      <c r="I864" s="255">
        <v>0</v>
      </c>
      <c r="J864" s="255">
        <v>0</v>
      </c>
    </row>
    <row r="865" spans="1:10" s="116" customFormat="1" ht="12" x14ac:dyDescent="0.2">
      <c r="A865" s="144" t="s">
        <v>4624</v>
      </c>
      <c r="B865" s="144" t="s">
        <v>4624</v>
      </c>
      <c r="C865" s="144" t="s">
        <v>2247</v>
      </c>
      <c r="D865" s="256">
        <v>0</v>
      </c>
      <c r="E865" s="256">
        <v>0</v>
      </c>
      <c r="F865" s="256">
        <v>0</v>
      </c>
      <c r="G865" s="256">
        <v>0</v>
      </c>
      <c r="H865" s="256">
        <v>0</v>
      </c>
      <c r="I865" s="256">
        <v>0</v>
      </c>
      <c r="J865" s="256">
        <v>1.7862923344113899</v>
      </c>
    </row>
    <row r="866" spans="1:10" s="116" customFormat="1" ht="12" x14ac:dyDescent="0.2">
      <c r="A866" s="143" t="s">
        <v>509</v>
      </c>
      <c r="B866" s="143" t="s">
        <v>509</v>
      </c>
      <c r="C866" s="143" t="s">
        <v>2862</v>
      </c>
      <c r="D866" s="255">
        <v>4.48098427514818E-4</v>
      </c>
      <c r="E866" s="255">
        <v>8.96196855029636E-4</v>
      </c>
      <c r="F866" s="255">
        <v>1.79239371005927E-3</v>
      </c>
      <c r="G866" s="255">
        <v>0</v>
      </c>
      <c r="H866" s="255">
        <v>0</v>
      </c>
      <c r="I866" s="255">
        <v>0</v>
      </c>
      <c r="J866" s="255">
        <v>1.75808210883039</v>
      </c>
    </row>
    <row r="867" spans="1:10" s="116" customFormat="1" ht="12" x14ac:dyDescent="0.2">
      <c r="A867" s="144" t="s">
        <v>4625</v>
      </c>
      <c r="B867" s="144" t="s">
        <v>4625</v>
      </c>
      <c r="C867" s="144" t="s">
        <v>2448</v>
      </c>
      <c r="D867" s="256">
        <v>0</v>
      </c>
      <c r="E867" s="256">
        <v>0</v>
      </c>
      <c r="F867" s="256">
        <v>0</v>
      </c>
      <c r="G867" s="256">
        <v>0</v>
      </c>
      <c r="H867" s="256">
        <v>0</v>
      </c>
      <c r="I867" s="256">
        <v>0</v>
      </c>
      <c r="J867" s="256">
        <v>0</v>
      </c>
    </row>
    <row r="868" spans="1:10" s="116" customFormat="1" ht="12" x14ac:dyDescent="0.2">
      <c r="A868" s="143" t="s">
        <v>1052</v>
      </c>
      <c r="B868" s="143" t="s">
        <v>1052</v>
      </c>
      <c r="C868" s="143" t="s">
        <v>3661</v>
      </c>
      <c r="D868" s="255">
        <v>0</v>
      </c>
      <c r="E868" s="255">
        <v>0</v>
      </c>
      <c r="F868" s="255">
        <v>0</v>
      </c>
      <c r="G868" s="255">
        <v>0</v>
      </c>
      <c r="H868" s="255">
        <v>0</v>
      </c>
      <c r="I868" s="255">
        <v>0</v>
      </c>
      <c r="J868" s="255">
        <v>0.33636204796526298</v>
      </c>
    </row>
    <row r="869" spans="1:10" s="116" customFormat="1" ht="12" x14ac:dyDescent="0.2">
      <c r="A869" s="144" t="s">
        <v>6077</v>
      </c>
      <c r="B869" s="144" t="s">
        <v>6077</v>
      </c>
      <c r="C869" s="144" t="s">
        <v>6078</v>
      </c>
      <c r="D869" s="256">
        <v>0</v>
      </c>
      <c r="E869" s="256">
        <v>0</v>
      </c>
      <c r="F869" s="256">
        <v>0</v>
      </c>
      <c r="G869" s="256">
        <v>0</v>
      </c>
      <c r="H869" s="256">
        <v>0</v>
      </c>
      <c r="I869" s="256">
        <v>0</v>
      </c>
      <c r="J869" s="256">
        <v>2.1011331277999998</v>
      </c>
    </row>
    <row r="870" spans="1:10" s="116" customFormat="1" ht="12" x14ac:dyDescent="0.2">
      <c r="A870" s="143" t="s">
        <v>735</v>
      </c>
      <c r="B870" s="143" t="s">
        <v>735</v>
      </c>
      <c r="C870" s="143" t="s">
        <v>3283</v>
      </c>
      <c r="D870" s="255">
        <v>5.2016941840830498E-4</v>
      </c>
      <c r="E870" s="255">
        <v>1.04033883681661E-3</v>
      </c>
      <c r="F870" s="255">
        <v>2.0806776736332199E-3</v>
      </c>
      <c r="G870" s="255">
        <v>0</v>
      </c>
      <c r="H870" s="255">
        <v>0</v>
      </c>
      <c r="I870" s="255">
        <v>0</v>
      </c>
      <c r="J870" s="255">
        <v>1.62372628377471</v>
      </c>
    </row>
    <row r="871" spans="1:10" s="116" customFormat="1" ht="12" x14ac:dyDescent="0.2">
      <c r="A871" s="144" t="s">
        <v>1450</v>
      </c>
      <c r="B871" s="144" t="s">
        <v>1450</v>
      </c>
      <c r="C871" s="144" t="s">
        <v>4124</v>
      </c>
      <c r="D871" s="256">
        <v>18.2021718357318</v>
      </c>
      <c r="E871" s="256">
        <v>36.4043436714636</v>
      </c>
      <c r="F871" s="256">
        <v>72.8086873429273</v>
      </c>
      <c r="G871" s="256">
        <v>0</v>
      </c>
      <c r="H871" s="256">
        <v>0</v>
      </c>
      <c r="I871" s="256">
        <v>0</v>
      </c>
      <c r="J871" s="256">
        <v>0.40930123372476501</v>
      </c>
    </row>
    <row r="872" spans="1:10" s="116" customFormat="1" ht="12" x14ac:dyDescent="0.2">
      <c r="A872" s="143" t="s">
        <v>4626</v>
      </c>
      <c r="B872" s="143" t="s">
        <v>4626</v>
      </c>
      <c r="C872" s="143" t="s">
        <v>2366</v>
      </c>
      <c r="D872" s="255">
        <v>1.12851038945854</v>
      </c>
      <c r="E872" s="255">
        <v>2.25702077891708</v>
      </c>
      <c r="F872" s="255">
        <v>4.5140415578341502</v>
      </c>
      <c r="G872" s="255">
        <v>0</v>
      </c>
      <c r="H872" s="255">
        <v>0</v>
      </c>
      <c r="I872" s="255">
        <v>0</v>
      </c>
      <c r="J872" s="255">
        <v>2.0027221948891398</v>
      </c>
    </row>
    <row r="873" spans="1:10" s="116" customFormat="1" ht="12" x14ac:dyDescent="0.2">
      <c r="A873" s="144" t="s">
        <v>5308</v>
      </c>
      <c r="B873" s="144" t="s">
        <v>5308</v>
      </c>
      <c r="C873" s="144" t="s">
        <v>5309</v>
      </c>
      <c r="D873" s="256">
        <v>0</v>
      </c>
      <c r="E873" s="256">
        <v>0</v>
      </c>
      <c r="F873" s="256">
        <v>0</v>
      </c>
      <c r="G873" s="256">
        <v>0</v>
      </c>
      <c r="H873" s="256">
        <v>0</v>
      </c>
      <c r="I873" s="256">
        <v>0</v>
      </c>
      <c r="J873" s="256">
        <v>0</v>
      </c>
    </row>
    <row r="874" spans="1:10" s="116" customFormat="1" ht="12" x14ac:dyDescent="0.2">
      <c r="A874" s="143" t="s">
        <v>1850</v>
      </c>
      <c r="B874" s="143" t="s">
        <v>1850</v>
      </c>
      <c r="C874" s="143" t="s">
        <v>4057</v>
      </c>
      <c r="D874" s="255">
        <v>0</v>
      </c>
      <c r="E874" s="255">
        <v>0</v>
      </c>
      <c r="F874" s="255">
        <v>0</v>
      </c>
      <c r="G874" s="255">
        <v>0</v>
      </c>
      <c r="H874" s="255">
        <v>0</v>
      </c>
      <c r="I874" s="255">
        <v>0</v>
      </c>
      <c r="J874" s="255">
        <v>1.91182718088895</v>
      </c>
    </row>
    <row r="875" spans="1:10" s="116" customFormat="1" ht="12" x14ac:dyDescent="0.2">
      <c r="A875" s="144" t="s">
        <v>874</v>
      </c>
      <c r="B875" s="144" t="s">
        <v>874</v>
      </c>
      <c r="C875" s="144" t="s">
        <v>3444</v>
      </c>
      <c r="D875" s="256">
        <v>1.99333126848671E-4</v>
      </c>
      <c r="E875" s="256">
        <v>3.9866625369734102E-4</v>
      </c>
      <c r="F875" s="256">
        <v>7.9733250739468203E-4</v>
      </c>
      <c r="G875" s="256">
        <v>0</v>
      </c>
      <c r="H875" s="256">
        <v>0</v>
      </c>
      <c r="I875" s="256">
        <v>0</v>
      </c>
      <c r="J875" s="256">
        <v>0</v>
      </c>
    </row>
    <row r="876" spans="1:10" s="116" customFormat="1" ht="12" x14ac:dyDescent="0.2">
      <c r="A876" s="143" t="s">
        <v>6079</v>
      </c>
      <c r="B876" s="143" t="s">
        <v>6079</v>
      </c>
      <c r="C876" s="143" t="s">
        <v>5928</v>
      </c>
      <c r="D876" s="255">
        <v>0</v>
      </c>
      <c r="E876" s="255">
        <v>0</v>
      </c>
      <c r="F876" s="255">
        <v>0</v>
      </c>
      <c r="G876" s="255">
        <v>0</v>
      </c>
      <c r="H876" s="255">
        <v>0</v>
      </c>
      <c r="I876" s="255">
        <v>0</v>
      </c>
      <c r="J876" s="255">
        <v>2.0127352996799899</v>
      </c>
    </row>
    <row r="877" spans="1:10" s="116" customFormat="1" ht="12" x14ac:dyDescent="0.2">
      <c r="A877" s="144" t="s">
        <v>4627</v>
      </c>
      <c r="B877" s="144" t="s">
        <v>4627</v>
      </c>
      <c r="C877" s="144" t="s">
        <v>2005</v>
      </c>
      <c r="D877" s="256">
        <v>0</v>
      </c>
      <c r="E877" s="256">
        <v>0</v>
      </c>
      <c r="F877" s="256">
        <v>0</v>
      </c>
      <c r="G877" s="256">
        <v>0</v>
      </c>
      <c r="H877" s="256">
        <v>0</v>
      </c>
      <c r="I877" s="256">
        <v>0</v>
      </c>
      <c r="J877" s="256">
        <v>2.1108465170280599</v>
      </c>
    </row>
    <row r="878" spans="1:10" s="116" customFormat="1" ht="12" x14ac:dyDescent="0.2">
      <c r="A878" s="143" t="s">
        <v>803</v>
      </c>
      <c r="B878" s="143" t="s">
        <v>803</v>
      </c>
      <c r="C878" s="143" t="s">
        <v>3366</v>
      </c>
      <c r="D878" s="255">
        <v>0</v>
      </c>
      <c r="E878" s="255">
        <v>0</v>
      </c>
      <c r="F878" s="255">
        <v>0</v>
      </c>
      <c r="G878" s="255">
        <v>0</v>
      </c>
      <c r="H878" s="255">
        <v>0</v>
      </c>
      <c r="I878" s="255">
        <v>0</v>
      </c>
      <c r="J878" s="255">
        <v>1.6335071773207299</v>
      </c>
    </row>
    <row r="879" spans="1:10" s="116" customFormat="1" ht="12" x14ac:dyDescent="0.2">
      <c r="A879" s="144" t="s">
        <v>5310</v>
      </c>
      <c r="B879" s="144" t="s">
        <v>5310</v>
      </c>
      <c r="C879" s="144" t="s">
        <v>5311</v>
      </c>
      <c r="D879" s="256">
        <v>6.2273977542114697E-4</v>
      </c>
      <c r="E879" s="256">
        <v>1.24547955084229E-3</v>
      </c>
      <c r="F879" s="256">
        <v>2.4909591016845901E-3</v>
      </c>
      <c r="G879" s="256">
        <v>0</v>
      </c>
      <c r="H879" s="256">
        <v>0</v>
      </c>
      <c r="I879" s="256">
        <v>0</v>
      </c>
      <c r="J879" s="256">
        <v>0</v>
      </c>
    </row>
    <row r="880" spans="1:10" s="116" customFormat="1" ht="12" x14ac:dyDescent="0.2">
      <c r="A880" s="143" t="s">
        <v>5563</v>
      </c>
      <c r="B880" s="143" t="s">
        <v>5563</v>
      </c>
      <c r="C880" s="143" t="s">
        <v>5564</v>
      </c>
      <c r="D880" s="255">
        <v>4.0424157667003497E-4</v>
      </c>
      <c r="E880" s="255">
        <v>8.0848315334007103E-4</v>
      </c>
      <c r="F880" s="255">
        <v>1.6169663066801399E-3</v>
      </c>
      <c r="G880" s="255">
        <v>0</v>
      </c>
      <c r="H880" s="255">
        <v>0</v>
      </c>
      <c r="I880" s="255">
        <v>0</v>
      </c>
      <c r="J880" s="255">
        <v>1.6866697745972501</v>
      </c>
    </row>
    <row r="881" spans="1:10" s="116" customFormat="1" ht="12" x14ac:dyDescent="0.2">
      <c r="A881" s="144" t="s">
        <v>1187</v>
      </c>
      <c r="B881" s="144" t="s">
        <v>1187</v>
      </c>
      <c r="C881" s="144" t="s">
        <v>3822</v>
      </c>
      <c r="D881" s="256">
        <v>0</v>
      </c>
      <c r="E881" s="256">
        <v>0</v>
      </c>
      <c r="F881" s="256">
        <v>0</v>
      </c>
      <c r="G881" s="256">
        <v>0</v>
      </c>
      <c r="H881" s="256">
        <v>0</v>
      </c>
      <c r="I881" s="256">
        <v>0</v>
      </c>
      <c r="J881" s="256">
        <v>0</v>
      </c>
    </row>
    <row r="882" spans="1:10" s="116" customFormat="1" ht="12" x14ac:dyDescent="0.2">
      <c r="A882" s="143" t="s">
        <v>1536</v>
      </c>
      <c r="B882" s="143" t="s">
        <v>1536</v>
      </c>
      <c r="C882" s="143" t="s">
        <v>4213</v>
      </c>
      <c r="D882" s="255">
        <v>1.22516259868844E-4</v>
      </c>
      <c r="E882" s="255">
        <v>2.4503251973768898E-4</v>
      </c>
      <c r="F882" s="255">
        <v>4.9006503947537797E-4</v>
      </c>
      <c r="G882" s="255">
        <v>0</v>
      </c>
      <c r="H882" s="255">
        <v>0</v>
      </c>
      <c r="I882" s="255">
        <v>0</v>
      </c>
      <c r="J882" s="255">
        <v>0.40509068086583</v>
      </c>
    </row>
    <row r="883" spans="1:10" s="116" customFormat="1" ht="12" x14ac:dyDescent="0.2">
      <c r="A883" s="144" t="s">
        <v>1383</v>
      </c>
      <c r="B883" s="144" t="s">
        <v>1383</v>
      </c>
      <c r="C883" s="144" t="s">
        <v>4045</v>
      </c>
      <c r="D883" s="256">
        <v>9.3269714560454797E-5</v>
      </c>
      <c r="E883" s="256">
        <v>1.8653942912091E-4</v>
      </c>
      <c r="F883" s="256">
        <v>3.7307885824181902E-4</v>
      </c>
      <c r="G883" s="256">
        <v>0</v>
      </c>
      <c r="H883" s="256">
        <v>0</v>
      </c>
      <c r="I883" s="256">
        <v>0</v>
      </c>
      <c r="J883" s="256">
        <v>0.63501162750107498</v>
      </c>
    </row>
    <row r="884" spans="1:10" s="116" customFormat="1" ht="12" x14ac:dyDescent="0.2">
      <c r="A884" s="143" t="s">
        <v>687</v>
      </c>
      <c r="B884" s="143" t="s">
        <v>687</v>
      </c>
      <c r="C884" s="143" t="s">
        <v>3228</v>
      </c>
      <c r="D884" s="255">
        <v>0</v>
      </c>
      <c r="E884" s="255">
        <v>0</v>
      </c>
      <c r="F884" s="255">
        <v>0</v>
      </c>
      <c r="G884" s="255">
        <v>0</v>
      </c>
      <c r="H884" s="255">
        <v>0</v>
      </c>
      <c r="I884" s="255">
        <v>0</v>
      </c>
      <c r="J884" s="255">
        <v>0</v>
      </c>
    </row>
    <row r="885" spans="1:10" s="116" customFormat="1" ht="12" x14ac:dyDescent="0.2">
      <c r="A885" s="144" t="s">
        <v>686</v>
      </c>
      <c r="B885" s="144" t="s">
        <v>686</v>
      </c>
      <c r="C885" s="144" t="s">
        <v>3227</v>
      </c>
      <c r="D885" s="256">
        <v>0</v>
      </c>
      <c r="E885" s="256">
        <v>0</v>
      </c>
      <c r="F885" s="256">
        <v>0</v>
      </c>
      <c r="G885" s="256">
        <v>0</v>
      </c>
      <c r="H885" s="256">
        <v>0</v>
      </c>
      <c r="I885" s="256">
        <v>0</v>
      </c>
      <c r="J885" s="256">
        <v>2.96355766438574</v>
      </c>
    </row>
    <row r="886" spans="1:10" s="116" customFormat="1" ht="12" x14ac:dyDescent="0.2">
      <c r="A886" s="143" t="s">
        <v>1371</v>
      </c>
      <c r="B886" s="143" t="s">
        <v>1371</v>
      </c>
      <c r="C886" s="143" t="s">
        <v>4037</v>
      </c>
      <c r="D886" s="255">
        <v>0</v>
      </c>
      <c r="E886" s="255">
        <v>0</v>
      </c>
      <c r="F886" s="255">
        <v>0</v>
      </c>
      <c r="G886" s="255">
        <v>0</v>
      </c>
      <c r="H886" s="255">
        <v>0</v>
      </c>
      <c r="I886" s="255">
        <v>0</v>
      </c>
      <c r="J886" s="255">
        <v>2.0536081734524001</v>
      </c>
    </row>
    <row r="887" spans="1:10" s="116" customFormat="1" ht="12" x14ac:dyDescent="0.2">
      <c r="A887" s="144" t="s">
        <v>6080</v>
      </c>
      <c r="B887" s="144" t="s">
        <v>6080</v>
      </c>
      <c r="C887" s="144" t="s">
        <v>6081</v>
      </c>
      <c r="D887" s="256">
        <v>2.9305165030841201E-5</v>
      </c>
      <c r="E887" s="256">
        <v>5.86103300616823E-5</v>
      </c>
      <c r="F887" s="256">
        <v>1.1722066012336499E-4</v>
      </c>
      <c r="G887" s="256">
        <v>0</v>
      </c>
      <c r="H887" s="256">
        <v>0</v>
      </c>
      <c r="I887" s="256">
        <v>0</v>
      </c>
      <c r="J887" s="256">
        <v>0.43270338436803202</v>
      </c>
    </row>
    <row r="888" spans="1:10" s="116" customFormat="1" ht="12" x14ac:dyDescent="0.2">
      <c r="A888" s="143" t="s">
        <v>1296</v>
      </c>
      <c r="B888" s="143" t="s">
        <v>1296</v>
      </c>
      <c r="C888" s="143" t="s">
        <v>3960</v>
      </c>
      <c r="D888" s="255">
        <v>0</v>
      </c>
      <c r="E888" s="255">
        <v>0</v>
      </c>
      <c r="F888" s="255">
        <v>0</v>
      </c>
      <c r="G888" s="255">
        <v>0</v>
      </c>
      <c r="H888" s="255">
        <v>0</v>
      </c>
      <c r="I888" s="255">
        <v>0</v>
      </c>
      <c r="J888" s="255">
        <v>1.78527001788926</v>
      </c>
    </row>
    <row r="889" spans="1:10" s="116" customFormat="1" ht="12" x14ac:dyDescent="0.2">
      <c r="A889" s="144" t="s">
        <v>1281</v>
      </c>
      <c r="B889" s="144" t="s">
        <v>1281</v>
      </c>
      <c r="C889" s="144" t="s">
        <v>3941</v>
      </c>
      <c r="D889" s="256">
        <v>9.9256517834395806E-5</v>
      </c>
      <c r="E889" s="256">
        <v>1.9851303566879199E-4</v>
      </c>
      <c r="F889" s="256">
        <v>3.9702607133758301E-4</v>
      </c>
      <c r="G889" s="256">
        <v>0</v>
      </c>
      <c r="H889" s="256">
        <v>0</v>
      </c>
      <c r="I889" s="256">
        <v>0</v>
      </c>
      <c r="J889" s="256">
        <v>0</v>
      </c>
    </row>
    <row r="890" spans="1:10" s="116" customFormat="1" ht="12" x14ac:dyDescent="0.2">
      <c r="A890" s="143" t="s">
        <v>928</v>
      </c>
      <c r="B890" s="143" t="s">
        <v>928</v>
      </c>
      <c r="C890" s="143" t="s">
        <v>3508</v>
      </c>
      <c r="D890" s="255">
        <v>32.114369748901701</v>
      </c>
      <c r="E890" s="255">
        <v>64.228739497803502</v>
      </c>
      <c r="F890" s="255">
        <v>128.457478995607</v>
      </c>
      <c r="G890" s="255">
        <v>0</v>
      </c>
      <c r="H890" s="255">
        <v>0</v>
      </c>
      <c r="I890" s="255">
        <v>0</v>
      </c>
      <c r="J890" s="255">
        <v>0.41311403596815599</v>
      </c>
    </row>
    <row r="891" spans="1:10" s="116" customFormat="1" ht="12" x14ac:dyDescent="0.2">
      <c r="A891" s="144" t="s">
        <v>1814</v>
      </c>
      <c r="B891" s="144" t="s">
        <v>1814</v>
      </c>
      <c r="C891" s="144" t="s">
        <v>2971</v>
      </c>
      <c r="D891" s="256">
        <v>0</v>
      </c>
      <c r="E891" s="256">
        <v>0</v>
      </c>
      <c r="F891" s="256">
        <v>0</v>
      </c>
      <c r="G891" s="256">
        <v>0</v>
      </c>
      <c r="H891" s="256">
        <v>0</v>
      </c>
      <c r="I891" s="256">
        <v>0</v>
      </c>
      <c r="J891" s="256">
        <v>1.11133761617236</v>
      </c>
    </row>
    <row r="892" spans="1:10" s="116" customFormat="1" ht="12" x14ac:dyDescent="0.2">
      <c r="A892" s="143" t="s">
        <v>4368</v>
      </c>
      <c r="B892" s="143" t="s">
        <v>630</v>
      </c>
      <c r="C892" s="143" t="s">
        <v>3123</v>
      </c>
      <c r="D892" s="255">
        <v>13.005060724744</v>
      </c>
      <c r="E892" s="255">
        <v>26.0101214494881</v>
      </c>
      <c r="F892" s="255">
        <v>52.0202428989761</v>
      </c>
      <c r="G892" s="255">
        <v>0</v>
      </c>
      <c r="H892" s="255">
        <v>0</v>
      </c>
      <c r="I892" s="255">
        <v>0</v>
      </c>
      <c r="J892" s="255">
        <v>2.3855456083394802</v>
      </c>
    </row>
    <row r="893" spans="1:10" s="116" customFormat="1" ht="12" x14ac:dyDescent="0.2">
      <c r="A893" s="144" t="s">
        <v>618</v>
      </c>
      <c r="B893" s="144" t="s">
        <v>618</v>
      </c>
      <c r="C893" s="144" t="s">
        <v>3053</v>
      </c>
      <c r="D893" s="256">
        <v>1.14764531744037E-4</v>
      </c>
      <c r="E893" s="256">
        <v>2.29529063488073E-4</v>
      </c>
      <c r="F893" s="256">
        <v>4.59058126976146E-4</v>
      </c>
      <c r="G893" s="256">
        <v>0</v>
      </c>
      <c r="H893" s="256">
        <v>0</v>
      </c>
      <c r="I893" s="256">
        <v>0</v>
      </c>
      <c r="J893" s="256">
        <v>0.40106242016756899</v>
      </c>
    </row>
    <row r="894" spans="1:10" s="116" customFormat="1" ht="12" x14ac:dyDescent="0.2">
      <c r="A894" s="143" t="s">
        <v>656</v>
      </c>
      <c r="B894" s="143" t="s">
        <v>656</v>
      </c>
      <c r="C894" s="143" t="s">
        <v>3171</v>
      </c>
      <c r="D894" s="255">
        <v>8.7943886278992898E-5</v>
      </c>
      <c r="E894" s="255">
        <v>1.7588777255798599E-4</v>
      </c>
      <c r="F894" s="255">
        <v>3.5177554511597197E-4</v>
      </c>
      <c r="G894" s="255">
        <v>0</v>
      </c>
      <c r="H894" s="255">
        <v>0</v>
      </c>
      <c r="I894" s="255">
        <v>0</v>
      </c>
      <c r="J894" s="255">
        <v>0</v>
      </c>
    </row>
    <row r="895" spans="1:10" s="116" customFormat="1" ht="12" x14ac:dyDescent="0.2">
      <c r="A895" s="144" t="s">
        <v>4628</v>
      </c>
      <c r="B895" s="144" t="s">
        <v>4628</v>
      </c>
      <c r="C895" s="144" t="s">
        <v>1886</v>
      </c>
      <c r="D895" s="256">
        <v>0</v>
      </c>
      <c r="E895" s="256">
        <v>0</v>
      </c>
      <c r="F895" s="256">
        <v>0</v>
      </c>
      <c r="G895" s="256">
        <v>0</v>
      </c>
      <c r="H895" s="256">
        <v>0</v>
      </c>
      <c r="I895" s="256">
        <v>0</v>
      </c>
      <c r="J895" s="256">
        <v>2.6099846218191201</v>
      </c>
    </row>
    <row r="896" spans="1:10" s="116" customFormat="1" ht="12" x14ac:dyDescent="0.2">
      <c r="A896" s="143" t="s">
        <v>736</v>
      </c>
      <c r="B896" s="143" t="s">
        <v>736</v>
      </c>
      <c r="C896" s="143" t="s">
        <v>3284</v>
      </c>
      <c r="D896" s="255">
        <v>0</v>
      </c>
      <c r="E896" s="255">
        <v>0</v>
      </c>
      <c r="F896" s="255">
        <v>0</v>
      </c>
      <c r="G896" s="255">
        <v>0</v>
      </c>
      <c r="H896" s="255">
        <v>0</v>
      </c>
      <c r="I896" s="255">
        <v>0</v>
      </c>
      <c r="J896" s="255">
        <v>2.8049318481067398</v>
      </c>
    </row>
    <row r="897" spans="1:10" s="116" customFormat="1" ht="12" x14ac:dyDescent="0.2">
      <c r="A897" s="144" t="s">
        <v>6082</v>
      </c>
      <c r="B897" s="144" t="s">
        <v>6082</v>
      </c>
      <c r="C897" s="144" t="s">
        <v>6083</v>
      </c>
      <c r="D897" s="256">
        <v>0</v>
      </c>
      <c r="E897" s="256">
        <v>0</v>
      </c>
      <c r="F897" s="256">
        <v>0</v>
      </c>
      <c r="G897" s="256">
        <v>0</v>
      </c>
      <c r="H897" s="256">
        <v>0</v>
      </c>
      <c r="I897" s="256">
        <v>0</v>
      </c>
      <c r="J897" s="256">
        <v>1.9424378484</v>
      </c>
    </row>
    <row r="898" spans="1:10" s="116" customFormat="1" ht="12" x14ac:dyDescent="0.2">
      <c r="A898" s="143" t="s">
        <v>6084</v>
      </c>
      <c r="B898" s="143" t="s">
        <v>6084</v>
      </c>
      <c r="C898" s="143" t="s">
        <v>6085</v>
      </c>
      <c r="D898" s="255">
        <v>0</v>
      </c>
      <c r="E898" s="255">
        <v>0</v>
      </c>
      <c r="F898" s="255">
        <v>0</v>
      </c>
      <c r="G898" s="255">
        <v>0</v>
      </c>
      <c r="H898" s="255">
        <v>0</v>
      </c>
      <c r="I898" s="255">
        <v>0</v>
      </c>
      <c r="J898" s="255">
        <v>2.0201182351633298</v>
      </c>
    </row>
    <row r="899" spans="1:10" s="116" customFormat="1" ht="12" x14ac:dyDescent="0.2">
      <c r="A899" s="144" t="s">
        <v>634</v>
      </c>
      <c r="B899" s="144" t="s">
        <v>634</v>
      </c>
      <c r="C899" s="144" t="s">
        <v>3133</v>
      </c>
      <c r="D899" s="256">
        <v>0</v>
      </c>
      <c r="E899" s="256">
        <v>0</v>
      </c>
      <c r="F899" s="256">
        <v>0</v>
      </c>
      <c r="G899" s="256">
        <v>26.457766609098599</v>
      </c>
      <c r="H899" s="256">
        <v>52.915533218197098</v>
      </c>
      <c r="I899" s="256">
        <v>105.831066436394</v>
      </c>
      <c r="J899" s="256">
        <v>0</v>
      </c>
    </row>
    <row r="900" spans="1:10" s="116" customFormat="1" ht="12" x14ac:dyDescent="0.2">
      <c r="A900" s="143" t="s">
        <v>4378</v>
      </c>
      <c r="B900" s="143" t="s">
        <v>4629</v>
      </c>
      <c r="C900" s="143" t="s">
        <v>1906</v>
      </c>
      <c r="D900" s="255">
        <v>84.272691997080699</v>
      </c>
      <c r="E900" s="255">
        <v>168.545383994161</v>
      </c>
      <c r="F900" s="255">
        <v>337.09076798832302</v>
      </c>
      <c r="G900" s="255">
        <v>0</v>
      </c>
      <c r="H900" s="255">
        <v>0</v>
      </c>
      <c r="I900" s="255">
        <v>0</v>
      </c>
      <c r="J900" s="255">
        <v>1.1298124008121599</v>
      </c>
    </row>
    <row r="901" spans="1:10" s="116" customFormat="1" ht="12" x14ac:dyDescent="0.2">
      <c r="A901" s="144" t="s">
        <v>5565</v>
      </c>
      <c r="B901" s="144" t="s">
        <v>5565</v>
      </c>
      <c r="C901" s="144" t="s">
        <v>5566</v>
      </c>
      <c r="D901" s="256">
        <v>0</v>
      </c>
      <c r="E901" s="256">
        <v>0</v>
      </c>
      <c r="F901" s="256">
        <v>0</v>
      </c>
      <c r="G901" s="256">
        <v>0</v>
      </c>
      <c r="H901" s="256">
        <v>0</v>
      </c>
      <c r="I901" s="256">
        <v>0</v>
      </c>
      <c r="J901" s="256">
        <v>0</v>
      </c>
    </row>
    <row r="902" spans="1:10" s="116" customFormat="1" ht="12" x14ac:dyDescent="0.2">
      <c r="A902" s="143" t="s">
        <v>719</v>
      </c>
      <c r="B902" s="143" t="s">
        <v>719</v>
      </c>
      <c r="C902" s="143" t="s">
        <v>3264</v>
      </c>
      <c r="D902" s="255">
        <v>5.4620243178478704E-4</v>
      </c>
      <c r="E902" s="255">
        <v>1.09240486356957E-3</v>
      </c>
      <c r="F902" s="255">
        <v>2.1848097271391499E-3</v>
      </c>
      <c r="G902" s="255">
        <v>0</v>
      </c>
      <c r="H902" s="255">
        <v>0</v>
      </c>
      <c r="I902" s="255">
        <v>0</v>
      </c>
      <c r="J902" s="255">
        <v>1.61199536628771</v>
      </c>
    </row>
    <row r="903" spans="1:10" s="116" customFormat="1" ht="12" x14ac:dyDescent="0.2">
      <c r="A903" s="144" t="s">
        <v>602</v>
      </c>
      <c r="B903" s="144" t="s">
        <v>602</v>
      </c>
      <c r="C903" s="144" t="s">
        <v>3018</v>
      </c>
      <c r="D903" s="256">
        <v>7.1275863514230699E-4</v>
      </c>
      <c r="E903" s="256">
        <v>1.4255172702846101E-3</v>
      </c>
      <c r="F903" s="256">
        <v>2.8510345405692301E-3</v>
      </c>
      <c r="G903" s="256">
        <v>0</v>
      </c>
      <c r="H903" s="256">
        <v>0</v>
      </c>
      <c r="I903" s="256">
        <v>0</v>
      </c>
      <c r="J903" s="256">
        <v>1.22564218227789</v>
      </c>
    </row>
    <row r="904" spans="1:10" s="116" customFormat="1" ht="12" x14ac:dyDescent="0.2">
      <c r="A904" s="143" t="s">
        <v>4630</v>
      </c>
      <c r="B904" s="143" t="s">
        <v>4630</v>
      </c>
      <c r="C904" s="143" t="s">
        <v>1991</v>
      </c>
      <c r="D904" s="255">
        <v>0</v>
      </c>
      <c r="E904" s="255">
        <v>0</v>
      </c>
      <c r="F904" s="255">
        <v>0</v>
      </c>
      <c r="G904" s="255">
        <v>0</v>
      </c>
      <c r="H904" s="255">
        <v>0</v>
      </c>
      <c r="I904" s="255">
        <v>0</v>
      </c>
      <c r="J904" s="255">
        <v>2.1209387540443099</v>
      </c>
    </row>
    <row r="905" spans="1:10" s="116" customFormat="1" ht="12" x14ac:dyDescent="0.2">
      <c r="A905" s="144" t="s">
        <v>298</v>
      </c>
      <c r="B905" s="144" t="s">
        <v>298</v>
      </c>
      <c r="C905" s="144" t="s">
        <v>2189</v>
      </c>
      <c r="D905" s="256">
        <v>0</v>
      </c>
      <c r="E905" s="256">
        <v>0</v>
      </c>
      <c r="F905" s="256">
        <v>0</v>
      </c>
      <c r="G905" s="256">
        <v>0</v>
      </c>
      <c r="H905" s="256">
        <v>0</v>
      </c>
      <c r="I905" s="256">
        <v>0</v>
      </c>
      <c r="J905" s="256">
        <v>1.0088284331874999</v>
      </c>
    </row>
    <row r="906" spans="1:10" s="116" customFormat="1" ht="12" x14ac:dyDescent="0.2">
      <c r="A906" s="143" t="s">
        <v>3502</v>
      </c>
      <c r="B906" s="143" t="s">
        <v>3502</v>
      </c>
      <c r="C906" s="143" t="s">
        <v>3503</v>
      </c>
      <c r="D906" s="255">
        <v>0</v>
      </c>
      <c r="E906" s="255">
        <v>0</v>
      </c>
      <c r="F906" s="255">
        <v>0</v>
      </c>
      <c r="G906" s="255">
        <v>0</v>
      </c>
      <c r="H906" s="255">
        <v>0</v>
      </c>
      <c r="I906" s="255">
        <v>0</v>
      </c>
      <c r="J906" s="255">
        <v>0.289099234761591</v>
      </c>
    </row>
    <row r="907" spans="1:10" s="116" customFormat="1" ht="12" x14ac:dyDescent="0.2">
      <c r="A907" s="144" t="s">
        <v>667</v>
      </c>
      <c r="B907" s="144" t="s">
        <v>868</v>
      </c>
      <c r="C907" s="144" t="s">
        <v>3201</v>
      </c>
      <c r="D907" s="256">
        <v>42.460574471416599</v>
      </c>
      <c r="E907" s="256">
        <v>84.921148942833199</v>
      </c>
      <c r="F907" s="256">
        <v>169.842297885666</v>
      </c>
      <c r="G907" s="256">
        <v>0</v>
      </c>
      <c r="H907" s="256">
        <v>0</v>
      </c>
      <c r="I907" s="256">
        <v>0</v>
      </c>
      <c r="J907" s="256">
        <v>2.7243406708417202</v>
      </c>
    </row>
    <row r="908" spans="1:10" s="116" customFormat="1" ht="12" x14ac:dyDescent="0.2">
      <c r="A908" s="143" t="s">
        <v>869</v>
      </c>
      <c r="B908" s="143" t="s">
        <v>869</v>
      </c>
      <c r="C908" s="143" t="s">
        <v>3438</v>
      </c>
      <c r="D908" s="255">
        <v>0</v>
      </c>
      <c r="E908" s="255">
        <v>0</v>
      </c>
      <c r="F908" s="255">
        <v>0</v>
      </c>
      <c r="G908" s="255">
        <v>0</v>
      </c>
      <c r="H908" s="255">
        <v>0</v>
      </c>
      <c r="I908" s="255">
        <v>0</v>
      </c>
      <c r="J908" s="255">
        <v>0</v>
      </c>
    </row>
    <row r="909" spans="1:10" s="116" customFormat="1" ht="12" x14ac:dyDescent="0.2">
      <c r="A909" s="144" t="s">
        <v>475</v>
      </c>
      <c r="B909" s="144" t="s">
        <v>475</v>
      </c>
      <c r="C909" s="144" t="s">
        <v>2804</v>
      </c>
      <c r="D909" s="256">
        <v>5.8968321904825005E-4</v>
      </c>
      <c r="E909" s="256">
        <v>1.1793664380965001E-3</v>
      </c>
      <c r="F909" s="256">
        <v>2.3587328761930002E-3</v>
      </c>
      <c r="G909" s="256">
        <v>0</v>
      </c>
      <c r="H909" s="256">
        <v>0</v>
      </c>
      <c r="I909" s="256">
        <v>0</v>
      </c>
      <c r="J909" s="256">
        <v>0</v>
      </c>
    </row>
    <row r="910" spans="1:10" s="116" customFormat="1" ht="12" x14ac:dyDescent="0.2">
      <c r="A910" s="143" t="s">
        <v>5849</v>
      </c>
      <c r="B910" s="143" t="s">
        <v>5849</v>
      </c>
      <c r="C910" s="143" t="s">
        <v>2359</v>
      </c>
      <c r="D910" s="255">
        <v>0</v>
      </c>
      <c r="E910" s="255">
        <v>0</v>
      </c>
      <c r="F910" s="255">
        <v>0</v>
      </c>
      <c r="G910" s="255">
        <v>0</v>
      </c>
      <c r="H910" s="255">
        <v>0</v>
      </c>
      <c r="I910" s="255">
        <v>0</v>
      </c>
      <c r="J910" s="255">
        <v>3.87319204835</v>
      </c>
    </row>
    <row r="911" spans="1:10" s="116" customFormat="1" ht="12" x14ac:dyDescent="0.2">
      <c r="A911" s="144" t="s">
        <v>2824</v>
      </c>
      <c r="B911" s="144" t="s">
        <v>2824</v>
      </c>
      <c r="C911" s="144" t="s">
        <v>2825</v>
      </c>
      <c r="D911" s="256">
        <v>0</v>
      </c>
      <c r="E911" s="256">
        <v>0</v>
      </c>
      <c r="F911" s="256">
        <v>0</v>
      </c>
      <c r="G911" s="256">
        <v>0</v>
      </c>
      <c r="H911" s="256">
        <v>0</v>
      </c>
      <c r="I911" s="256">
        <v>0</v>
      </c>
      <c r="J911" s="256">
        <v>0</v>
      </c>
    </row>
    <row r="912" spans="1:10" s="116" customFormat="1" ht="12" x14ac:dyDescent="0.2">
      <c r="A912" s="143" t="s">
        <v>859</v>
      </c>
      <c r="B912" s="143" t="s">
        <v>859</v>
      </c>
      <c r="C912" s="143" t="s">
        <v>3430</v>
      </c>
      <c r="D912" s="255">
        <v>0</v>
      </c>
      <c r="E912" s="255">
        <v>0</v>
      </c>
      <c r="F912" s="255">
        <v>0</v>
      </c>
      <c r="G912" s="255">
        <v>0</v>
      </c>
      <c r="H912" s="255">
        <v>0</v>
      </c>
      <c r="I912" s="255">
        <v>0</v>
      </c>
      <c r="J912" s="255">
        <v>3.0239565811369902</v>
      </c>
    </row>
    <row r="913" spans="1:10" s="116" customFormat="1" ht="12" x14ac:dyDescent="0.2">
      <c r="A913" s="144" t="s">
        <v>5312</v>
      </c>
      <c r="B913" s="144" t="s">
        <v>5312</v>
      </c>
      <c r="C913" s="144" t="s">
        <v>5313</v>
      </c>
      <c r="D913" s="256">
        <v>0</v>
      </c>
      <c r="E913" s="256">
        <v>0</v>
      </c>
      <c r="F913" s="256">
        <v>0</v>
      </c>
      <c r="G913" s="256">
        <v>0</v>
      </c>
      <c r="H913" s="256">
        <v>0</v>
      </c>
      <c r="I913" s="256">
        <v>0</v>
      </c>
      <c r="J913" s="256">
        <v>1.13490221665586</v>
      </c>
    </row>
    <row r="914" spans="1:10" s="116" customFormat="1" ht="12" x14ac:dyDescent="0.2">
      <c r="A914" s="143" t="s">
        <v>4472</v>
      </c>
      <c r="B914" s="143" t="s">
        <v>4631</v>
      </c>
      <c r="C914" s="143" t="s">
        <v>2948</v>
      </c>
      <c r="D914" s="255">
        <v>29.2284354591477</v>
      </c>
      <c r="E914" s="255">
        <v>58.456870918295401</v>
      </c>
      <c r="F914" s="255">
        <v>116.913741836591</v>
      </c>
      <c r="G914" s="255">
        <v>0</v>
      </c>
      <c r="H914" s="255">
        <v>0</v>
      </c>
      <c r="I914" s="255">
        <v>0</v>
      </c>
      <c r="J914" s="255">
        <v>1.95309341818769</v>
      </c>
    </row>
    <row r="915" spans="1:10" s="116" customFormat="1" ht="12" x14ac:dyDescent="0.2">
      <c r="A915" s="144" t="s">
        <v>5314</v>
      </c>
      <c r="B915" s="144" t="s">
        <v>5314</v>
      </c>
      <c r="C915" s="144" t="s">
        <v>5315</v>
      </c>
      <c r="D915" s="256">
        <v>0</v>
      </c>
      <c r="E915" s="256">
        <v>0</v>
      </c>
      <c r="F915" s="256">
        <v>0</v>
      </c>
      <c r="G915" s="256">
        <v>0</v>
      </c>
      <c r="H915" s="256">
        <v>0</v>
      </c>
      <c r="I915" s="256">
        <v>0</v>
      </c>
      <c r="J915" s="256">
        <v>0</v>
      </c>
    </row>
    <row r="916" spans="1:10" s="116" customFormat="1" ht="12" x14ac:dyDescent="0.2">
      <c r="A916" s="143" t="s">
        <v>804</v>
      </c>
      <c r="B916" s="143" t="s">
        <v>804</v>
      </c>
      <c r="C916" s="143" t="s">
        <v>3367</v>
      </c>
      <c r="D916" s="255">
        <v>3.0341859434446801</v>
      </c>
      <c r="E916" s="255">
        <v>6.0683718868893601</v>
      </c>
      <c r="F916" s="255">
        <v>12.136743773778701</v>
      </c>
      <c r="G916" s="255">
        <v>0</v>
      </c>
      <c r="H916" s="255">
        <v>0</v>
      </c>
      <c r="I916" s="255">
        <v>0</v>
      </c>
      <c r="J916" s="255">
        <v>1.0111910107899</v>
      </c>
    </row>
    <row r="917" spans="1:10" s="116" customFormat="1" ht="12" x14ac:dyDescent="0.2">
      <c r="A917" s="144" t="s">
        <v>377</v>
      </c>
      <c r="B917" s="144" t="s">
        <v>377</v>
      </c>
      <c r="C917" s="144" t="s">
        <v>2556</v>
      </c>
      <c r="D917" s="256">
        <v>1.15744904692442E-4</v>
      </c>
      <c r="E917" s="256">
        <v>2.3148980938488399E-4</v>
      </c>
      <c r="F917" s="256">
        <v>4.6297961876976798E-4</v>
      </c>
      <c r="G917" s="256">
        <v>0</v>
      </c>
      <c r="H917" s="256">
        <v>0</v>
      </c>
      <c r="I917" s="256">
        <v>0</v>
      </c>
      <c r="J917" s="256">
        <v>0.39631555236880001</v>
      </c>
    </row>
    <row r="918" spans="1:10" s="116" customFormat="1" ht="12" x14ac:dyDescent="0.2">
      <c r="A918" s="143" t="s">
        <v>1197</v>
      </c>
      <c r="B918" s="143" t="s">
        <v>1198</v>
      </c>
      <c r="C918" s="143" t="s">
        <v>3837</v>
      </c>
      <c r="D918" s="255">
        <v>0</v>
      </c>
      <c r="E918" s="255">
        <v>0</v>
      </c>
      <c r="F918" s="255">
        <v>0</v>
      </c>
      <c r="G918" s="255">
        <v>72.690368294444099</v>
      </c>
      <c r="H918" s="255">
        <v>145.380736588888</v>
      </c>
      <c r="I918" s="255">
        <v>290.76147317777702</v>
      </c>
      <c r="J918" s="255">
        <v>0</v>
      </c>
    </row>
    <row r="919" spans="1:10" s="116" customFormat="1" ht="12" x14ac:dyDescent="0.2">
      <c r="A919" s="144" t="s">
        <v>1598</v>
      </c>
      <c r="B919" s="144" t="s">
        <v>1598</v>
      </c>
      <c r="C919" s="144" t="s">
        <v>3827</v>
      </c>
      <c r="D919" s="256">
        <v>0</v>
      </c>
      <c r="E919" s="256">
        <v>0</v>
      </c>
      <c r="F919" s="256">
        <v>0</v>
      </c>
      <c r="G919" s="256">
        <v>0</v>
      </c>
      <c r="H919" s="256">
        <v>0</v>
      </c>
      <c r="I919" s="256">
        <v>0</v>
      </c>
      <c r="J919" s="256">
        <v>2.09297796895147</v>
      </c>
    </row>
    <row r="920" spans="1:10" s="116" customFormat="1" ht="12" x14ac:dyDescent="0.2">
      <c r="A920" s="143" t="s">
        <v>929</v>
      </c>
      <c r="B920" s="143" t="s">
        <v>931</v>
      </c>
      <c r="C920" s="143" t="s">
        <v>3509</v>
      </c>
      <c r="D920" s="255">
        <v>0.78648506791413297</v>
      </c>
      <c r="E920" s="255">
        <v>1.5729701358282699</v>
      </c>
      <c r="F920" s="255">
        <v>3.1459402716565301</v>
      </c>
      <c r="G920" s="255">
        <v>0</v>
      </c>
      <c r="H920" s="255">
        <v>0</v>
      </c>
      <c r="I920" s="255">
        <v>0</v>
      </c>
      <c r="J920" s="255">
        <v>2.0000515427061498</v>
      </c>
    </row>
    <row r="921" spans="1:10" s="116" customFormat="1" ht="12" x14ac:dyDescent="0.2">
      <c r="A921" s="144" t="s">
        <v>4632</v>
      </c>
      <c r="B921" s="144" t="s">
        <v>4632</v>
      </c>
      <c r="C921" s="144" t="s">
        <v>1896</v>
      </c>
      <c r="D921" s="256">
        <v>0</v>
      </c>
      <c r="E921" s="256">
        <v>0</v>
      </c>
      <c r="F921" s="256">
        <v>0</v>
      </c>
      <c r="G921" s="256">
        <v>0</v>
      </c>
      <c r="H921" s="256">
        <v>0</v>
      </c>
      <c r="I921" s="256">
        <v>0</v>
      </c>
      <c r="J921" s="256">
        <v>1.94607863393668</v>
      </c>
    </row>
    <row r="922" spans="1:10" s="116" customFormat="1" ht="12" x14ac:dyDescent="0.2">
      <c r="A922" s="143" t="s">
        <v>913</v>
      </c>
      <c r="B922" s="143" t="s">
        <v>913</v>
      </c>
      <c r="C922" s="143" t="s">
        <v>3490</v>
      </c>
      <c r="D922" s="255">
        <v>0</v>
      </c>
      <c r="E922" s="255">
        <v>0</v>
      </c>
      <c r="F922" s="255">
        <v>0</v>
      </c>
      <c r="G922" s="255">
        <v>0</v>
      </c>
      <c r="H922" s="255">
        <v>0</v>
      </c>
      <c r="I922" s="255">
        <v>0</v>
      </c>
      <c r="J922" s="255">
        <v>1.9733955716243099</v>
      </c>
    </row>
    <row r="923" spans="1:10" s="116" customFormat="1" ht="12" x14ac:dyDescent="0.2">
      <c r="A923" s="144" t="s">
        <v>4633</v>
      </c>
      <c r="B923" s="144" t="s">
        <v>4633</v>
      </c>
      <c r="C923" s="144" t="s">
        <v>2244</v>
      </c>
      <c r="D923" s="256">
        <v>0</v>
      </c>
      <c r="E923" s="256">
        <v>0</v>
      </c>
      <c r="F923" s="256">
        <v>0</v>
      </c>
      <c r="G923" s="256">
        <v>0</v>
      </c>
      <c r="H923" s="256">
        <v>0</v>
      </c>
      <c r="I923" s="256">
        <v>0</v>
      </c>
      <c r="J923" s="256">
        <v>0</v>
      </c>
    </row>
    <row r="924" spans="1:10" s="116" customFormat="1" ht="12" x14ac:dyDescent="0.2">
      <c r="A924" s="143" t="s">
        <v>585</v>
      </c>
      <c r="B924" s="143" t="s">
        <v>585</v>
      </c>
      <c r="C924" s="143" t="s">
        <v>2986</v>
      </c>
      <c r="D924" s="255">
        <v>0</v>
      </c>
      <c r="E924" s="255">
        <v>0</v>
      </c>
      <c r="F924" s="255">
        <v>0</v>
      </c>
      <c r="G924" s="255">
        <v>24.848060697884598</v>
      </c>
      <c r="H924" s="255">
        <v>49.696121395769197</v>
      </c>
      <c r="I924" s="255">
        <v>99.392242791538493</v>
      </c>
      <c r="J924" s="255">
        <v>0</v>
      </c>
    </row>
    <row r="925" spans="1:10" s="116" customFormat="1" ht="12" x14ac:dyDescent="0.2">
      <c r="A925" s="144" t="s">
        <v>1542</v>
      </c>
      <c r="B925" s="144" t="s">
        <v>1542</v>
      </c>
      <c r="C925" s="144" t="s">
        <v>4219</v>
      </c>
      <c r="D925" s="256">
        <v>2.7140578977319E-5</v>
      </c>
      <c r="E925" s="256">
        <v>5.4281157954638001E-5</v>
      </c>
      <c r="F925" s="256">
        <v>1.08562315909276E-4</v>
      </c>
      <c r="G925" s="256">
        <v>0</v>
      </c>
      <c r="H925" s="256">
        <v>0</v>
      </c>
      <c r="I925" s="256">
        <v>0</v>
      </c>
      <c r="J925" s="256">
        <v>0</v>
      </c>
    </row>
    <row r="926" spans="1:10" s="116" customFormat="1" ht="12" x14ac:dyDescent="0.2">
      <c r="A926" s="143" t="s">
        <v>4634</v>
      </c>
      <c r="B926" s="143" t="s">
        <v>4634</v>
      </c>
      <c r="C926" s="143" t="s">
        <v>1882</v>
      </c>
      <c r="D926" s="255">
        <v>3.7910654165199902E-5</v>
      </c>
      <c r="E926" s="255">
        <v>7.5821308330399804E-5</v>
      </c>
      <c r="F926" s="255">
        <v>1.5164261666079999E-4</v>
      </c>
      <c r="G926" s="255">
        <v>0</v>
      </c>
      <c r="H926" s="255">
        <v>0</v>
      </c>
      <c r="I926" s="255">
        <v>0</v>
      </c>
      <c r="J926" s="255">
        <v>0</v>
      </c>
    </row>
    <row r="927" spans="1:10" s="116" customFormat="1" ht="12" x14ac:dyDescent="0.2">
      <c r="A927" s="144" t="s">
        <v>1162</v>
      </c>
      <c r="B927" s="144" t="s">
        <v>1165</v>
      </c>
      <c r="C927" s="144" t="s">
        <v>3797</v>
      </c>
      <c r="D927" s="256">
        <v>0.928935946367764</v>
      </c>
      <c r="E927" s="256">
        <v>1.85787189273553</v>
      </c>
      <c r="F927" s="256">
        <v>3.71574378547106</v>
      </c>
      <c r="G927" s="256">
        <v>0</v>
      </c>
      <c r="H927" s="256">
        <v>0</v>
      </c>
      <c r="I927" s="256">
        <v>0</v>
      </c>
      <c r="J927" s="256">
        <v>1.9197195206034801</v>
      </c>
    </row>
    <row r="928" spans="1:10" s="116" customFormat="1" ht="12" x14ac:dyDescent="0.2">
      <c r="A928" s="143" t="s">
        <v>1829</v>
      </c>
      <c r="B928" s="143" t="s">
        <v>1829</v>
      </c>
      <c r="C928" s="143" t="s">
        <v>3209</v>
      </c>
      <c r="D928" s="255">
        <v>0</v>
      </c>
      <c r="E928" s="255">
        <v>0</v>
      </c>
      <c r="F928" s="255">
        <v>0</v>
      </c>
      <c r="G928" s="255">
        <v>0</v>
      </c>
      <c r="H928" s="255">
        <v>0</v>
      </c>
      <c r="I928" s="255">
        <v>0</v>
      </c>
      <c r="J928" s="255">
        <v>0</v>
      </c>
    </row>
    <row r="929" spans="1:10" s="116" customFormat="1" ht="12" x14ac:dyDescent="0.2">
      <c r="A929" s="144" t="s">
        <v>6086</v>
      </c>
      <c r="B929" s="144" t="s">
        <v>6086</v>
      </c>
      <c r="C929" s="144" t="s">
        <v>6087</v>
      </c>
      <c r="D929" s="256">
        <v>0</v>
      </c>
      <c r="E929" s="256">
        <v>0</v>
      </c>
      <c r="F929" s="256">
        <v>0</v>
      </c>
      <c r="G929" s="256">
        <v>0</v>
      </c>
      <c r="H929" s="256">
        <v>0</v>
      </c>
      <c r="I929" s="256">
        <v>0</v>
      </c>
      <c r="J929" s="256">
        <v>1.7366104378</v>
      </c>
    </row>
    <row r="930" spans="1:10" s="116" customFormat="1" ht="12" x14ac:dyDescent="0.2">
      <c r="A930" s="143" t="s">
        <v>5702</v>
      </c>
      <c r="B930" s="143" t="s">
        <v>5702</v>
      </c>
      <c r="C930" s="143" t="s">
        <v>5703</v>
      </c>
      <c r="D930" s="255">
        <v>0</v>
      </c>
      <c r="E930" s="255">
        <v>0</v>
      </c>
      <c r="F930" s="255">
        <v>0</v>
      </c>
      <c r="G930" s="255">
        <v>0</v>
      </c>
      <c r="H930" s="255">
        <v>0</v>
      </c>
      <c r="I930" s="255">
        <v>0</v>
      </c>
      <c r="J930" s="255">
        <v>0</v>
      </c>
    </row>
    <row r="931" spans="1:10" s="116" customFormat="1" ht="12" x14ac:dyDescent="0.2">
      <c r="A931" s="144" t="s">
        <v>1483</v>
      </c>
      <c r="B931" s="144" t="s">
        <v>1483</v>
      </c>
      <c r="C931" s="144" t="s">
        <v>4162</v>
      </c>
      <c r="D931" s="256">
        <v>0</v>
      </c>
      <c r="E931" s="256">
        <v>0</v>
      </c>
      <c r="F931" s="256">
        <v>0</v>
      </c>
      <c r="G931" s="256">
        <v>0</v>
      </c>
      <c r="H931" s="256">
        <v>0</v>
      </c>
      <c r="I931" s="256">
        <v>0</v>
      </c>
      <c r="J931" s="256">
        <v>2.27964130841809</v>
      </c>
    </row>
    <row r="932" spans="1:10" s="116" customFormat="1" ht="12" x14ac:dyDescent="0.2">
      <c r="A932" s="143" t="s">
        <v>5316</v>
      </c>
      <c r="B932" s="143" t="s">
        <v>5316</v>
      </c>
      <c r="C932" s="143" t="s">
        <v>5317</v>
      </c>
      <c r="D932" s="255">
        <v>0</v>
      </c>
      <c r="E932" s="255">
        <v>0</v>
      </c>
      <c r="F932" s="255">
        <v>0</v>
      </c>
      <c r="G932" s="255">
        <v>0</v>
      </c>
      <c r="H932" s="255">
        <v>0</v>
      </c>
      <c r="I932" s="255">
        <v>0</v>
      </c>
      <c r="J932" s="255">
        <v>0</v>
      </c>
    </row>
    <row r="933" spans="1:10" s="116" customFormat="1" ht="12" x14ac:dyDescent="0.2">
      <c r="A933" s="144" t="s">
        <v>1532</v>
      </c>
      <c r="B933" s="144" t="s">
        <v>1532</v>
      </c>
      <c r="C933" s="144" t="s">
        <v>4209</v>
      </c>
      <c r="D933" s="256">
        <v>0</v>
      </c>
      <c r="E933" s="256">
        <v>0</v>
      </c>
      <c r="F933" s="256">
        <v>0</v>
      </c>
      <c r="G933" s="256">
        <v>0</v>
      </c>
      <c r="H933" s="256">
        <v>0</v>
      </c>
      <c r="I933" s="256">
        <v>0</v>
      </c>
      <c r="J933" s="256">
        <v>1.8856505475282199</v>
      </c>
    </row>
    <row r="934" spans="1:10" s="116" customFormat="1" ht="12" x14ac:dyDescent="0.2">
      <c r="A934" s="143" t="s">
        <v>4342</v>
      </c>
      <c r="B934" s="143" t="s">
        <v>4342</v>
      </c>
      <c r="C934" s="143" t="s">
        <v>2732</v>
      </c>
      <c r="D934" s="255">
        <v>100.94044864553</v>
      </c>
      <c r="E934" s="255">
        <v>201.88089729105999</v>
      </c>
      <c r="F934" s="255">
        <v>403.76179458211999</v>
      </c>
      <c r="G934" s="255">
        <v>0</v>
      </c>
      <c r="H934" s="255">
        <v>0</v>
      </c>
      <c r="I934" s="255">
        <v>0</v>
      </c>
      <c r="J934" s="255">
        <v>35.921117924037603</v>
      </c>
    </row>
    <row r="935" spans="1:10" s="116" customFormat="1" ht="12" x14ac:dyDescent="0.2">
      <c r="A935" s="144" t="s">
        <v>895</v>
      </c>
      <c r="B935" s="144" t="s">
        <v>895</v>
      </c>
      <c r="C935" s="144" t="s">
        <v>3469</v>
      </c>
      <c r="D935" s="256">
        <v>0</v>
      </c>
      <c r="E935" s="256">
        <v>0</v>
      </c>
      <c r="F935" s="256">
        <v>0</v>
      </c>
      <c r="G935" s="256">
        <v>0</v>
      </c>
      <c r="H935" s="256">
        <v>0</v>
      </c>
      <c r="I935" s="256">
        <v>0</v>
      </c>
      <c r="J935" s="256">
        <v>0.28727058999783101</v>
      </c>
    </row>
    <row r="936" spans="1:10" s="116" customFormat="1" ht="12" x14ac:dyDescent="0.2">
      <c r="A936" s="143" t="s">
        <v>4635</v>
      </c>
      <c r="B936" s="143" t="s">
        <v>4635</v>
      </c>
      <c r="C936" s="143" t="s">
        <v>2134</v>
      </c>
      <c r="D936" s="255">
        <v>0</v>
      </c>
      <c r="E936" s="255">
        <v>0</v>
      </c>
      <c r="F936" s="255">
        <v>0</v>
      </c>
      <c r="G936" s="255">
        <v>0</v>
      </c>
      <c r="H936" s="255">
        <v>0</v>
      </c>
      <c r="I936" s="255">
        <v>0</v>
      </c>
      <c r="J936" s="255">
        <v>0</v>
      </c>
    </row>
    <row r="937" spans="1:10" s="116" customFormat="1" ht="12" x14ac:dyDescent="0.2">
      <c r="A937" s="144" t="s">
        <v>1410</v>
      </c>
      <c r="B937" s="144" t="s">
        <v>1410</v>
      </c>
      <c r="C937" s="144" t="s">
        <v>4077</v>
      </c>
      <c r="D937" s="256">
        <v>0</v>
      </c>
      <c r="E937" s="256">
        <v>0</v>
      </c>
      <c r="F937" s="256">
        <v>0</v>
      </c>
      <c r="G937" s="256">
        <v>0</v>
      </c>
      <c r="H937" s="256">
        <v>0</v>
      </c>
      <c r="I937" s="256">
        <v>0</v>
      </c>
      <c r="J937" s="256">
        <v>1.8174542964537099</v>
      </c>
    </row>
    <row r="938" spans="1:10" s="116" customFormat="1" ht="12" x14ac:dyDescent="0.2">
      <c r="A938" s="143" t="s">
        <v>465</v>
      </c>
      <c r="B938" s="143" t="s">
        <v>465</v>
      </c>
      <c r="C938" s="143" t="s">
        <v>2792</v>
      </c>
      <c r="D938" s="255">
        <v>0</v>
      </c>
      <c r="E938" s="255">
        <v>0</v>
      </c>
      <c r="F938" s="255">
        <v>0</v>
      </c>
      <c r="G938" s="255">
        <v>25.066286056233999</v>
      </c>
      <c r="H938" s="255">
        <v>50.132572112468097</v>
      </c>
      <c r="I938" s="255">
        <v>100.26514422493599</v>
      </c>
      <c r="J938" s="255">
        <v>0</v>
      </c>
    </row>
    <row r="939" spans="1:10" s="116" customFormat="1" ht="12" x14ac:dyDescent="0.2">
      <c r="A939" s="144" t="s">
        <v>5318</v>
      </c>
      <c r="B939" s="144" t="s">
        <v>5318</v>
      </c>
      <c r="C939" s="144" t="s">
        <v>5319</v>
      </c>
      <c r="D939" s="256">
        <v>0</v>
      </c>
      <c r="E939" s="256">
        <v>0</v>
      </c>
      <c r="F939" s="256">
        <v>0</v>
      </c>
      <c r="G939" s="256">
        <v>0</v>
      </c>
      <c r="H939" s="256">
        <v>0</v>
      </c>
      <c r="I939" s="256">
        <v>0</v>
      </c>
      <c r="J939" s="256">
        <v>0</v>
      </c>
    </row>
    <row r="940" spans="1:10" s="116" customFormat="1" ht="12" x14ac:dyDescent="0.2">
      <c r="A940" s="143" t="s">
        <v>500</v>
      </c>
      <c r="B940" s="143" t="s">
        <v>500</v>
      </c>
      <c r="C940" s="143" t="s">
        <v>2849</v>
      </c>
      <c r="D940" s="255">
        <v>0</v>
      </c>
      <c r="E940" s="255">
        <v>0</v>
      </c>
      <c r="F940" s="255">
        <v>0</v>
      </c>
      <c r="G940" s="255">
        <v>35.335707499064</v>
      </c>
      <c r="H940" s="255">
        <v>70.6714149981281</v>
      </c>
      <c r="I940" s="255">
        <v>141.342829996256</v>
      </c>
      <c r="J940" s="255">
        <v>0</v>
      </c>
    </row>
    <row r="941" spans="1:10" s="116" customFormat="1" ht="12" x14ac:dyDescent="0.2">
      <c r="A941" s="144" t="s">
        <v>4636</v>
      </c>
      <c r="B941" s="144" t="s">
        <v>4636</v>
      </c>
      <c r="C941" s="144" t="s">
        <v>1990</v>
      </c>
      <c r="D941" s="256">
        <v>0</v>
      </c>
      <c r="E941" s="256">
        <v>0</v>
      </c>
      <c r="F941" s="256">
        <v>0</v>
      </c>
      <c r="G941" s="256">
        <v>0</v>
      </c>
      <c r="H941" s="256">
        <v>0</v>
      </c>
      <c r="I941" s="256">
        <v>0</v>
      </c>
      <c r="J941" s="256">
        <v>2.1630936818041202</v>
      </c>
    </row>
    <row r="942" spans="1:10" s="116" customFormat="1" ht="12" x14ac:dyDescent="0.2">
      <c r="A942" s="143" t="s">
        <v>479</v>
      </c>
      <c r="B942" s="143" t="s">
        <v>479</v>
      </c>
      <c r="C942" s="143" t="s">
        <v>2815</v>
      </c>
      <c r="D942" s="255">
        <v>0</v>
      </c>
      <c r="E942" s="255">
        <v>0</v>
      </c>
      <c r="F942" s="255">
        <v>0</v>
      </c>
      <c r="G942" s="255">
        <v>0</v>
      </c>
      <c r="H942" s="255">
        <v>0</v>
      </c>
      <c r="I942" s="255">
        <v>0</v>
      </c>
      <c r="J942" s="255">
        <v>0</v>
      </c>
    </row>
    <row r="943" spans="1:10" s="116" customFormat="1" ht="12" x14ac:dyDescent="0.2">
      <c r="A943" s="144" t="s">
        <v>4637</v>
      </c>
      <c r="B943" s="144" t="s">
        <v>4637</v>
      </c>
      <c r="C943" s="144" t="s">
        <v>2848</v>
      </c>
      <c r="D943" s="256">
        <v>0</v>
      </c>
      <c r="E943" s="256">
        <v>0</v>
      </c>
      <c r="F943" s="256">
        <v>0</v>
      </c>
      <c r="G943" s="256">
        <v>0</v>
      </c>
      <c r="H943" s="256">
        <v>0</v>
      </c>
      <c r="I943" s="256">
        <v>0</v>
      </c>
      <c r="J943" s="256">
        <v>0</v>
      </c>
    </row>
    <row r="944" spans="1:10" s="116" customFormat="1" ht="12" x14ac:dyDescent="0.2">
      <c r="A944" s="143" t="s">
        <v>5850</v>
      </c>
      <c r="B944" s="143" t="s">
        <v>5850</v>
      </c>
      <c r="C944" s="143" t="s">
        <v>3218</v>
      </c>
      <c r="D944" s="255">
        <v>0</v>
      </c>
      <c r="E944" s="255">
        <v>0</v>
      </c>
      <c r="F944" s="255">
        <v>0</v>
      </c>
      <c r="G944" s="255">
        <v>0</v>
      </c>
      <c r="H944" s="255">
        <v>0</v>
      </c>
      <c r="I944" s="255">
        <v>0</v>
      </c>
      <c r="J944" s="255">
        <v>0</v>
      </c>
    </row>
    <row r="945" spans="1:10" s="116" customFormat="1" ht="12" x14ac:dyDescent="0.2">
      <c r="A945" s="144" t="s">
        <v>679</v>
      </c>
      <c r="B945" s="144" t="s">
        <v>679</v>
      </c>
      <c r="C945" s="144" t="s">
        <v>3219</v>
      </c>
      <c r="D945" s="256">
        <v>0</v>
      </c>
      <c r="E945" s="256">
        <v>0</v>
      </c>
      <c r="F945" s="256">
        <v>0</v>
      </c>
      <c r="G945" s="256">
        <v>0</v>
      </c>
      <c r="H945" s="256">
        <v>0</v>
      </c>
      <c r="I945" s="256">
        <v>0</v>
      </c>
      <c r="J945" s="256">
        <v>0</v>
      </c>
    </row>
    <row r="946" spans="1:10" s="116" customFormat="1" ht="12" x14ac:dyDescent="0.2">
      <c r="A946" s="143" t="s">
        <v>4639</v>
      </c>
      <c r="B946" s="143" t="s">
        <v>4639</v>
      </c>
      <c r="C946" s="143" t="s">
        <v>2243</v>
      </c>
      <c r="D946" s="255">
        <v>0</v>
      </c>
      <c r="E946" s="255">
        <v>0</v>
      </c>
      <c r="F946" s="255">
        <v>0</v>
      </c>
      <c r="G946" s="255">
        <v>0</v>
      </c>
      <c r="H946" s="255">
        <v>0</v>
      </c>
      <c r="I946" s="255">
        <v>0</v>
      </c>
      <c r="J946" s="255">
        <v>2.0354222381549998</v>
      </c>
    </row>
    <row r="947" spans="1:10" s="116" customFormat="1" ht="12" x14ac:dyDescent="0.2">
      <c r="A947" s="144" t="s">
        <v>715</v>
      </c>
      <c r="B947" s="144" t="s">
        <v>715</v>
      </c>
      <c r="C947" s="144" t="s">
        <v>3257</v>
      </c>
      <c r="D947" s="256">
        <v>6.60136281314535E-5</v>
      </c>
      <c r="E947" s="256">
        <v>1.32027256262907E-4</v>
      </c>
      <c r="F947" s="256">
        <v>2.64054512525814E-4</v>
      </c>
      <c r="G947" s="256">
        <v>0</v>
      </c>
      <c r="H947" s="256">
        <v>0</v>
      </c>
      <c r="I947" s="256">
        <v>0</v>
      </c>
      <c r="J947" s="256">
        <v>1.6829318332123699</v>
      </c>
    </row>
    <row r="948" spans="1:10" s="116" customFormat="1" ht="12" x14ac:dyDescent="0.2">
      <c r="A948" s="143" t="s">
        <v>1117</v>
      </c>
      <c r="B948" s="143" t="s">
        <v>1117</v>
      </c>
      <c r="C948" s="143" t="s">
        <v>3738</v>
      </c>
      <c r="D948" s="255">
        <v>0</v>
      </c>
      <c r="E948" s="255">
        <v>0</v>
      </c>
      <c r="F948" s="255">
        <v>0</v>
      </c>
      <c r="G948" s="255">
        <v>0</v>
      </c>
      <c r="H948" s="255">
        <v>0</v>
      </c>
      <c r="I948" s="255">
        <v>0</v>
      </c>
      <c r="J948" s="255">
        <v>0.62487198823000001</v>
      </c>
    </row>
    <row r="949" spans="1:10" s="116" customFormat="1" ht="12" x14ac:dyDescent="0.2">
      <c r="A949" s="144" t="s">
        <v>989</v>
      </c>
      <c r="B949" s="144" t="s">
        <v>989</v>
      </c>
      <c r="C949" s="144" t="s">
        <v>3584</v>
      </c>
      <c r="D949" s="256">
        <v>0</v>
      </c>
      <c r="E949" s="256">
        <v>0</v>
      </c>
      <c r="F949" s="256">
        <v>0</v>
      </c>
      <c r="G949" s="256">
        <v>0</v>
      </c>
      <c r="H949" s="256">
        <v>0</v>
      </c>
      <c r="I949" s="256">
        <v>0</v>
      </c>
      <c r="J949" s="256">
        <v>1.9679198902796899</v>
      </c>
    </row>
    <row r="950" spans="1:10" s="116" customFormat="1" ht="12" x14ac:dyDescent="0.2">
      <c r="A950" s="143" t="s">
        <v>4640</v>
      </c>
      <c r="B950" s="143" t="s">
        <v>4640</v>
      </c>
      <c r="C950" s="143" t="s">
        <v>2076</v>
      </c>
      <c r="D950" s="255">
        <v>0</v>
      </c>
      <c r="E950" s="255">
        <v>0</v>
      </c>
      <c r="F950" s="255">
        <v>0</v>
      </c>
      <c r="G950" s="255">
        <v>0</v>
      </c>
      <c r="H950" s="255">
        <v>0</v>
      </c>
      <c r="I950" s="255">
        <v>0</v>
      </c>
      <c r="J950" s="255">
        <v>0</v>
      </c>
    </row>
    <row r="951" spans="1:10" s="116" customFormat="1" ht="12" x14ac:dyDescent="0.2">
      <c r="A951" s="144" t="s">
        <v>438</v>
      </c>
      <c r="B951" s="144" t="s">
        <v>438</v>
      </c>
      <c r="C951" s="144" t="s">
        <v>2743</v>
      </c>
      <c r="D951" s="256">
        <v>0</v>
      </c>
      <c r="E951" s="256">
        <v>0</v>
      </c>
      <c r="F951" s="256">
        <v>0</v>
      </c>
      <c r="G951" s="256">
        <v>45.8997966793195</v>
      </c>
      <c r="H951" s="256">
        <v>91.799593358639001</v>
      </c>
      <c r="I951" s="256">
        <v>183.599186717278</v>
      </c>
      <c r="J951" s="256">
        <v>0</v>
      </c>
    </row>
    <row r="952" spans="1:10" s="116" customFormat="1" ht="12" x14ac:dyDescent="0.2">
      <c r="A952" s="143" t="s">
        <v>1312</v>
      </c>
      <c r="B952" s="143" t="s">
        <v>1312</v>
      </c>
      <c r="C952" s="143" t="s">
        <v>3978</v>
      </c>
      <c r="D952" s="255">
        <v>9.7484528573649995E-5</v>
      </c>
      <c r="E952" s="255">
        <v>1.9496905714729999E-4</v>
      </c>
      <c r="F952" s="255">
        <v>3.8993811429459998E-4</v>
      </c>
      <c r="G952" s="255">
        <v>0</v>
      </c>
      <c r="H952" s="255">
        <v>0</v>
      </c>
      <c r="I952" s="255">
        <v>0</v>
      </c>
      <c r="J952" s="255">
        <v>0.428690621833479</v>
      </c>
    </row>
    <row r="953" spans="1:10" s="116" customFormat="1" ht="12" x14ac:dyDescent="0.2">
      <c r="A953" s="144" t="s">
        <v>4641</v>
      </c>
      <c r="B953" s="144" t="s">
        <v>4641</v>
      </c>
      <c r="C953" s="144" t="s">
        <v>4642</v>
      </c>
      <c r="D953" s="256">
        <v>0</v>
      </c>
      <c r="E953" s="256">
        <v>0</v>
      </c>
      <c r="F953" s="256">
        <v>0</v>
      </c>
      <c r="G953" s="256">
        <v>0</v>
      </c>
      <c r="H953" s="256">
        <v>0</v>
      </c>
      <c r="I953" s="256">
        <v>0</v>
      </c>
      <c r="J953" s="256">
        <v>1.9715611769000001</v>
      </c>
    </row>
    <row r="954" spans="1:10" s="116" customFormat="1" ht="12" x14ac:dyDescent="0.2">
      <c r="A954" s="143" t="s">
        <v>425</v>
      </c>
      <c r="B954" s="143" t="s">
        <v>425</v>
      </c>
      <c r="C954" s="143" t="s">
        <v>2712</v>
      </c>
      <c r="D954" s="255">
        <v>0</v>
      </c>
      <c r="E954" s="255">
        <v>0</v>
      </c>
      <c r="F954" s="255">
        <v>0</v>
      </c>
      <c r="G954" s="255">
        <v>0</v>
      </c>
      <c r="H954" s="255">
        <v>0</v>
      </c>
      <c r="I954" s="255">
        <v>0</v>
      </c>
      <c r="J954" s="255">
        <v>0</v>
      </c>
    </row>
    <row r="955" spans="1:10" s="116" customFormat="1" ht="12" x14ac:dyDescent="0.2">
      <c r="A955" s="144" t="s">
        <v>4643</v>
      </c>
      <c r="B955" s="144" t="s">
        <v>4643</v>
      </c>
      <c r="C955" s="144" t="s">
        <v>3013</v>
      </c>
      <c r="D955" s="256">
        <v>0</v>
      </c>
      <c r="E955" s="256">
        <v>0</v>
      </c>
      <c r="F955" s="256">
        <v>0</v>
      </c>
      <c r="G955" s="256">
        <v>0</v>
      </c>
      <c r="H955" s="256">
        <v>0</v>
      </c>
      <c r="I955" s="256">
        <v>0</v>
      </c>
      <c r="J955" s="256">
        <v>1.94380313215779</v>
      </c>
    </row>
    <row r="956" spans="1:10" s="116" customFormat="1" ht="12" x14ac:dyDescent="0.2">
      <c r="A956" s="143" t="s">
        <v>883</v>
      </c>
      <c r="B956" s="143" t="s">
        <v>883</v>
      </c>
      <c r="C956" s="143" t="s">
        <v>3456</v>
      </c>
      <c r="D956" s="255">
        <v>0</v>
      </c>
      <c r="E956" s="255">
        <v>0</v>
      </c>
      <c r="F956" s="255">
        <v>0</v>
      </c>
      <c r="G956" s="255">
        <v>0</v>
      </c>
      <c r="H956" s="255">
        <v>0</v>
      </c>
      <c r="I956" s="255">
        <v>0</v>
      </c>
      <c r="J956" s="255">
        <v>1.92166149896288</v>
      </c>
    </row>
    <row r="957" spans="1:10" s="116" customFormat="1" ht="12" x14ac:dyDescent="0.2">
      <c r="A957" s="144" t="s">
        <v>482</v>
      </c>
      <c r="B957" s="144" t="s">
        <v>482</v>
      </c>
      <c r="C957" s="144" t="s">
        <v>2820</v>
      </c>
      <c r="D957" s="256">
        <v>0</v>
      </c>
      <c r="E957" s="256">
        <v>0</v>
      </c>
      <c r="F957" s="256">
        <v>0</v>
      </c>
      <c r="G957" s="256">
        <v>25.0653261778459</v>
      </c>
      <c r="H957" s="256">
        <v>50.130652355691801</v>
      </c>
      <c r="I957" s="256">
        <v>100.261304711384</v>
      </c>
      <c r="J957" s="256">
        <v>0</v>
      </c>
    </row>
    <row r="958" spans="1:10" s="116" customFormat="1" ht="12" x14ac:dyDescent="0.2">
      <c r="A958" s="143" t="s">
        <v>4644</v>
      </c>
      <c r="B958" s="143" t="s">
        <v>4644</v>
      </c>
      <c r="C958" s="143" t="s">
        <v>2481</v>
      </c>
      <c r="D958" s="255">
        <v>0</v>
      </c>
      <c r="E958" s="255">
        <v>0</v>
      </c>
      <c r="F958" s="255">
        <v>0</v>
      </c>
      <c r="G958" s="255">
        <v>0</v>
      </c>
      <c r="H958" s="255">
        <v>0</v>
      </c>
      <c r="I958" s="255">
        <v>0</v>
      </c>
      <c r="J958" s="255">
        <v>2.1670171773183302</v>
      </c>
    </row>
    <row r="959" spans="1:10" s="116" customFormat="1" ht="12" x14ac:dyDescent="0.2">
      <c r="A959" s="144" t="s">
        <v>352</v>
      </c>
      <c r="B959" s="144" t="s">
        <v>4645</v>
      </c>
      <c r="C959" s="144" t="s">
        <v>2502</v>
      </c>
      <c r="D959" s="256">
        <v>65.757365384164203</v>
      </c>
      <c r="E959" s="256">
        <v>131.51473076832801</v>
      </c>
      <c r="F959" s="256">
        <v>263.02946153665698</v>
      </c>
      <c r="G959" s="256">
        <v>0</v>
      </c>
      <c r="H959" s="256">
        <v>0</v>
      </c>
      <c r="I959" s="256">
        <v>0</v>
      </c>
      <c r="J959" s="256">
        <v>2.02462431512143</v>
      </c>
    </row>
    <row r="960" spans="1:10" s="116" customFormat="1" ht="12" x14ac:dyDescent="0.2">
      <c r="A960" s="143" t="s">
        <v>352</v>
      </c>
      <c r="B960" s="143" t="s">
        <v>5502</v>
      </c>
      <c r="C960" s="143" t="s">
        <v>5503</v>
      </c>
      <c r="D960" s="255">
        <v>67.234298575900098</v>
      </c>
      <c r="E960" s="255">
        <v>134.4685971518</v>
      </c>
      <c r="F960" s="255">
        <v>268.93719430359999</v>
      </c>
      <c r="G960" s="255">
        <v>0</v>
      </c>
      <c r="H960" s="255">
        <v>0</v>
      </c>
      <c r="I960" s="255">
        <v>0</v>
      </c>
      <c r="J960" s="255">
        <v>0</v>
      </c>
    </row>
    <row r="961" spans="1:10" s="116" customFormat="1" ht="12" x14ac:dyDescent="0.2">
      <c r="A961" s="144" t="s">
        <v>4646</v>
      </c>
      <c r="B961" s="144" t="s">
        <v>4646</v>
      </c>
      <c r="C961" s="144" t="s">
        <v>2218</v>
      </c>
      <c r="D961" s="256">
        <v>0</v>
      </c>
      <c r="E961" s="256">
        <v>0</v>
      </c>
      <c r="F961" s="256">
        <v>0</v>
      </c>
      <c r="G961" s="256">
        <v>0</v>
      </c>
      <c r="H961" s="256">
        <v>0</v>
      </c>
      <c r="I961" s="256">
        <v>0</v>
      </c>
      <c r="J961" s="256">
        <v>0</v>
      </c>
    </row>
    <row r="962" spans="1:10" s="116" customFormat="1" ht="12" x14ac:dyDescent="0.2">
      <c r="A962" s="143" t="s">
        <v>4647</v>
      </c>
      <c r="B962" s="143" t="s">
        <v>4647</v>
      </c>
      <c r="C962" s="143" t="s">
        <v>2217</v>
      </c>
      <c r="D962" s="255">
        <v>0</v>
      </c>
      <c r="E962" s="255">
        <v>0</v>
      </c>
      <c r="F962" s="255">
        <v>0</v>
      </c>
      <c r="G962" s="255">
        <v>0</v>
      </c>
      <c r="H962" s="255">
        <v>0</v>
      </c>
      <c r="I962" s="255">
        <v>0</v>
      </c>
      <c r="J962" s="255">
        <v>2.0379819330164901</v>
      </c>
    </row>
    <row r="963" spans="1:10" s="116" customFormat="1" ht="12" x14ac:dyDescent="0.2">
      <c r="A963" s="144" t="s">
        <v>1024</v>
      </c>
      <c r="B963" s="144" t="s">
        <v>1024</v>
      </c>
      <c r="C963" s="144" t="s">
        <v>3630</v>
      </c>
      <c r="D963" s="256">
        <v>2.22691979011012E-5</v>
      </c>
      <c r="E963" s="256">
        <v>4.4538395802202502E-5</v>
      </c>
      <c r="F963" s="256">
        <v>8.9076791604405004E-5</v>
      </c>
      <c r="G963" s="256">
        <v>0</v>
      </c>
      <c r="H963" s="256">
        <v>0</v>
      </c>
      <c r="I963" s="256">
        <v>0</v>
      </c>
      <c r="J963" s="256">
        <v>0</v>
      </c>
    </row>
    <row r="964" spans="1:10" s="116" customFormat="1" ht="12" x14ac:dyDescent="0.2">
      <c r="A964" s="143" t="s">
        <v>3671</v>
      </c>
      <c r="B964" s="143" t="s">
        <v>3671</v>
      </c>
      <c r="C964" s="143" t="s">
        <v>3672</v>
      </c>
      <c r="D964" s="255">
        <v>0</v>
      </c>
      <c r="E964" s="255">
        <v>0</v>
      </c>
      <c r="F964" s="255">
        <v>0</v>
      </c>
      <c r="G964" s="255">
        <v>0</v>
      </c>
      <c r="H964" s="255">
        <v>0</v>
      </c>
      <c r="I964" s="255">
        <v>0</v>
      </c>
      <c r="J964" s="255">
        <v>0</v>
      </c>
    </row>
    <row r="965" spans="1:10" s="116" customFormat="1" ht="12" x14ac:dyDescent="0.2">
      <c r="A965" s="144" t="s">
        <v>6088</v>
      </c>
      <c r="B965" s="144" t="s">
        <v>6088</v>
      </c>
      <c r="C965" s="144" t="s">
        <v>6089</v>
      </c>
      <c r="D965" s="256">
        <v>0</v>
      </c>
      <c r="E965" s="256">
        <v>0</v>
      </c>
      <c r="F965" s="256">
        <v>0</v>
      </c>
      <c r="G965" s="256">
        <v>0</v>
      </c>
      <c r="H965" s="256">
        <v>0</v>
      </c>
      <c r="I965" s="256">
        <v>0</v>
      </c>
      <c r="J965" s="256">
        <v>0</v>
      </c>
    </row>
    <row r="966" spans="1:10" s="116" customFormat="1" ht="12" x14ac:dyDescent="0.2">
      <c r="A966" s="143" t="s">
        <v>4648</v>
      </c>
      <c r="B966" s="143" t="s">
        <v>4648</v>
      </c>
      <c r="C966" s="143" t="s">
        <v>2409</v>
      </c>
      <c r="D966" s="255">
        <v>0</v>
      </c>
      <c r="E966" s="255">
        <v>0</v>
      </c>
      <c r="F966" s="255">
        <v>0</v>
      </c>
      <c r="G966" s="255">
        <v>0</v>
      </c>
      <c r="H966" s="255">
        <v>0</v>
      </c>
      <c r="I966" s="255">
        <v>0</v>
      </c>
      <c r="J966" s="255">
        <v>2.0216844862627301</v>
      </c>
    </row>
    <row r="967" spans="1:10" s="116" customFormat="1" ht="12" x14ac:dyDescent="0.2">
      <c r="A967" s="144" t="s">
        <v>4649</v>
      </c>
      <c r="B967" s="144" t="s">
        <v>4649</v>
      </c>
      <c r="C967" s="144" t="s">
        <v>2124</v>
      </c>
      <c r="D967" s="256">
        <v>1.15430532749686E-4</v>
      </c>
      <c r="E967" s="256">
        <v>2.30861065499373E-4</v>
      </c>
      <c r="F967" s="256">
        <v>4.6172213099874502E-4</v>
      </c>
      <c r="G967" s="256">
        <v>0</v>
      </c>
      <c r="H967" s="256">
        <v>0</v>
      </c>
      <c r="I967" s="256">
        <v>0</v>
      </c>
      <c r="J967" s="256">
        <v>0.42426460421624301</v>
      </c>
    </row>
    <row r="968" spans="1:10" s="116" customFormat="1" ht="12" x14ac:dyDescent="0.2">
      <c r="A968" s="143" t="s">
        <v>5320</v>
      </c>
      <c r="B968" s="143" t="s">
        <v>5320</v>
      </c>
      <c r="C968" s="143" t="s">
        <v>5321</v>
      </c>
      <c r="D968" s="255">
        <v>8.0375182696803394E-5</v>
      </c>
      <c r="E968" s="255">
        <v>1.60750365393607E-4</v>
      </c>
      <c r="F968" s="255">
        <v>3.2150073078721298E-4</v>
      </c>
      <c r="G968" s="255">
        <v>0</v>
      </c>
      <c r="H968" s="255">
        <v>0</v>
      </c>
      <c r="I968" s="255">
        <v>0</v>
      </c>
      <c r="J968" s="255">
        <v>0</v>
      </c>
    </row>
    <row r="969" spans="1:10" s="116" customFormat="1" ht="12" x14ac:dyDescent="0.2">
      <c r="A969" s="144" t="s">
        <v>4650</v>
      </c>
      <c r="B969" s="144" t="s">
        <v>4650</v>
      </c>
      <c r="C969" s="144" t="s">
        <v>2291</v>
      </c>
      <c r="D969" s="256">
        <v>0</v>
      </c>
      <c r="E969" s="256">
        <v>0</v>
      </c>
      <c r="F969" s="256">
        <v>0</v>
      </c>
      <c r="G969" s="256">
        <v>0</v>
      </c>
      <c r="H969" s="256">
        <v>0</v>
      </c>
      <c r="I969" s="256">
        <v>0</v>
      </c>
      <c r="J969" s="256">
        <v>8.4820206074449995</v>
      </c>
    </row>
    <row r="970" spans="1:10" s="116" customFormat="1" ht="12" x14ac:dyDescent="0.2">
      <c r="A970" s="143" t="s">
        <v>1399</v>
      </c>
      <c r="B970" s="143" t="s">
        <v>1404</v>
      </c>
      <c r="C970" s="143" t="s">
        <v>4066</v>
      </c>
      <c r="D970" s="255">
        <v>45.579521594577201</v>
      </c>
      <c r="E970" s="255">
        <v>91.159043189154403</v>
      </c>
      <c r="F970" s="255">
        <v>182.318086378309</v>
      </c>
      <c r="G970" s="255">
        <v>0</v>
      </c>
      <c r="H970" s="255">
        <v>0</v>
      </c>
      <c r="I970" s="255">
        <v>0</v>
      </c>
      <c r="J970" s="255">
        <v>1.7352226494688401</v>
      </c>
    </row>
    <row r="971" spans="1:10" s="116" customFormat="1" ht="12" x14ac:dyDescent="0.2">
      <c r="A971" s="144" t="s">
        <v>4651</v>
      </c>
      <c r="B971" s="144" t="s">
        <v>4651</v>
      </c>
      <c r="C971" s="144" t="s">
        <v>1934</v>
      </c>
      <c r="D971" s="256">
        <v>2.8577168388820802</v>
      </c>
      <c r="E971" s="256">
        <v>5.7154336777641497</v>
      </c>
      <c r="F971" s="256">
        <v>11.430867355528299</v>
      </c>
      <c r="G971" s="256">
        <v>0</v>
      </c>
      <c r="H971" s="256">
        <v>0</v>
      </c>
      <c r="I971" s="256">
        <v>0</v>
      </c>
      <c r="J971" s="256">
        <v>2.1335715987935902</v>
      </c>
    </row>
    <row r="972" spans="1:10" s="116" customFormat="1" ht="12" x14ac:dyDescent="0.2">
      <c r="A972" s="143" t="s">
        <v>382</v>
      </c>
      <c r="B972" s="143" t="s">
        <v>382</v>
      </c>
      <c r="C972" s="143" t="s">
        <v>2562</v>
      </c>
      <c r="D972" s="255">
        <v>0</v>
      </c>
      <c r="E972" s="255">
        <v>0</v>
      </c>
      <c r="F972" s="255">
        <v>0</v>
      </c>
      <c r="G972" s="255">
        <v>0</v>
      </c>
      <c r="H972" s="255">
        <v>0</v>
      </c>
      <c r="I972" s="255">
        <v>0</v>
      </c>
      <c r="J972" s="255">
        <v>1.1411491958992801</v>
      </c>
    </row>
    <row r="973" spans="1:10" s="116" customFormat="1" ht="12" x14ac:dyDescent="0.2">
      <c r="A973" s="144" t="s">
        <v>1056</v>
      </c>
      <c r="B973" s="144" t="s">
        <v>1056</v>
      </c>
      <c r="C973" s="144" t="s">
        <v>3665</v>
      </c>
      <c r="D973" s="256">
        <v>0</v>
      </c>
      <c r="E973" s="256">
        <v>0</v>
      </c>
      <c r="F973" s="256">
        <v>0</v>
      </c>
      <c r="G973" s="256">
        <v>0</v>
      </c>
      <c r="H973" s="256">
        <v>0</v>
      </c>
      <c r="I973" s="256">
        <v>0</v>
      </c>
      <c r="J973" s="256">
        <v>0.30923607635516198</v>
      </c>
    </row>
    <row r="974" spans="1:10" s="116" customFormat="1" ht="12" x14ac:dyDescent="0.2">
      <c r="A974" s="143" t="s">
        <v>4652</v>
      </c>
      <c r="B974" s="143" t="s">
        <v>4652</v>
      </c>
      <c r="C974" s="143" t="s">
        <v>2022</v>
      </c>
      <c r="D974" s="255">
        <v>0</v>
      </c>
      <c r="E974" s="255">
        <v>0</v>
      </c>
      <c r="F974" s="255">
        <v>0</v>
      </c>
      <c r="G974" s="255">
        <v>0</v>
      </c>
      <c r="H974" s="255">
        <v>0</v>
      </c>
      <c r="I974" s="255">
        <v>0</v>
      </c>
      <c r="J974" s="255">
        <v>1.1506001451885699</v>
      </c>
    </row>
    <row r="975" spans="1:10" s="116" customFormat="1" ht="12" x14ac:dyDescent="0.2">
      <c r="A975" s="144" t="s">
        <v>4653</v>
      </c>
      <c r="B975" s="144" t="s">
        <v>4653</v>
      </c>
      <c r="C975" s="144" t="s">
        <v>2021</v>
      </c>
      <c r="D975" s="256">
        <v>0</v>
      </c>
      <c r="E975" s="256">
        <v>0</v>
      </c>
      <c r="F975" s="256">
        <v>0</v>
      </c>
      <c r="G975" s="256">
        <v>0</v>
      </c>
      <c r="H975" s="256">
        <v>0</v>
      </c>
      <c r="I975" s="256">
        <v>0</v>
      </c>
      <c r="J975" s="256">
        <v>0</v>
      </c>
    </row>
    <row r="976" spans="1:10" s="116" customFormat="1" ht="12" x14ac:dyDescent="0.2">
      <c r="A976" s="143" t="s">
        <v>5322</v>
      </c>
      <c r="B976" s="143" t="s">
        <v>5322</v>
      </c>
      <c r="C976" s="143" t="s">
        <v>5323</v>
      </c>
      <c r="D976" s="255">
        <v>0</v>
      </c>
      <c r="E976" s="255">
        <v>0</v>
      </c>
      <c r="F976" s="255">
        <v>0</v>
      </c>
      <c r="G976" s="255">
        <v>39.892192117603898</v>
      </c>
      <c r="H976" s="255">
        <v>79.784384235207895</v>
      </c>
      <c r="I976" s="255">
        <v>159.56876847041599</v>
      </c>
      <c r="J976" s="255">
        <v>0</v>
      </c>
    </row>
    <row r="977" spans="1:10" s="116" customFormat="1" ht="12" x14ac:dyDescent="0.2">
      <c r="A977" s="144" t="s">
        <v>5851</v>
      </c>
      <c r="B977" s="144" t="s">
        <v>5851</v>
      </c>
      <c r="C977" s="144" t="s">
        <v>2023</v>
      </c>
      <c r="D977" s="256">
        <v>0</v>
      </c>
      <c r="E977" s="256">
        <v>0</v>
      </c>
      <c r="F977" s="256">
        <v>0</v>
      </c>
      <c r="G977" s="256">
        <v>0</v>
      </c>
      <c r="H977" s="256">
        <v>0</v>
      </c>
      <c r="I977" s="256">
        <v>0</v>
      </c>
      <c r="J977" s="256">
        <v>1.1625576399672899</v>
      </c>
    </row>
    <row r="978" spans="1:10" s="116" customFormat="1" ht="12" x14ac:dyDescent="0.2">
      <c r="A978" s="143" t="s">
        <v>1316</v>
      </c>
      <c r="B978" s="143" t="s">
        <v>1316</v>
      </c>
      <c r="C978" s="143" t="s">
        <v>3982</v>
      </c>
      <c r="D978" s="255">
        <v>0</v>
      </c>
      <c r="E978" s="255">
        <v>0</v>
      </c>
      <c r="F978" s="255">
        <v>0</v>
      </c>
      <c r="G978" s="255">
        <v>0</v>
      </c>
      <c r="H978" s="255">
        <v>0</v>
      </c>
      <c r="I978" s="255">
        <v>0</v>
      </c>
      <c r="J978" s="255">
        <v>2.1573352595478701</v>
      </c>
    </row>
    <row r="979" spans="1:10" s="116" customFormat="1" ht="12" x14ac:dyDescent="0.2">
      <c r="A979" s="144" t="s">
        <v>4383</v>
      </c>
      <c r="B979" s="144" t="s">
        <v>4654</v>
      </c>
      <c r="C979" s="144" t="s">
        <v>1925</v>
      </c>
      <c r="D979" s="256">
        <v>15.9836804724019</v>
      </c>
      <c r="E979" s="256">
        <v>31.967360944803801</v>
      </c>
      <c r="F979" s="256">
        <v>63.934721889607502</v>
      </c>
      <c r="G979" s="256">
        <v>0</v>
      </c>
      <c r="H979" s="256">
        <v>0</v>
      </c>
      <c r="I979" s="256">
        <v>0</v>
      </c>
      <c r="J979" s="256">
        <v>0</v>
      </c>
    </row>
    <row r="980" spans="1:10" s="116" customFormat="1" ht="12" x14ac:dyDescent="0.2">
      <c r="A980" s="143" t="s">
        <v>1254</v>
      </c>
      <c r="B980" s="143" t="s">
        <v>1258</v>
      </c>
      <c r="C980" s="143" t="s">
        <v>3913</v>
      </c>
      <c r="D980" s="255">
        <v>13.647225278952201</v>
      </c>
      <c r="E980" s="255">
        <v>27.294450557904401</v>
      </c>
      <c r="F980" s="255">
        <v>54.588901115808902</v>
      </c>
      <c r="G980" s="255">
        <v>0</v>
      </c>
      <c r="H980" s="255">
        <v>0</v>
      </c>
      <c r="I980" s="255">
        <v>0</v>
      </c>
      <c r="J980" s="255">
        <v>1.8713764780219</v>
      </c>
    </row>
    <row r="981" spans="1:10" s="116" customFormat="1" ht="12" x14ac:dyDescent="0.2">
      <c r="A981" s="144" t="s">
        <v>392</v>
      </c>
      <c r="B981" s="144" t="s">
        <v>392</v>
      </c>
      <c r="C981" s="144" t="s">
        <v>2607</v>
      </c>
      <c r="D981" s="256">
        <v>0</v>
      </c>
      <c r="E981" s="256">
        <v>0</v>
      </c>
      <c r="F981" s="256">
        <v>0</v>
      </c>
      <c r="G981" s="256">
        <v>26.5291076317502</v>
      </c>
      <c r="H981" s="256">
        <v>53.058215263500401</v>
      </c>
      <c r="I981" s="256">
        <v>106.116430527001</v>
      </c>
      <c r="J981" s="256">
        <v>0</v>
      </c>
    </row>
    <row r="982" spans="1:10" s="116" customFormat="1" ht="12" x14ac:dyDescent="0.2">
      <c r="A982" s="143" t="s">
        <v>1102</v>
      </c>
      <c r="B982" s="143" t="s">
        <v>1102</v>
      </c>
      <c r="C982" s="143" t="s">
        <v>3723</v>
      </c>
      <c r="D982" s="255">
        <v>0</v>
      </c>
      <c r="E982" s="255">
        <v>0</v>
      </c>
      <c r="F982" s="255">
        <v>0</v>
      </c>
      <c r="G982" s="255">
        <v>0</v>
      </c>
      <c r="H982" s="255">
        <v>0</v>
      </c>
      <c r="I982" s="255">
        <v>0</v>
      </c>
      <c r="J982" s="255">
        <v>2.1848046144290199</v>
      </c>
    </row>
    <row r="983" spans="1:10" s="116" customFormat="1" ht="12" x14ac:dyDescent="0.2">
      <c r="A983" s="144" t="s">
        <v>387</v>
      </c>
      <c r="B983" s="144" t="s">
        <v>387</v>
      </c>
      <c r="C983" s="144" t="s">
        <v>2602</v>
      </c>
      <c r="D983" s="256">
        <v>7.8517358757725596E-4</v>
      </c>
      <c r="E983" s="256">
        <v>1.57034717515451E-3</v>
      </c>
      <c r="F983" s="256">
        <v>3.1406943503090299E-3</v>
      </c>
      <c r="G983" s="256">
        <v>0</v>
      </c>
      <c r="H983" s="256">
        <v>0</v>
      </c>
      <c r="I983" s="256">
        <v>0</v>
      </c>
      <c r="J983" s="256">
        <v>1.84318940889401</v>
      </c>
    </row>
    <row r="984" spans="1:10" s="116" customFormat="1" ht="12" x14ac:dyDescent="0.2">
      <c r="A984" s="143" t="s">
        <v>4655</v>
      </c>
      <c r="B984" s="143" t="s">
        <v>4655</v>
      </c>
      <c r="C984" s="143" t="s">
        <v>1987</v>
      </c>
      <c r="D984" s="255">
        <v>0</v>
      </c>
      <c r="E984" s="255">
        <v>0</v>
      </c>
      <c r="F984" s="255">
        <v>0</v>
      </c>
      <c r="G984" s="255">
        <v>0</v>
      </c>
      <c r="H984" s="255">
        <v>0</v>
      </c>
      <c r="I984" s="255">
        <v>0</v>
      </c>
      <c r="J984" s="255">
        <v>2.1195259204435102</v>
      </c>
    </row>
    <row r="985" spans="1:10" s="116" customFormat="1" ht="12" x14ac:dyDescent="0.2">
      <c r="A985" s="144" t="s">
        <v>1074</v>
      </c>
      <c r="B985" s="144" t="s">
        <v>1074</v>
      </c>
      <c r="C985" s="144" t="s">
        <v>3687</v>
      </c>
      <c r="D985" s="256">
        <v>0</v>
      </c>
      <c r="E985" s="256">
        <v>0</v>
      </c>
      <c r="F985" s="256">
        <v>0</v>
      </c>
      <c r="G985" s="256">
        <v>0</v>
      </c>
      <c r="H985" s="256">
        <v>0</v>
      </c>
      <c r="I985" s="256">
        <v>0</v>
      </c>
      <c r="J985" s="256">
        <v>2.0080221527526598</v>
      </c>
    </row>
    <row r="986" spans="1:10" s="116" customFormat="1" ht="12" x14ac:dyDescent="0.2">
      <c r="A986" s="143" t="s">
        <v>351</v>
      </c>
      <c r="B986" s="143" t="s">
        <v>351</v>
      </c>
      <c r="C986" s="143" t="s">
        <v>2495</v>
      </c>
      <c r="D986" s="255">
        <v>0</v>
      </c>
      <c r="E986" s="255">
        <v>0</v>
      </c>
      <c r="F986" s="255">
        <v>0</v>
      </c>
      <c r="G986" s="255">
        <v>0</v>
      </c>
      <c r="H986" s="255">
        <v>0</v>
      </c>
      <c r="I986" s="255">
        <v>0</v>
      </c>
      <c r="J986" s="255">
        <v>0.91481193212614198</v>
      </c>
    </row>
    <row r="987" spans="1:10" s="116" customFormat="1" ht="12" x14ac:dyDescent="0.2">
      <c r="A987" s="144" t="s">
        <v>2964</v>
      </c>
      <c r="B987" s="144" t="s">
        <v>2964</v>
      </c>
      <c r="C987" s="144" t="s">
        <v>2965</v>
      </c>
      <c r="D987" s="256">
        <v>0</v>
      </c>
      <c r="E987" s="256">
        <v>0</v>
      </c>
      <c r="F987" s="256">
        <v>0</v>
      </c>
      <c r="G987" s="256">
        <v>0</v>
      </c>
      <c r="H987" s="256">
        <v>0</v>
      </c>
      <c r="I987" s="256">
        <v>0</v>
      </c>
      <c r="J987" s="256">
        <v>0</v>
      </c>
    </row>
    <row r="988" spans="1:10" s="116" customFormat="1" ht="12" x14ac:dyDescent="0.2">
      <c r="A988" s="143" t="s">
        <v>569</v>
      </c>
      <c r="B988" s="143" t="s">
        <v>569</v>
      </c>
      <c r="C988" s="143" t="s">
        <v>2961</v>
      </c>
      <c r="D988" s="255">
        <v>0</v>
      </c>
      <c r="E988" s="255">
        <v>0</v>
      </c>
      <c r="F988" s="255">
        <v>0</v>
      </c>
      <c r="G988" s="255">
        <v>0</v>
      </c>
      <c r="H988" s="255">
        <v>0</v>
      </c>
      <c r="I988" s="255">
        <v>0</v>
      </c>
      <c r="J988" s="255">
        <v>2.8054252562837498</v>
      </c>
    </row>
    <row r="989" spans="1:10" s="116" customFormat="1" ht="12" x14ac:dyDescent="0.2">
      <c r="A989" s="144" t="s">
        <v>4656</v>
      </c>
      <c r="B989" s="144" t="s">
        <v>4656</v>
      </c>
      <c r="C989" s="144" t="s">
        <v>2443</v>
      </c>
      <c r="D989" s="256">
        <v>1.6892108789022501E-4</v>
      </c>
      <c r="E989" s="256">
        <v>3.3784217578045099E-4</v>
      </c>
      <c r="F989" s="256">
        <v>6.7568435156090101E-4</v>
      </c>
      <c r="G989" s="256">
        <v>0</v>
      </c>
      <c r="H989" s="256">
        <v>0</v>
      </c>
      <c r="I989" s="256">
        <v>0</v>
      </c>
      <c r="J989" s="256">
        <v>0.46242565638399602</v>
      </c>
    </row>
    <row r="990" spans="1:10" s="116" customFormat="1" ht="12" x14ac:dyDescent="0.2">
      <c r="A990" s="143" t="s">
        <v>352</v>
      </c>
      <c r="B990" s="143" t="s">
        <v>4657</v>
      </c>
      <c r="C990" s="143" t="s">
        <v>2503</v>
      </c>
      <c r="D990" s="255">
        <v>65.981772560990393</v>
      </c>
      <c r="E990" s="255">
        <v>131.96354512198101</v>
      </c>
      <c r="F990" s="255">
        <v>263.92709024396203</v>
      </c>
      <c r="G990" s="255">
        <v>0</v>
      </c>
      <c r="H990" s="255">
        <v>0</v>
      </c>
      <c r="I990" s="255">
        <v>0</v>
      </c>
      <c r="J990" s="255">
        <v>2.0353238822146</v>
      </c>
    </row>
    <row r="991" spans="1:10" s="116" customFormat="1" ht="12" x14ac:dyDescent="0.2">
      <c r="A991" s="144" t="s">
        <v>1331</v>
      </c>
      <c r="B991" s="144" t="s">
        <v>1331</v>
      </c>
      <c r="C991" s="144" t="s">
        <v>3995</v>
      </c>
      <c r="D991" s="256">
        <v>0</v>
      </c>
      <c r="E991" s="256">
        <v>0</v>
      </c>
      <c r="F991" s="256">
        <v>0</v>
      </c>
      <c r="G991" s="256">
        <v>0</v>
      </c>
      <c r="H991" s="256">
        <v>0</v>
      </c>
      <c r="I991" s="256">
        <v>0</v>
      </c>
      <c r="J991" s="256">
        <v>1.9484887006382301</v>
      </c>
    </row>
    <row r="992" spans="1:10" s="116" customFormat="1" ht="12" x14ac:dyDescent="0.2">
      <c r="A992" s="143" t="s">
        <v>697</v>
      </c>
      <c r="B992" s="143" t="s">
        <v>697</v>
      </c>
      <c r="C992" s="143" t="s">
        <v>3236</v>
      </c>
      <c r="D992" s="255">
        <v>5.9913056568215305E-4</v>
      </c>
      <c r="E992" s="255">
        <v>1.19826113136431E-3</v>
      </c>
      <c r="F992" s="255">
        <v>2.39652226272861E-3</v>
      </c>
      <c r="G992" s="255">
        <v>0</v>
      </c>
      <c r="H992" s="255">
        <v>0</v>
      </c>
      <c r="I992" s="255">
        <v>0</v>
      </c>
      <c r="J992" s="255">
        <v>1.69519605436642</v>
      </c>
    </row>
    <row r="993" spans="1:10" s="116" customFormat="1" ht="12" x14ac:dyDescent="0.2">
      <c r="A993" s="144" t="s">
        <v>309</v>
      </c>
      <c r="B993" s="144" t="s">
        <v>309</v>
      </c>
      <c r="C993" s="144" t="s">
        <v>2313</v>
      </c>
      <c r="D993" s="256">
        <v>0</v>
      </c>
      <c r="E993" s="256">
        <v>0</v>
      </c>
      <c r="F993" s="256">
        <v>0</v>
      </c>
      <c r="G993" s="256">
        <v>0</v>
      </c>
      <c r="H993" s="256">
        <v>0</v>
      </c>
      <c r="I993" s="256">
        <v>0</v>
      </c>
      <c r="J993" s="256">
        <v>2.3372962539698299</v>
      </c>
    </row>
    <row r="994" spans="1:10" s="116" customFormat="1" ht="12" x14ac:dyDescent="0.2">
      <c r="A994" s="143" t="s">
        <v>5504</v>
      </c>
      <c r="B994" s="143" t="s">
        <v>5504</v>
      </c>
      <c r="C994" s="143" t="s">
        <v>5505</v>
      </c>
      <c r="D994" s="255">
        <v>0</v>
      </c>
      <c r="E994" s="255">
        <v>0</v>
      </c>
      <c r="F994" s="255">
        <v>0</v>
      </c>
      <c r="G994" s="255">
        <v>0</v>
      </c>
      <c r="H994" s="255">
        <v>0</v>
      </c>
      <c r="I994" s="255">
        <v>0</v>
      </c>
      <c r="J994" s="255">
        <v>0</v>
      </c>
    </row>
    <row r="995" spans="1:10" s="116" customFormat="1" ht="12" x14ac:dyDescent="0.2">
      <c r="A995" s="144" t="s">
        <v>4385</v>
      </c>
      <c r="B995" s="144" t="s">
        <v>4385</v>
      </c>
      <c r="C995" s="144" t="s">
        <v>1947</v>
      </c>
      <c r="D995" s="256">
        <v>19.9137893553612</v>
      </c>
      <c r="E995" s="256">
        <v>39.827578710722399</v>
      </c>
      <c r="F995" s="256">
        <v>79.655157421444898</v>
      </c>
      <c r="G995" s="256">
        <v>0</v>
      </c>
      <c r="H995" s="256">
        <v>0</v>
      </c>
      <c r="I995" s="256">
        <v>0</v>
      </c>
      <c r="J995" s="256">
        <v>2.1265427915874602</v>
      </c>
    </row>
    <row r="996" spans="1:10" s="116" customFormat="1" ht="12" x14ac:dyDescent="0.2">
      <c r="A996" s="143" t="s">
        <v>607</v>
      </c>
      <c r="B996" s="143" t="s">
        <v>607</v>
      </c>
      <c r="C996" s="143" t="s">
        <v>3029</v>
      </c>
      <c r="D996" s="255">
        <v>5.7908550972434099E-4</v>
      </c>
      <c r="E996" s="255">
        <v>1.15817101944868E-3</v>
      </c>
      <c r="F996" s="255">
        <v>2.31634203889737E-3</v>
      </c>
      <c r="G996" s="255">
        <v>0</v>
      </c>
      <c r="H996" s="255">
        <v>0</v>
      </c>
      <c r="I996" s="255">
        <v>0</v>
      </c>
      <c r="J996" s="255">
        <v>1.6853993814653101</v>
      </c>
    </row>
    <row r="997" spans="1:10" s="116" customFormat="1" ht="12" x14ac:dyDescent="0.2">
      <c r="A997" s="144" t="s">
        <v>1223</v>
      </c>
      <c r="B997" s="144" t="s">
        <v>1223</v>
      </c>
      <c r="C997" s="144" t="s">
        <v>3874</v>
      </c>
      <c r="D997" s="256">
        <v>0</v>
      </c>
      <c r="E997" s="256">
        <v>0</v>
      </c>
      <c r="F997" s="256">
        <v>0</v>
      </c>
      <c r="G997" s="256">
        <v>0</v>
      </c>
      <c r="H997" s="256">
        <v>0</v>
      </c>
      <c r="I997" s="256">
        <v>0</v>
      </c>
      <c r="J997" s="256">
        <v>1.97948910481514</v>
      </c>
    </row>
    <row r="998" spans="1:10" s="116" customFormat="1" ht="12" x14ac:dyDescent="0.2">
      <c r="A998" s="143" t="s">
        <v>6090</v>
      </c>
      <c r="B998" s="143" t="s">
        <v>6090</v>
      </c>
      <c r="C998" s="143" t="s">
        <v>6091</v>
      </c>
      <c r="D998" s="255">
        <v>0</v>
      </c>
      <c r="E998" s="255">
        <v>0</v>
      </c>
      <c r="F998" s="255">
        <v>0</v>
      </c>
      <c r="G998" s="255">
        <v>0</v>
      </c>
      <c r="H998" s="255">
        <v>0</v>
      </c>
      <c r="I998" s="255">
        <v>0</v>
      </c>
      <c r="J998" s="255">
        <v>1.7382367242100001</v>
      </c>
    </row>
    <row r="999" spans="1:10" s="116" customFormat="1" ht="12" x14ac:dyDescent="0.2">
      <c r="A999" s="144" t="s">
        <v>595</v>
      </c>
      <c r="B999" s="144" t="s">
        <v>595</v>
      </c>
      <c r="C999" s="144" t="s">
        <v>3005</v>
      </c>
      <c r="D999" s="256">
        <v>7.0422912898280697E-4</v>
      </c>
      <c r="E999" s="256">
        <v>1.40845825796561E-3</v>
      </c>
      <c r="F999" s="256">
        <v>2.8169165159312301E-3</v>
      </c>
      <c r="G999" s="256">
        <v>0</v>
      </c>
      <c r="H999" s="256">
        <v>0</v>
      </c>
      <c r="I999" s="256">
        <v>0</v>
      </c>
      <c r="J999" s="256">
        <v>1.3586412920286499</v>
      </c>
    </row>
    <row r="1000" spans="1:10" s="116" customFormat="1" ht="12" x14ac:dyDescent="0.2">
      <c r="A1000" s="143" t="s">
        <v>5567</v>
      </c>
      <c r="B1000" s="143" t="s">
        <v>5567</v>
      </c>
      <c r="C1000" s="143" t="s">
        <v>5568</v>
      </c>
      <c r="D1000" s="255">
        <v>0</v>
      </c>
      <c r="E1000" s="255">
        <v>0</v>
      </c>
      <c r="F1000" s="255">
        <v>0</v>
      </c>
      <c r="G1000" s="255">
        <v>0</v>
      </c>
      <c r="H1000" s="255">
        <v>0</v>
      </c>
      <c r="I1000" s="255">
        <v>0</v>
      </c>
      <c r="J1000" s="255">
        <v>2.0529895032393699</v>
      </c>
    </row>
    <row r="1001" spans="1:10" s="116" customFormat="1" ht="12" x14ac:dyDescent="0.2">
      <c r="A1001" s="144" t="s">
        <v>1417</v>
      </c>
      <c r="B1001" s="144" t="s">
        <v>1417</v>
      </c>
      <c r="C1001" s="144" t="s">
        <v>4088</v>
      </c>
      <c r="D1001" s="256">
        <v>0</v>
      </c>
      <c r="E1001" s="256">
        <v>0</v>
      </c>
      <c r="F1001" s="256">
        <v>0</v>
      </c>
      <c r="G1001" s="256">
        <v>0</v>
      </c>
      <c r="H1001" s="256">
        <v>0</v>
      </c>
      <c r="I1001" s="256">
        <v>0</v>
      </c>
      <c r="J1001" s="256">
        <v>0</v>
      </c>
    </row>
    <row r="1002" spans="1:10" s="116" customFormat="1" ht="12" x14ac:dyDescent="0.2">
      <c r="A1002" s="143" t="s">
        <v>4659</v>
      </c>
      <c r="B1002" s="143" t="s">
        <v>4659</v>
      </c>
      <c r="C1002" s="143" t="s">
        <v>2935</v>
      </c>
      <c r="D1002" s="255">
        <v>0</v>
      </c>
      <c r="E1002" s="255">
        <v>0</v>
      </c>
      <c r="F1002" s="255">
        <v>0</v>
      </c>
      <c r="G1002" s="255">
        <v>0</v>
      </c>
      <c r="H1002" s="255">
        <v>0</v>
      </c>
      <c r="I1002" s="255">
        <v>0</v>
      </c>
      <c r="J1002" s="255">
        <v>2.1709544058349199</v>
      </c>
    </row>
    <row r="1003" spans="1:10" s="116" customFormat="1" ht="12" x14ac:dyDescent="0.2">
      <c r="A1003" s="144" t="s">
        <v>4660</v>
      </c>
      <c r="B1003" s="144" t="s">
        <v>4660</v>
      </c>
      <c r="C1003" s="144" t="s">
        <v>3009</v>
      </c>
      <c r="D1003" s="256">
        <v>0</v>
      </c>
      <c r="E1003" s="256">
        <v>0</v>
      </c>
      <c r="F1003" s="256">
        <v>0</v>
      </c>
      <c r="G1003" s="256">
        <v>0</v>
      </c>
      <c r="H1003" s="256">
        <v>0</v>
      </c>
      <c r="I1003" s="256">
        <v>0</v>
      </c>
      <c r="J1003" s="256">
        <v>1.97135364736965</v>
      </c>
    </row>
    <row r="1004" spans="1:10" s="116" customFormat="1" ht="12" x14ac:dyDescent="0.2">
      <c r="A1004" s="143" t="s">
        <v>760</v>
      </c>
      <c r="B1004" s="143" t="s">
        <v>760</v>
      </c>
      <c r="C1004" s="143" t="s">
        <v>3320</v>
      </c>
      <c r="D1004" s="255">
        <v>252.46529310122099</v>
      </c>
      <c r="E1004" s="255">
        <v>504.93058620244199</v>
      </c>
      <c r="F1004" s="255">
        <v>1009.86117240488</v>
      </c>
      <c r="G1004" s="255">
        <v>0</v>
      </c>
      <c r="H1004" s="255">
        <v>0</v>
      </c>
      <c r="I1004" s="255">
        <v>0</v>
      </c>
      <c r="J1004" s="255">
        <v>0.44102580930090002</v>
      </c>
    </row>
    <row r="1005" spans="1:10" s="116" customFormat="1" ht="12" x14ac:dyDescent="0.2">
      <c r="A1005" s="144" t="s">
        <v>4661</v>
      </c>
      <c r="B1005" s="144" t="s">
        <v>4661</v>
      </c>
      <c r="C1005" s="144" t="s">
        <v>2128</v>
      </c>
      <c r="D1005" s="256">
        <v>0</v>
      </c>
      <c r="E1005" s="256">
        <v>0</v>
      </c>
      <c r="F1005" s="256">
        <v>0</v>
      </c>
      <c r="G1005" s="256">
        <v>0</v>
      </c>
      <c r="H1005" s="256">
        <v>0</v>
      </c>
      <c r="I1005" s="256">
        <v>0</v>
      </c>
      <c r="J1005" s="256">
        <v>1.03228002153672</v>
      </c>
    </row>
    <row r="1006" spans="1:10" s="116" customFormat="1" ht="12" x14ac:dyDescent="0.2">
      <c r="A1006" s="143" t="s">
        <v>6092</v>
      </c>
      <c r="B1006" s="143" t="s">
        <v>6092</v>
      </c>
      <c r="C1006" s="143" t="s">
        <v>6093</v>
      </c>
      <c r="D1006" s="255">
        <v>3.1729406802855602E-4</v>
      </c>
      <c r="E1006" s="255">
        <v>6.3458813605711301E-4</v>
      </c>
      <c r="F1006" s="255">
        <v>1.2691762721142299E-3</v>
      </c>
      <c r="G1006" s="255">
        <v>0</v>
      </c>
      <c r="H1006" s="255">
        <v>0</v>
      </c>
      <c r="I1006" s="255">
        <v>0</v>
      </c>
      <c r="J1006" s="255">
        <v>2.4063790853059999</v>
      </c>
    </row>
    <row r="1007" spans="1:10" s="116" customFormat="1" ht="12" x14ac:dyDescent="0.2">
      <c r="A1007" s="144" t="s">
        <v>1294</v>
      </c>
      <c r="B1007" s="144" t="s">
        <v>1294</v>
      </c>
      <c r="C1007" s="144" t="s">
        <v>3957</v>
      </c>
      <c r="D1007" s="256">
        <v>0</v>
      </c>
      <c r="E1007" s="256">
        <v>0</v>
      </c>
      <c r="F1007" s="256">
        <v>0</v>
      </c>
      <c r="G1007" s="256">
        <v>0</v>
      </c>
      <c r="H1007" s="256">
        <v>0</v>
      </c>
      <c r="I1007" s="256">
        <v>0</v>
      </c>
      <c r="J1007" s="256">
        <v>1.92378255376462</v>
      </c>
    </row>
    <row r="1008" spans="1:10" s="116" customFormat="1" ht="12" x14ac:dyDescent="0.2">
      <c r="A1008" s="143" t="s">
        <v>5704</v>
      </c>
      <c r="B1008" s="143" t="s">
        <v>5704</v>
      </c>
      <c r="C1008" s="143" t="s">
        <v>5705</v>
      </c>
      <c r="D1008" s="255">
        <v>1.96145459956848E-4</v>
      </c>
      <c r="E1008" s="255">
        <v>3.92290919913696E-4</v>
      </c>
      <c r="F1008" s="255">
        <v>7.84581839827392E-4</v>
      </c>
      <c r="G1008" s="255">
        <v>0</v>
      </c>
      <c r="H1008" s="255">
        <v>0</v>
      </c>
      <c r="I1008" s="255">
        <v>0</v>
      </c>
      <c r="J1008" s="255">
        <v>0</v>
      </c>
    </row>
    <row r="1009" spans="1:10" s="116" customFormat="1" ht="12" x14ac:dyDescent="0.2">
      <c r="A1009" s="144" t="s">
        <v>4662</v>
      </c>
      <c r="B1009" s="144" t="s">
        <v>4662</v>
      </c>
      <c r="C1009" s="144" t="s">
        <v>2699</v>
      </c>
      <c r="D1009" s="256">
        <v>0</v>
      </c>
      <c r="E1009" s="256">
        <v>0</v>
      </c>
      <c r="F1009" s="256">
        <v>0</v>
      </c>
      <c r="G1009" s="256">
        <v>0</v>
      </c>
      <c r="H1009" s="256">
        <v>0</v>
      </c>
      <c r="I1009" s="256">
        <v>0</v>
      </c>
      <c r="J1009" s="256">
        <v>2.11869629492453</v>
      </c>
    </row>
    <row r="1010" spans="1:10" s="116" customFormat="1" ht="12" x14ac:dyDescent="0.2">
      <c r="A1010" s="143" t="s">
        <v>4663</v>
      </c>
      <c r="B1010" s="143" t="s">
        <v>4664</v>
      </c>
      <c r="C1010" s="143" t="s">
        <v>4267</v>
      </c>
      <c r="D1010" s="255">
        <v>9.7832456933982101E-5</v>
      </c>
      <c r="E1010" s="255">
        <v>1.9566491386796401E-4</v>
      </c>
      <c r="F1010" s="255">
        <v>3.91329827735929E-4</v>
      </c>
      <c r="G1010" s="255">
        <v>0</v>
      </c>
      <c r="H1010" s="255">
        <v>0</v>
      </c>
      <c r="I1010" s="255">
        <v>0</v>
      </c>
      <c r="J1010" s="255">
        <v>0</v>
      </c>
    </row>
    <row r="1011" spans="1:10" s="116" customFormat="1" ht="12" x14ac:dyDescent="0.2">
      <c r="A1011" s="144" t="s">
        <v>413</v>
      </c>
      <c r="B1011" s="144" t="s">
        <v>413</v>
      </c>
      <c r="C1011" s="144" t="s">
        <v>2692</v>
      </c>
      <c r="D1011" s="256">
        <v>1.4111497489159301E-4</v>
      </c>
      <c r="E1011" s="256">
        <v>2.8222994978318699E-4</v>
      </c>
      <c r="F1011" s="256">
        <v>5.6445989956637398E-4</v>
      </c>
      <c r="G1011" s="256">
        <v>0</v>
      </c>
      <c r="H1011" s="256">
        <v>0</v>
      </c>
      <c r="I1011" s="256">
        <v>0</v>
      </c>
      <c r="J1011" s="256">
        <v>0.423972986318572</v>
      </c>
    </row>
    <row r="1012" spans="1:10" s="116" customFormat="1" ht="12" x14ac:dyDescent="0.2">
      <c r="A1012" s="143" t="s">
        <v>6094</v>
      </c>
      <c r="B1012" s="143" t="s">
        <v>6094</v>
      </c>
      <c r="C1012" s="143" t="s">
        <v>6095</v>
      </c>
      <c r="D1012" s="255">
        <v>0</v>
      </c>
      <c r="E1012" s="255">
        <v>0</v>
      </c>
      <c r="F1012" s="255">
        <v>0</v>
      </c>
      <c r="G1012" s="255">
        <v>0</v>
      </c>
      <c r="H1012" s="255">
        <v>0</v>
      </c>
      <c r="I1012" s="255">
        <v>0</v>
      </c>
      <c r="J1012" s="255">
        <v>0</v>
      </c>
    </row>
    <row r="1013" spans="1:10" s="116" customFormat="1" ht="12" x14ac:dyDescent="0.2">
      <c r="A1013" s="144" t="s">
        <v>5706</v>
      </c>
      <c r="B1013" s="144" t="s">
        <v>5706</v>
      </c>
      <c r="C1013" s="144" t="s">
        <v>5707</v>
      </c>
      <c r="D1013" s="256">
        <v>0</v>
      </c>
      <c r="E1013" s="256">
        <v>0</v>
      </c>
      <c r="F1013" s="256">
        <v>0</v>
      </c>
      <c r="G1013" s="256">
        <v>0</v>
      </c>
      <c r="H1013" s="256">
        <v>0</v>
      </c>
      <c r="I1013" s="256">
        <v>0</v>
      </c>
      <c r="J1013" s="256">
        <v>0</v>
      </c>
    </row>
    <row r="1014" spans="1:10" s="116" customFormat="1" ht="12" x14ac:dyDescent="0.2">
      <c r="A1014" s="143" t="s">
        <v>1002</v>
      </c>
      <c r="B1014" s="143" t="s">
        <v>1003</v>
      </c>
      <c r="C1014" s="143" t="s">
        <v>3598</v>
      </c>
      <c r="D1014" s="255">
        <v>0</v>
      </c>
      <c r="E1014" s="255">
        <v>0</v>
      </c>
      <c r="F1014" s="255">
        <v>0</v>
      </c>
      <c r="G1014" s="255">
        <v>0</v>
      </c>
      <c r="H1014" s="255">
        <v>0</v>
      </c>
      <c r="I1014" s="255">
        <v>0</v>
      </c>
      <c r="J1014" s="255">
        <v>1.9557259105422</v>
      </c>
    </row>
    <row r="1015" spans="1:10" s="116" customFormat="1" ht="12" x14ac:dyDescent="0.2">
      <c r="A1015" s="144" t="s">
        <v>1005</v>
      </c>
      <c r="B1015" s="144" t="s">
        <v>1005</v>
      </c>
      <c r="C1015" s="144" t="s">
        <v>3601</v>
      </c>
      <c r="D1015" s="256">
        <v>0</v>
      </c>
      <c r="E1015" s="256">
        <v>0</v>
      </c>
      <c r="F1015" s="256">
        <v>0</v>
      </c>
      <c r="G1015" s="256">
        <v>0</v>
      </c>
      <c r="H1015" s="256">
        <v>0</v>
      </c>
      <c r="I1015" s="256">
        <v>0</v>
      </c>
      <c r="J1015" s="256">
        <v>0</v>
      </c>
    </row>
    <row r="1016" spans="1:10" s="116" customFormat="1" ht="12" x14ac:dyDescent="0.2">
      <c r="A1016" s="143" t="s">
        <v>843</v>
      </c>
      <c r="B1016" s="143" t="s">
        <v>4665</v>
      </c>
      <c r="C1016" s="143" t="s">
        <v>3411</v>
      </c>
      <c r="D1016" s="255">
        <v>14.9902601424333</v>
      </c>
      <c r="E1016" s="255">
        <v>29.9805202848666</v>
      </c>
      <c r="F1016" s="255">
        <v>59.9610405697331</v>
      </c>
      <c r="G1016" s="255">
        <v>0</v>
      </c>
      <c r="H1016" s="255">
        <v>0</v>
      </c>
      <c r="I1016" s="255">
        <v>0</v>
      </c>
      <c r="J1016" s="255">
        <v>1.1781644191721199</v>
      </c>
    </row>
    <row r="1017" spans="1:10" s="116" customFormat="1" ht="12" x14ac:dyDescent="0.2">
      <c r="A1017" s="144" t="s">
        <v>4666</v>
      </c>
      <c r="B1017" s="144" t="s">
        <v>4666</v>
      </c>
      <c r="C1017" s="144" t="s">
        <v>2906</v>
      </c>
      <c r="D1017" s="256">
        <v>0</v>
      </c>
      <c r="E1017" s="256">
        <v>0</v>
      </c>
      <c r="F1017" s="256">
        <v>0</v>
      </c>
      <c r="G1017" s="256">
        <v>0</v>
      </c>
      <c r="H1017" s="256">
        <v>0</v>
      </c>
      <c r="I1017" s="256">
        <v>0</v>
      </c>
      <c r="J1017" s="256">
        <v>1.93928885444113</v>
      </c>
    </row>
    <row r="1018" spans="1:10" s="116" customFormat="1" ht="12" x14ac:dyDescent="0.2">
      <c r="A1018" s="143" t="s">
        <v>6096</v>
      </c>
      <c r="B1018" s="143" t="s">
        <v>6096</v>
      </c>
      <c r="C1018" s="143" t="s">
        <v>6097</v>
      </c>
      <c r="D1018" s="255">
        <v>0</v>
      </c>
      <c r="E1018" s="255">
        <v>0</v>
      </c>
      <c r="F1018" s="255">
        <v>0</v>
      </c>
      <c r="G1018" s="255">
        <v>0</v>
      </c>
      <c r="H1018" s="255">
        <v>0</v>
      </c>
      <c r="I1018" s="255">
        <v>0</v>
      </c>
      <c r="J1018" s="255">
        <v>3.74898804985158</v>
      </c>
    </row>
    <row r="1019" spans="1:10" s="116" customFormat="1" ht="12" x14ac:dyDescent="0.2">
      <c r="A1019" s="144" t="s">
        <v>4667</v>
      </c>
      <c r="B1019" s="144" t="s">
        <v>4667</v>
      </c>
      <c r="C1019" s="144" t="s">
        <v>2117</v>
      </c>
      <c r="D1019" s="256">
        <v>0</v>
      </c>
      <c r="E1019" s="256">
        <v>0</v>
      </c>
      <c r="F1019" s="256">
        <v>0</v>
      </c>
      <c r="G1019" s="256">
        <v>0</v>
      </c>
      <c r="H1019" s="256">
        <v>0</v>
      </c>
      <c r="I1019" s="256">
        <v>0</v>
      </c>
      <c r="J1019" s="256">
        <v>1.34983892866703</v>
      </c>
    </row>
    <row r="1020" spans="1:10" s="116" customFormat="1" ht="12" x14ac:dyDescent="0.2">
      <c r="A1020" s="143" t="s">
        <v>4668</v>
      </c>
      <c r="B1020" s="143" t="s">
        <v>4668</v>
      </c>
      <c r="C1020" s="143" t="s">
        <v>3177</v>
      </c>
      <c r="D1020" s="255">
        <v>6.0379328883038304E-4</v>
      </c>
      <c r="E1020" s="255">
        <v>1.20758657766077E-3</v>
      </c>
      <c r="F1020" s="255">
        <v>2.41517315532153E-3</v>
      </c>
      <c r="G1020" s="255">
        <v>0</v>
      </c>
      <c r="H1020" s="255">
        <v>0</v>
      </c>
      <c r="I1020" s="255">
        <v>0</v>
      </c>
      <c r="J1020" s="255">
        <v>0.81069748900875005</v>
      </c>
    </row>
    <row r="1021" spans="1:10" s="116" customFormat="1" ht="12" x14ac:dyDescent="0.2">
      <c r="A1021" s="144" t="s">
        <v>5324</v>
      </c>
      <c r="B1021" s="144" t="s">
        <v>5324</v>
      </c>
      <c r="C1021" s="144" t="s">
        <v>5325</v>
      </c>
      <c r="D1021" s="256">
        <v>0</v>
      </c>
      <c r="E1021" s="256">
        <v>0</v>
      </c>
      <c r="F1021" s="256">
        <v>0</v>
      </c>
      <c r="G1021" s="256">
        <v>0</v>
      </c>
      <c r="H1021" s="256">
        <v>0</v>
      </c>
      <c r="I1021" s="256">
        <v>0</v>
      </c>
      <c r="J1021" s="256">
        <v>0</v>
      </c>
    </row>
    <row r="1022" spans="1:10" s="116" customFormat="1" ht="12" x14ac:dyDescent="0.2">
      <c r="A1022" s="143" t="s">
        <v>1145</v>
      </c>
      <c r="B1022" s="143" t="s">
        <v>1145</v>
      </c>
      <c r="C1022" s="143" t="s">
        <v>3774</v>
      </c>
      <c r="D1022" s="255">
        <v>0</v>
      </c>
      <c r="E1022" s="255">
        <v>0</v>
      </c>
      <c r="F1022" s="255">
        <v>0</v>
      </c>
      <c r="G1022" s="255">
        <v>0</v>
      </c>
      <c r="H1022" s="255">
        <v>0</v>
      </c>
      <c r="I1022" s="255">
        <v>0</v>
      </c>
      <c r="J1022" s="255">
        <v>2.0867650806865701</v>
      </c>
    </row>
    <row r="1023" spans="1:10" s="116" customFormat="1" ht="12" x14ac:dyDescent="0.2">
      <c r="A1023" s="144" t="s">
        <v>978</v>
      </c>
      <c r="B1023" s="144" t="s">
        <v>978</v>
      </c>
      <c r="C1023" s="144" t="s">
        <v>3571</v>
      </c>
      <c r="D1023" s="256">
        <v>1.2772752047843E-4</v>
      </c>
      <c r="E1023" s="256">
        <v>2.5545504095686E-4</v>
      </c>
      <c r="F1023" s="256">
        <v>5.1091008191371903E-4</v>
      </c>
      <c r="G1023" s="256">
        <v>0</v>
      </c>
      <c r="H1023" s="256">
        <v>0</v>
      </c>
      <c r="I1023" s="256">
        <v>0</v>
      </c>
      <c r="J1023" s="256">
        <v>0.60762094024408797</v>
      </c>
    </row>
    <row r="1024" spans="1:10" s="116" customFormat="1" ht="12" x14ac:dyDescent="0.2">
      <c r="A1024" s="143" t="s">
        <v>4669</v>
      </c>
      <c r="B1024" s="143" t="s">
        <v>4669</v>
      </c>
      <c r="C1024" s="143" t="s">
        <v>2302</v>
      </c>
      <c r="D1024" s="255">
        <v>0</v>
      </c>
      <c r="E1024" s="255">
        <v>0</v>
      </c>
      <c r="F1024" s="255">
        <v>0</v>
      </c>
      <c r="G1024" s="255">
        <v>0</v>
      </c>
      <c r="H1024" s="255">
        <v>0</v>
      </c>
      <c r="I1024" s="255">
        <v>0</v>
      </c>
      <c r="J1024" s="255">
        <v>2.05317671308898</v>
      </c>
    </row>
    <row r="1025" spans="1:10" s="116" customFormat="1" ht="12" x14ac:dyDescent="0.2">
      <c r="A1025" s="144" t="s">
        <v>5569</v>
      </c>
      <c r="B1025" s="144" t="s">
        <v>5569</v>
      </c>
      <c r="C1025" s="144" t="s">
        <v>5570</v>
      </c>
      <c r="D1025" s="256">
        <v>0</v>
      </c>
      <c r="E1025" s="256">
        <v>0</v>
      </c>
      <c r="F1025" s="256">
        <v>0</v>
      </c>
      <c r="G1025" s="256">
        <v>0</v>
      </c>
      <c r="H1025" s="256">
        <v>0</v>
      </c>
      <c r="I1025" s="256">
        <v>0</v>
      </c>
      <c r="J1025" s="256">
        <v>0</v>
      </c>
    </row>
    <row r="1026" spans="1:10" s="116" customFormat="1" ht="12" x14ac:dyDescent="0.2">
      <c r="A1026" s="143" t="s">
        <v>1053</v>
      </c>
      <c r="B1026" s="143" t="s">
        <v>1053</v>
      </c>
      <c r="C1026" s="143" t="s">
        <v>3662</v>
      </c>
      <c r="D1026" s="255">
        <v>0</v>
      </c>
      <c r="E1026" s="255">
        <v>0</v>
      </c>
      <c r="F1026" s="255">
        <v>0</v>
      </c>
      <c r="G1026" s="255">
        <v>0</v>
      </c>
      <c r="H1026" s="255">
        <v>0</v>
      </c>
      <c r="I1026" s="255">
        <v>0</v>
      </c>
      <c r="J1026" s="255">
        <v>0.47107215562702698</v>
      </c>
    </row>
    <row r="1027" spans="1:10" s="116" customFormat="1" ht="12" x14ac:dyDescent="0.2">
      <c r="A1027" s="144" t="s">
        <v>729</v>
      </c>
      <c r="B1027" s="144" t="s">
        <v>729</v>
      </c>
      <c r="C1027" s="144" t="s">
        <v>3277</v>
      </c>
      <c r="D1027" s="256">
        <v>0</v>
      </c>
      <c r="E1027" s="256">
        <v>0</v>
      </c>
      <c r="F1027" s="256">
        <v>0</v>
      </c>
      <c r="G1027" s="256">
        <v>0</v>
      </c>
      <c r="H1027" s="256">
        <v>0</v>
      </c>
      <c r="I1027" s="256">
        <v>0</v>
      </c>
      <c r="J1027" s="256">
        <v>2.8008152905262702</v>
      </c>
    </row>
    <row r="1028" spans="1:10" s="116" customFormat="1" ht="12" x14ac:dyDescent="0.2">
      <c r="A1028" s="143" t="s">
        <v>1006</v>
      </c>
      <c r="B1028" s="143" t="s">
        <v>1006</v>
      </c>
      <c r="C1028" s="143" t="s">
        <v>3603</v>
      </c>
      <c r="D1028" s="255">
        <v>0</v>
      </c>
      <c r="E1028" s="255">
        <v>0</v>
      </c>
      <c r="F1028" s="255">
        <v>0</v>
      </c>
      <c r="G1028" s="255">
        <v>0</v>
      </c>
      <c r="H1028" s="255">
        <v>0</v>
      </c>
      <c r="I1028" s="255">
        <v>0</v>
      </c>
      <c r="J1028" s="255">
        <v>1.8461752159975999</v>
      </c>
    </row>
    <row r="1029" spans="1:10" s="116" customFormat="1" ht="12" x14ac:dyDescent="0.2">
      <c r="A1029" s="144" t="s">
        <v>395</v>
      </c>
      <c r="B1029" s="144" t="s">
        <v>395</v>
      </c>
      <c r="C1029" s="144" t="s">
        <v>2610</v>
      </c>
      <c r="D1029" s="256">
        <v>0</v>
      </c>
      <c r="E1029" s="256">
        <v>0</v>
      </c>
      <c r="F1029" s="256">
        <v>0</v>
      </c>
      <c r="G1029" s="256">
        <v>29.228199362553202</v>
      </c>
      <c r="H1029" s="256">
        <v>58.456398725106297</v>
      </c>
      <c r="I1029" s="256">
        <v>116.91279745021301</v>
      </c>
      <c r="J1029" s="256">
        <v>0</v>
      </c>
    </row>
    <row r="1030" spans="1:10" s="116" customFormat="1" ht="12" x14ac:dyDescent="0.2">
      <c r="A1030" s="143" t="s">
        <v>4670</v>
      </c>
      <c r="B1030" s="143" t="s">
        <v>4670</v>
      </c>
      <c r="C1030" s="143" t="s">
        <v>2125</v>
      </c>
      <c r="D1030" s="255">
        <v>0</v>
      </c>
      <c r="E1030" s="255">
        <v>0</v>
      </c>
      <c r="F1030" s="255">
        <v>0</v>
      </c>
      <c r="G1030" s="255">
        <v>0</v>
      </c>
      <c r="H1030" s="255">
        <v>0</v>
      </c>
      <c r="I1030" s="255">
        <v>0</v>
      </c>
      <c r="J1030" s="255">
        <v>1.3692165825245599</v>
      </c>
    </row>
    <row r="1031" spans="1:10" s="116" customFormat="1" ht="12" x14ac:dyDescent="0.2">
      <c r="A1031" s="144" t="s">
        <v>5326</v>
      </c>
      <c r="B1031" s="144" t="s">
        <v>5326</v>
      </c>
      <c r="C1031" s="144" t="s">
        <v>5327</v>
      </c>
      <c r="D1031" s="256">
        <v>0</v>
      </c>
      <c r="E1031" s="256">
        <v>0</v>
      </c>
      <c r="F1031" s="256">
        <v>0</v>
      </c>
      <c r="G1031" s="256">
        <v>0</v>
      </c>
      <c r="H1031" s="256">
        <v>0</v>
      </c>
      <c r="I1031" s="256">
        <v>0</v>
      </c>
      <c r="J1031" s="256">
        <v>0</v>
      </c>
    </row>
    <row r="1032" spans="1:10" s="116" customFormat="1" ht="12" x14ac:dyDescent="0.2">
      <c r="A1032" s="143" t="s">
        <v>984</v>
      </c>
      <c r="B1032" s="143" t="s">
        <v>984</v>
      </c>
      <c r="C1032" s="143" t="s">
        <v>3579</v>
      </c>
      <c r="D1032" s="255">
        <v>0</v>
      </c>
      <c r="E1032" s="255">
        <v>0</v>
      </c>
      <c r="F1032" s="255">
        <v>0</v>
      </c>
      <c r="G1032" s="255">
        <v>0</v>
      </c>
      <c r="H1032" s="255">
        <v>0</v>
      </c>
      <c r="I1032" s="255">
        <v>0</v>
      </c>
      <c r="J1032" s="255">
        <v>0</v>
      </c>
    </row>
    <row r="1033" spans="1:10" s="116" customFormat="1" ht="12" x14ac:dyDescent="0.2">
      <c r="A1033" s="144" t="s">
        <v>541</v>
      </c>
      <c r="B1033" s="144" t="s">
        <v>541</v>
      </c>
      <c r="C1033" s="144" t="s">
        <v>2912</v>
      </c>
      <c r="D1033" s="256">
        <v>0</v>
      </c>
      <c r="E1033" s="256">
        <v>0</v>
      </c>
      <c r="F1033" s="256">
        <v>0</v>
      </c>
      <c r="G1033" s="256">
        <v>0</v>
      </c>
      <c r="H1033" s="256">
        <v>0</v>
      </c>
      <c r="I1033" s="256">
        <v>0</v>
      </c>
      <c r="J1033" s="256">
        <v>1.16142330896595</v>
      </c>
    </row>
    <row r="1034" spans="1:10" s="116" customFormat="1" ht="12" x14ac:dyDescent="0.2">
      <c r="A1034" s="143" t="s">
        <v>6098</v>
      </c>
      <c r="B1034" s="143" t="s">
        <v>6098</v>
      </c>
      <c r="C1034" s="143" t="s">
        <v>6099</v>
      </c>
      <c r="D1034" s="255">
        <v>0</v>
      </c>
      <c r="E1034" s="255">
        <v>0</v>
      </c>
      <c r="F1034" s="255">
        <v>0</v>
      </c>
      <c r="G1034" s="255">
        <v>0</v>
      </c>
      <c r="H1034" s="255">
        <v>0</v>
      </c>
      <c r="I1034" s="255">
        <v>0</v>
      </c>
      <c r="J1034" s="255">
        <v>2.4922865687999902</v>
      </c>
    </row>
    <row r="1035" spans="1:10" s="116" customFormat="1" ht="12" x14ac:dyDescent="0.2">
      <c r="A1035" s="144" t="s">
        <v>5708</v>
      </c>
      <c r="B1035" s="144" t="s">
        <v>5708</v>
      </c>
      <c r="C1035" s="144" t="s">
        <v>5709</v>
      </c>
      <c r="D1035" s="256">
        <v>0</v>
      </c>
      <c r="E1035" s="256">
        <v>0</v>
      </c>
      <c r="F1035" s="256">
        <v>0</v>
      </c>
      <c r="G1035" s="256">
        <v>0</v>
      </c>
      <c r="H1035" s="256">
        <v>0</v>
      </c>
      <c r="I1035" s="256">
        <v>0</v>
      </c>
      <c r="J1035" s="256">
        <v>2.5117836473100001</v>
      </c>
    </row>
    <row r="1036" spans="1:10" s="116" customFormat="1" ht="12" x14ac:dyDescent="0.2">
      <c r="A1036" s="143" t="s">
        <v>4671</v>
      </c>
      <c r="B1036" s="143" t="s">
        <v>4671</v>
      </c>
      <c r="C1036" s="143" t="s">
        <v>2384</v>
      </c>
      <c r="D1036" s="255">
        <v>0</v>
      </c>
      <c r="E1036" s="255">
        <v>0</v>
      </c>
      <c r="F1036" s="255">
        <v>0</v>
      </c>
      <c r="G1036" s="255">
        <v>0</v>
      </c>
      <c r="H1036" s="255">
        <v>0</v>
      </c>
      <c r="I1036" s="255">
        <v>0</v>
      </c>
      <c r="J1036" s="255">
        <v>2.0232458994261</v>
      </c>
    </row>
    <row r="1037" spans="1:10" s="116" customFormat="1" ht="12" x14ac:dyDescent="0.2">
      <c r="A1037" s="144" t="s">
        <v>4672</v>
      </c>
      <c r="B1037" s="144" t="s">
        <v>4672</v>
      </c>
      <c r="C1037" s="144" t="s">
        <v>2002</v>
      </c>
      <c r="D1037" s="256">
        <v>0</v>
      </c>
      <c r="E1037" s="256">
        <v>0</v>
      </c>
      <c r="F1037" s="256">
        <v>0</v>
      </c>
      <c r="G1037" s="256">
        <v>0</v>
      </c>
      <c r="H1037" s="256">
        <v>0</v>
      </c>
      <c r="I1037" s="256">
        <v>0</v>
      </c>
      <c r="J1037" s="256">
        <v>1.98658013500014</v>
      </c>
    </row>
    <row r="1038" spans="1:10" s="116" customFormat="1" ht="12" x14ac:dyDescent="0.2">
      <c r="A1038" s="143" t="s">
        <v>4673</v>
      </c>
      <c r="B1038" s="143" t="s">
        <v>4674</v>
      </c>
      <c r="C1038" s="143" t="s">
        <v>2147</v>
      </c>
      <c r="D1038" s="255">
        <v>0</v>
      </c>
      <c r="E1038" s="255">
        <v>0</v>
      </c>
      <c r="F1038" s="255">
        <v>0</v>
      </c>
      <c r="G1038" s="255">
        <v>0</v>
      </c>
      <c r="H1038" s="255">
        <v>0</v>
      </c>
      <c r="I1038" s="255">
        <v>0</v>
      </c>
      <c r="J1038" s="255">
        <v>0</v>
      </c>
    </row>
    <row r="1039" spans="1:10" s="116" customFormat="1" ht="12" x14ac:dyDescent="0.2">
      <c r="A1039" s="144" t="s">
        <v>4675</v>
      </c>
      <c r="B1039" s="144" t="s">
        <v>4675</v>
      </c>
      <c r="C1039" s="144" t="s">
        <v>1888</v>
      </c>
      <c r="D1039" s="256">
        <v>0</v>
      </c>
      <c r="E1039" s="256">
        <v>0</v>
      </c>
      <c r="F1039" s="256">
        <v>0</v>
      </c>
      <c r="G1039" s="256">
        <v>0</v>
      </c>
      <c r="H1039" s="256">
        <v>0</v>
      </c>
      <c r="I1039" s="256">
        <v>0</v>
      </c>
      <c r="J1039" s="256">
        <v>2.02278155117747</v>
      </c>
    </row>
    <row r="1040" spans="1:10" s="116" customFormat="1" ht="12" x14ac:dyDescent="0.2">
      <c r="A1040" s="143" t="s">
        <v>4540</v>
      </c>
      <c r="B1040" s="143" t="s">
        <v>4676</v>
      </c>
      <c r="C1040" s="143" t="s">
        <v>1890</v>
      </c>
      <c r="D1040" s="255">
        <v>9.1100313519234408</v>
      </c>
      <c r="E1040" s="255">
        <v>18.220062703846899</v>
      </c>
      <c r="F1040" s="255">
        <v>36.440125407693699</v>
      </c>
      <c r="G1040" s="255">
        <v>0</v>
      </c>
      <c r="H1040" s="255">
        <v>0</v>
      </c>
      <c r="I1040" s="255">
        <v>0</v>
      </c>
      <c r="J1040" s="255">
        <v>0</v>
      </c>
    </row>
    <row r="1041" spans="1:10" s="116" customFormat="1" ht="12" x14ac:dyDescent="0.2">
      <c r="A1041" s="144" t="s">
        <v>856</v>
      </c>
      <c r="B1041" s="144" t="s">
        <v>856</v>
      </c>
      <c r="C1041" s="144" t="s">
        <v>3427</v>
      </c>
      <c r="D1041" s="256">
        <v>0</v>
      </c>
      <c r="E1041" s="256">
        <v>0</v>
      </c>
      <c r="F1041" s="256">
        <v>0</v>
      </c>
      <c r="G1041" s="256">
        <v>0</v>
      </c>
      <c r="H1041" s="256">
        <v>0</v>
      </c>
      <c r="I1041" s="256">
        <v>0</v>
      </c>
      <c r="J1041" s="256">
        <v>0</v>
      </c>
    </row>
    <row r="1042" spans="1:10" s="116" customFormat="1" ht="12" x14ac:dyDescent="0.2">
      <c r="A1042" s="143" t="s">
        <v>4677</v>
      </c>
      <c r="B1042" s="143" t="s">
        <v>4677</v>
      </c>
      <c r="C1042" s="143" t="s">
        <v>2543</v>
      </c>
      <c r="D1042" s="255">
        <v>0</v>
      </c>
      <c r="E1042" s="255">
        <v>0</v>
      </c>
      <c r="F1042" s="255">
        <v>0</v>
      </c>
      <c r="G1042" s="255">
        <v>0</v>
      </c>
      <c r="H1042" s="255">
        <v>0</v>
      </c>
      <c r="I1042" s="255">
        <v>0</v>
      </c>
      <c r="J1042" s="255">
        <v>2.0062586091657999</v>
      </c>
    </row>
    <row r="1043" spans="1:10" s="116" customFormat="1" ht="12" x14ac:dyDescent="0.2">
      <c r="A1043" s="144" t="s">
        <v>6100</v>
      </c>
      <c r="B1043" s="144" t="s">
        <v>6100</v>
      </c>
      <c r="C1043" s="144" t="s">
        <v>6101</v>
      </c>
      <c r="D1043" s="256">
        <v>0</v>
      </c>
      <c r="E1043" s="256">
        <v>0</v>
      </c>
      <c r="F1043" s="256">
        <v>0</v>
      </c>
      <c r="G1043" s="256">
        <v>0</v>
      </c>
      <c r="H1043" s="256">
        <v>0</v>
      </c>
      <c r="I1043" s="256">
        <v>0</v>
      </c>
      <c r="J1043" s="256">
        <v>2.2458375805483302</v>
      </c>
    </row>
    <row r="1044" spans="1:10" s="116" customFormat="1" ht="12" x14ac:dyDescent="0.2">
      <c r="A1044" s="143" t="s">
        <v>943</v>
      </c>
      <c r="B1044" s="143" t="s">
        <v>943</v>
      </c>
      <c r="C1044" s="143" t="s">
        <v>3524</v>
      </c>
      <c r="D1044" s="255">
        <v>0</v>
      </c>
      <c r="E1044" s="255">
        <v>0</v>
      </c>
      <c r="F1044" s="255">
        <v>0</v>
      </c>
      <c r="G1044" s="255">
        <v>0</v>
      </c>
      <c r="H1044" s="255">
        <v>0</v>
      </c>
      <c r="I1044" s="255">
        <v>0</v>
      </c>
      <c r="J1044" s="255">
        <v>0</v>
      </c>
    </row>
    <row r="1045" spans="1:10" s="116" customFormat="1" ht="12" x14ac:dyDescent="0.2">
      <c r="A1045" s="144" t="s">
        <v>4678</v>
      </c>
      <c r="B1045" s="144" t="s">
        <v>4678</v>
      </c>
      <c r="C1045" s="144" t="s">
        <v>2455</v>
      </c>
      <c r="D1045" s="256">
        <v>0</v>
      </c>
      <c r="E1045" s="256">
        <v>0</v>
      </c>
      <c r="F1045" s="256">
        <v>0</v>
      </c>
      <c r="G1045" s="256">
        <v>0</v>
      </c>
      <c r="H1045" s="256">
        <v>0</v>
      </c>
      <c r="I1045" s="256">
        <v>0</v>
      </c>
      <c r="J1045" s="256">
        <v>2.0059434881204599</v>
      </c>
    </row>
    <row r="1046" spans="1:10" s="116" customFormat="1" ht="12" x14ac:dyDescent="0.2">
      <c r="A1046" s="143" t="s">
        <v>4679</v>
      </c>
      <c r="B1046" s="143" t="s">
        <v>4679</v>
      </c>
      <c r="C1046" s="143" t="s">
        <v>2269</v>
      </c>
      <c r="D1046" s="255">
        <v>0</v>
      </c>
      <c r="E1046" s="255">
        <v>0</v>
      </c>
      <c r="F1046" s="255">
        <v>0</v>
      </c>
      <c r="G1046" s="255">
        <v>0</v>
      </c>
      <c r="H1046" s="255">
        <v>0</v>
      </c>
      <c r="I1046" s="255">
        <v>0</v>
      </c>
      <c r="J1046" s="255">
        <v>1.5556675288699999</v>
      </c>
    </row>
    <row r="1047" spans="1:10" s="116" customFormat="1" ht="12" x14ac:dyDescent="0.2">
      <c r="A1047" s="144" t="s">
        <v>4680</v>
      </c>
      <c r="B1047" s="144" t="s">
        <v>4680</v>
      </c>
      <c r="C1047" s="144" t="s">
        <v>2290</v>
      </c>
      <c r="D1047" s="256">
        <v>0</v>
      </c>
      <c r="E1047" s="256">
        <v>0</v>
      </c>
      <c r="F1047" s="256">
        <v>0</v>
      </c>
      <c r="G1047" s="256">
        <v>0</v>
      </c>
      <c r="H1047" s="256">
        <v>0</v>
      </c>
      <c r="I1047" s="256">
        <v>0</v>
      </c>
      <c r="J1047" s="256">
        <v>2.08975108274239</v>
      </c>
    </row>
    <row r="1048" spans="1:10" s="116" customFormat="1" ht="12" x14ac:dyDescent="0.2">
      <c r="A1048" s="143" t="s">
        <v>4681</v>
      </c>
      <c r="B1048" s="143" t="s">
        <v>4681</v>
      </c>
      <c r="C1048" s="143" t="s">
        <v>2240</v>
      </c>
      <c r="D1048" s="255">
        <v>0</v>
      </c>
      <c r="E1048" s="255">
        <v>0</v>
      </c>
      <c r="F1048" s="255">
        <v>0</v>
      </c>
      <c r="G1048" s="255">
        <v>0</v>
      </c>
      <c r="H1048" s="255">
        <v>0</v>
      </c>
      <c r="I1048" s="255">
        <v>0</v>
      </c>
      <c r="J1048" s="255">
        <v>2.5271681067863598</v>
      </c>
    </row>
    <row r="1049" spans="1:10" s="116" customFormat="1" ht="12" x14ac:dyDescent="0.2">
      <c r="A1049" s="144" t="s">
        <v>997</v>
      </c>
      <c r="B1049" s="144" t="s">
        <v>997</v>
      </c>
      <c r="C1049" s="144" t="s">
        <v>3593</v>
      </c>
      <c r="D1049" s="256">
        <v>0</v>
      </c>
      <c r="E1049" s="256">
        <v>0</v>
      </c>
      <c r="F1049" s="256">
        <v>0</v>
      </c>
      <c r="G1049" s="256">
        <v>0</v>
      </c>
      <c r="H1049" s="256">
        <v>0</v>
      </c>
      <c r="I1049" s="256">
        <v>0</v>
      </c>
      <c r="J1049" s="256">
        <v>2.1490851543525</v>
      </c>
    </row>
    <row r="1050" spans="1:10" s="116" customFormat="1" ht="12" x14ac:dyDescent="0.2">
      <c r="A1050" s="143" t="s">
        <v>2944</v>
      </c>
      <c r="B1050" s="143" t="s">
        <v>2944</v>
      </c>
      <c r="C1050" s="143" t="s">
        <v>2945</v>
      </c>
      <c r="D1050" s="255">
        <v>0</v>
      </c>
      <c r="E1050" s="255">
        <v>0</v>
      </c>
      <c r="F1050" s="255">
        <v>0</v>
      </c>
      <c r="G1050" s="255">
        <v>0</v>
      </c>
      <c r="H1050" s="255">
        <v>0</v>
      </c>
      <c r="I1050" s="255">
        <v>0</v>
      </c>
      <c r="J1050" s="255">
        <v>1.6118353080200001</v>
      </c>
    </row>
    <row r="1051" spans="1:10" s="116" customFormat="1" ht="12" x14ac:dyDescent="0.2">
      <c r="A1051" s="144" t="s">
        <v>4682</v>
      </c>
      <c r="B1051" s="144" t="s">
        <v>4682</v>
      </c>
      <c r="C1051" s="144" t="s">
        <v>2229</v>
      </c>
      <c r="D1051" s="256">
        <v>0</v>
      </c>
      <c r="E1051" s="256">
        <v>0</v>
      </c>
      <c r="F1051" s="256">
        <v>0</v>
      </c>
      <c r="G1051" s="256">
        <v>0</v>
      </c>
      <c r="H1051" s="256">
        <v>0</v>
      </c>
      <c r="I1051" s="256">
        <v>0</v>
      </c>
      <c r="J1051" s="256">
        <v>1.9707106160610599</v>
      </c>
    </row>
    <row r="1052" spans="1:10" s="116" customFormat="1" ht="12" x14ac:dyDescent="0.2">
      <c r="A1052" s="143" t="s">
        <v>6102</v>
      </c>
      <c r="B1052" s="143" t="s">
        <v>6102</v>
      </c>
      <c r="C1052" s="143" t="s">
        <v>6103</v>
      </c>
      <c r="D1052" s="255">
        <v>0</v>
      </c>
      <c r="E1052" s="255">
        <v>0</v>
      </c>
      <c r="F1052" s="255">
        <v>0</v>
      </c>
      <c r="G1052" s="255">
        <v>0</v>
      </c>
      <c r="H1052" s="255">
        <v>0</v>
      </c>
      <c r="I1052" s="255">
        <v>0</v>
      </c>
      <c r="J1052" s="255">
        <v>0</v>
      </c>
    </row>
    <row r="1053" spans="1:10" s="116" customFormat="1" ht="12" x14ac:dyDescent="0.2">
      <c r="A1053" s="144" t="s">
        <v>453</v>
      </c>
      <c r="B1053" s="144" t="s">
        <v>4683</v>
      </c>
      <c r="C1053" s="144" t="s">
        <v>2774</v>
      </c>
      <c r="D1053" s="256">
        <v>13.007192623922201</v>
      </c>
      <c r="E1053" s="256">
        <v>26.014385247844402</v>
      </c>
      <c r="F1053" s="256">
        <v>52.028770495688804</v>
      </c>
      <c r="G1053" s="256">
        <v>0</v>
      </c>
      <c r="H1053" s="256">
        <v>0</v>
      </c>
      <c r="I1053" s="256">
        <v>0</v>
      </c>
      <c r="J1053" s="256">
        <v>2.0413562891711901</v>
      </c>
    </row>
    <row r="1054" spans="1:10" s="116" customFormat="1" ht="12" x14ac:dyDescent="0.2">
      <c r="A1054" s="143" t="s">
        <v>5710</v>
      </c>
      <c r="B1054" s="143" t="s">
        <v>5710</v>
      </c>
      <c r="C1054" s="143" t="s">
        <v>5711</v>
      </c>
      <c r="D1054" s="255">
        <v>0</v>
      </c>
      <c r="E1054" s="255">
        <v>0</v>
      </c>
      <c r="F1054" s="255">
        <v>0</v>
      </c>
      <c r="G1054" s="255">
        <v>28.114250009033999</v>
      </c>
      <c r="H1054" s="255">
        <v>56.228500018067997</v>
      </c>
      <c r="I1054" s="255">
        <v>112.45700003613599</v>
      </c>
      <c r="J1054" s="255">
        <v>0</v>
      </c>
    </row>
    <row r="1055" spans="1:10" s="116" customFormat="1" ht="12" x14ac:dyDescent="0.2">
      <c r="A1055" s="144" t="s">
        <v>326</v>
      </c>
      <c r="B1055" s="144" t="s">
        <v>326</v>
      </c>
      <c r="C1055" s="144" t="s">
        <v>2420</v>
      </c>
      <c r="D1055" s="256">
        <v>0</v>
      </c>
      <c r="E1055" s="256">
        <v>0</v>
      </c>
      <c r="F1055" s="256">
        <v>0</v>
      </c>
      <c r="G1055" s="256">
        <v>0</v>
      </c>
      <c r="H1055" s="256">
        <v>0</v>
      </c>
      <c r="I1055" s="256">
        <v>0</v>
      </c>
      <c r="J1055" s="256">
        <v>1.53300645627761</v>
      </c>
    </row>
    <row r="1056" spans="1:10" s="116" customFormat="1" ht="12" x14ac:dyDescent="0.2">
      <c r="A1056" s="143" t="s">
        <v>1202</v>
      </c>
      <c r="B1056" s="143" t="s">
        <v>1202</v>
      </c>
      <c r="C1056" s="143" t="s">
        <v>3844</v>
      </c>
      <c r="D1056" s="255">
        <v>0</v>
      </c>
      <c r="E1056" s="255">
        <v>0</v>
      </c>
      <c r="F1056" s="255">
        <v>0</v>
      </c>
      <c r="G1056" s="255">
        <v>0</v>
      </c>
      <c r="H1056" s="255">
        <v>0</v>
      </c>
      <c r="I1056" s="255">
        <v>0</v>
      </c>
      <c r="J1056" s="255">
        <v>1.9145787454994101</v>
      </c>
    </row>
    <row r="1057" spans="1:10" s="116" customFormat="1" ht="12" x14ac:dyDescent="0.2">
      <c r="A1057" s="144" t="s">
        <v>6104</v>
      </c>
      <c r="B1057" s="144" t="s">
        <v>6104</v>
      </c>
      <c r="C1057" s="144" t="s">
        <v>6105</v>
      </c>
      <c r="D1057" s="256">
        <v>0</v>
      </c>
      <c r="E1057" s="256">
        <v>0</v>
      </c>
      <c r="F1057" s="256">
        <v>0</v>
      </c>
      <c r="G1057" s="256">
        <v>0</v>
      </c>
      <c r="H1057" s="256">
        <v>0</v>
      </c>
      <c r="I1057" s="256">
        <v>0</v>
      </c>
      <c r="J1057" s="256">
        <v>1.6118353080200001</v>
      </c>
    </row>
    <row r="1058" spans="1:10" s="116" customFormat="1" ht="12" x14ac:dyDescent="0.2">
      <c r="A1058" s="143" t="s">
        <v>983</v>
      </c>
      <c r="B1058" s="143" t="s">
        <v>983</v>
      </c>
      <c r="C1058" s="143" t="s">
        <v>3578</v>
      </c>
      <c r="D1058" s="255">
        <v>0</v>
      </c>
      <c r="E1058" s="255">
        <v>0</v>
      </c>
      <c r="F1058" s="255">
        <v>0</v>
      </c>
      <c r="G1058" s="255">
        <v>0</v>
      </c>
      <c r="H1058" s="255">
        <v>0</v>
      </c>
      <c r="I1058" s="255">
        <v>0</v>
      </c>
      <c r="J1058" s="255">
        <v>2.0013720894646698</v>
      </c>
    </row>
    <row r="1059" spans="1:10" s="116" customFormat="1" ht="12" x14ac:dyDescent="0.2">
      <c r="A1059" s="144" t="s">
        <v>4684</v>
      </c>
      <c r="B1059" s="144" t="s">
        <v>4684</v>
      </c>
      <c r="C1059" s="144" t="s">
        <v>2279</v>
      </c>
      <c r="D1059" s="256">
        <v>0</v>
      </c>
      <c r="E1059" s="256">
        <v>0</v>
      </c>
      <c r="F1059" s="256">
        <v>0</v>
      </c>
      <c r="G1059" s="256">
        <v>0</v>
      </c>
      <c r="H1059" s="256">
        <v>0</v>
      </c>
      <c r="I1059" s="256">
        <v>0</v>
      </c>
      <c r="J1059" s="256">
        <v>1.9692197611618001</v>
      </c>
    </row>
    <row r="1060" spans="1:10" s="116" customFormat="1" ht="12" x14ac:dyDescent="0.2">
      <c r="A1060" s="143" t="s">
        <v>1831</v>
      </c>
      <c r="B1060" s="143" t="s">
        <v>1831</v>
      </c>
      <c r="C1060" s="143" t="s">
        <v>3700</v>
      </c>
      <c r="D1060" s="255">
        <v>0</v>
      </c>
      <c r="E1060" s="255">
        <v>0</v>
      </c>
      <c r="F1060" s="255">
        <v>0</v>
      </c>
      <c r="G1060" s="255">
        <v>0</v>
      </c>
      <c r="H1060" s="255">
        <v>0</v>
      </c>
      <c r="I1060" s="255">
        <v>0</v>
      </c>
      <c r="J1060" s="255">
        <v>1.0544135704016699</v>
      </c>
    </row>
    <row r="1061" spans="1:10" s="116" customFormat="1" ht="12" x14ac:dyDescent="0.2">
      <c r="A1061" s="144" t="s">
        <v>6106</v>
      </c>
      <c r="B1061" s="144" t="s">
        <v>6106</v>
      </c>
      <c r="C1061" s="144" t="s">
        <v>6107</v>
      </c>
      <c r="D1061" s="256">
        <v>0</v>
      </c>
      <c r="E1061" s="256">
        <v>0</v>
      </c>
      <c r="F1061" s="256">
        <v>0</v>
      </c>
      <c r="G1061" s="256">
        <v>0</v>
      </c>
      <c r="H1061" s="256">
        <v>0</v>
      </c>
      <c r="I1061" s="256">
        <v>0</v>
      </c>
      <c r="J1061" s="256">
        <v>0</v>
      </c>
    </row>
    <row r="1062" spans="1:10" s="116" customFormat="1" ht="12" x14ac:dyDescent="0.2">
      <c r="A1062" s="143" t="s">
        <v>3888</v>
      </c>
      <c r="B1062" s="143" t="s">
        <v>3888</v>
      </c>
      <c r="C1062" s="143" t="s">
        <v>3889</v>
      </c>
      <c r="D1062" s="255">
        <v>1.0974635143646001E-3</v>
      </c>
      <c r="E1062" s="255">
        <v>2.1949270287292101E-3</v>
      </c>
      <c r="F1062" s="255">
        <v>4.3898540574584099E-3</v>
      </c>
      <c r="G1062" s="255">
        <v>0</v>
      </c>
      <c r="H1062" s="255">
        <v>0</v>
      </c>
      <c r="I1062" s="255">
        <v>0</v>
      </c>
      <c r="J1062" s="255">
        <v>1.73195232522577</v>
      </c>
    </row>
    <row r="1063" spans="1:10" s="116" customFormat="1" ht="12" x14ac:dyDescent="0.2">
      <c r="A1063" s="144" t="s">
        <v>4160</v>
      </c>
      <c r="B1063" s="144" t="s">
        <v>4160</v>
      </c>
      <c r="C1063" s="144" t="s">
        <v>4161</v>
      </c>
      <c r="D1063" s="256">
        <v>0</v>
      </c>
      <c r="E1063" s="256">
        <v>0</v>
      </c>
      <c r="F1063" s="256">
        <v>0</v>
      </c>
      <c r="G1063" s="256">
        <v>0</v>
      </c>
      <c r="H1063" s="256">
        <v>0</v>
      </c>
      <c r="I1063" s="256">
        <v>0</v>
      </c>
      <c r="J1063" s="256">
        <v>1.9456236567541101</v>
      </c>
    </row>
    <row r="1064" spans="1:10" s="116" customFormat="1" ht="12" x14ac:dyDescent="0.2">
      <c r="A1064" s="143" t="s">
        <v>4685</v>
      </c>
      <c r="B1064" s="143" t="s">
        <v>4685</v>
      </c>
      <c r="C1064" s="143" t="s">
        <v>2376</v>
      </c>
      <c r="D1064" s="255">
        <v>0</v>
      </c>
      <c r="E1064" s="255">
        <v>0</v>
      </c>
      <c r="F1064" s="255">
        <v>0</v>
      </c>
      <c r="G1064" s="255">
        <v>0</v>
      </c>
      <c r="H1064" s="255">
        <v>0</v>
      </c>
      <c r="I1064" s="255">
        <v>0</v>
      </c>
      <c r="J1064" s="255">
        <v>2.0540135341952901</v>
      </c>
    </row>
    <row r="1065" spans="1:10" s="116" customFormat="1" ht="12" x14ac:dyDescent="0.2">
      <c r="A1065" s="144" t="s">
        <v>825</v>
      </c>
      <c r="B1065" s="144" t="s">
        <v>825</v>
      </c>
      <c r="C1065" s="144" t="s">
        <v>3391</v>
      </c>
      <c r="D1065" s="256">
        <v>0</v>
      </c>
      <c r="E1065" s="256">
        <v>0</v>
      </c>
      <c r="F1065" s="256">
        <v>0</v>
      </c>
      <c r="G1065" s="256">
        <v>0</v>
      </c>
      <c r="H1065" s="256">
        <v>0</v>
      </c>
      <c r="I1065" s="256">
        <v>0</v>
      </c>
      <c r="J1065" s="256">
        <v>0.97911485817335298</v>
      </c>
    </row>
    <row r="1066" spans="1:10" s="116" customFormat="1" ht="12" x14ac:dyDescent="0.2">
      <c r="A1066" s="143" t="s">
        <v>826</v>
      </c>
      <c r="B1066" s="143" t="s">
        <v>826</v>
      </c>
      <c r="C1066" s="143" t="s">
        <v>3392</v>
      </c>
      <c r="D1066" s="255">
        <v>0</v>
      </c>
      <c r="E1066" s="255">
        <v>0</v>
      </c>
      <c r="F1066" s="255">
        <v>0</v>
      </c>
      <c r="G1066" s="255">
        <v>0</v>
      </c>
      <c r="H1066" s="255">
        <v>0</v>
      </c>
      <c r="I1066" s="255">
        <v>0</v>
      </c>
      <c r="J1066" s="255">
        <v>0</v>
      </c>
    </row>
    <row r="1067" spans="1:10" s="116" customFormat="1" ht="12" x14ac:dyDescent="0.2">
      <c r="A1067" s="144" t="s">
        <v>6108</v>
      </c>
      <c r="B1067" s="144" t="s">
        <v>6108</v>
      </c>
      <c r="C1067" s="144" t="s">
        <v>6109</v>
      </c>
      <c r="D1067" s="256">
        <v>0</v>
      </c>
      <c r="E1067" s="256">
        <v>0</v>
      </c>
      <c r="F1067" s="256">
        <v>0</v>
      </c>
      <c r="G1067" s="256">
        <v>0</v>
      </c>
      <c r="H1067" s="256">
        <v>0</v>
      </c>
      <c r="I1067" s="256">
        <v>0</v>
      </c>
      <c r="J1067" s="256">
        <v>2.3055148869730999</v>
      </c>
    </row>
    <row r="1068" spans="1:10" s="116" customFormat="1" ht="12" x14ac:dyDescent="0.2">
      <c r="A1068" s="143" t="s">
        <v>1516</v>
      </c>
      <c r="B1068" s="143" t="s">
        <v>1516</v>
      </c>
      <c r="C1068" s="143" t="s">
        <v>4197</v>
      </c>
      <c r="D1068" s="255">
        <v>0</v>
      </c>
      <c r="E1068" s="255">
        <v>0</v>
      </c>
      <c r="F1068" s="255">
        <v>0</v>
      </c>
      <c r="G1068" s="255">
        <v>0</v>
      </c>
      <c r="H1068" s="255">
        <v>0</v>
      </c>
      <c r="I1068" s="255">
        <v>0</v>
      </c>
      <c r="J1068" s="255">
        <v>9.7676028935299595</v>
      </c>
    </row>
    <row r="1069" spans="1:10" s="116" customFormat="1" ht="12" x14ac:dyDescent="0.2">
      <c r="A1069" s="144" t="s">
        <v>4686</v>
      </c>
      <c r="B1069" s="144" t="s">
        <v>4686</v>
      </c>
      <c r="C1069" s="144" t="s">
        <v>2121</v>
      </c>
      <c r="D1069" s="256">
        <v>0</v>
      </c>
      <c r="E1069" s="256">
        <v>0</v>
      </c>
      <c r="F1069" s="256">
        <v>0</v>
      </c>
      <c r="G1069" s="256">
        <v>0</v>
      </c>
      <c r="H1069" s="256">
        <v>0</v>
      </c>
      <c r="I1069" s="256">
        <v>0</v>
      </c>
      <c r="J1069" s="256">
        <v>2.0515175588762999</v>
      </c>
    </row>
    <row r="1070" spans="1:10" s="116" customFormat="1" ht="12" x14ac:dyDescent="0.2">
      <c r="A1070" s="143" t="s">
        <v>4687</v>
      </c>
      <c r="B1070" s="143" t="s">
        <v>4687</v>
      </c>
      <c r="C1070" s="143" t="s">
        <v>2651</v>
      </c>
      <c r="D1070" s="255">
        <v>0</v>
      </c>
      <c r="E1070" s="255">
        <v>0</v>
      </c>
      <c r="F1070" s="255">
        <v>0</v>
      </c>
      <c r="G1070" s="255">
        <v>0</v>
      </c>
      <c r="H1070" s="255">
        <v>0</v>
      </c>
      <c r="I1070" s="255">
        <v>0</v>
      </c>
      <c r="J1070" s="255">
        <v>1.7267743033901699</v>
      </c>
    </row>
    <row r="1071" spans="1:10" s="116" customFormat="1" ht="12" x14ac:dyDescent="0.2">
      <c r="A1071" s="144" t="s">
        <v>1335</v>
      </c>
      <c r="B1071" s="144" t="s">
        <v>1338</v>
      </c>
      <c r="C1071" s="144" t="s">
        <v>4002</v>
      </c>
      <c r="D1071" s="256">
        <v>43.779184516845497</v>
      </c>
      <c r="E1071" s="256">
        <v>87.558369033690894</v>
      </c>
      <c r="F1071" s="256">
        <v>175.11673806738199</v>
      </c>
      <c r="G1071" s="256">
        <v>0</v>
      </c>
      <c r="H1071" s="256">
        <v>0</v>
      </c>
      <c r="I1071" s="256">
        <v>0</v>
      </c>
      <c r="J1071" s="256">
        <v>2.05217760590266</v>
      </c>
    </row>
    <row r="1072" spans="1:10" s="116" customFormat="1" ht="12" x14ac:dyDescent="0.2">
      <c r="A1072" s="143" t="s">
        <v>758</v>
      </c>
      <c r="B1072" s="143" t="s">
        <v>758</v>
      </c>
      <c r="C1072" s="143" t="s">
        <v>3318</v>
      </c>
      <c r="D1072" s="255">
        <v>1.3623913408968201E-4</v>
      </c>
      <c r="E1072" s="255">
        <v>2.7247826817936499E-4</v>
      </c>
      <c r="F1072" s="255">
        <v>5.4495653635872998E-4</v>
      </c>
      <c r="G1072" s="255">
        <v>0</v>
      </c>
      <c r="H1072" s="255">
        <v>0</v>
      </c>
      <c r="I1072" s="255">
        <v>0</v>
      </c>
      <c r="J1072" s="255">
        <v>0.55834700399118598</v>
      </c>
    </row>
    <row r="1073" spans="1:10" s="116" customFormat="1" ht="12" x14ac:dyDescent="0.2">
      <c r="A1073" s="144" t="s">
        <v>581</v>
      </c>
      <c r="B1073" s="144" t="s">
        <v>581</v>
      </c>
      <c r="C1073" s="144" t="s">
        <v>2977</v>
      </c>
      <c r="D1073" s="256">
        <v>5.26476127244231E-4</v>
      </c>
      <c r="E1073" s="256">
        <v>1.05295225448846E-3</v>
      </c>
      <c r="F1073" s="256">
        <v>2.1059045089769201E-3</v>
      </c>
      <c r="G1073" s="256">
        <v>0</v>
      </c>
      <c r="H1073" s="256">
        <v>0</v>
      </c>
      <c r="I1073" s="256">
        <v>0</v>
      </c>
      <c r="J1073" s="256">
        <v>2.6896899770809299</v>
      </c>
    </row>
    <row r="1074" spans="1:10" s="116" customFormat="1" ht="12" x14ac:dyDescent="0.2">
      <c r="A1074" s="143" t="s">
        <v>5571</v>
      </c>
      <c r="B1074" s="143" t="s">
        <v>5571</v>
      </c>
      <c r="C1074" s="143" t="s">
        <v>3709</v>
      </c>
      <c r="D1074" s="255">
        <v>0</v>
      </c>
      <c r="E1074" s="255">
        <v>0</v>
      </c>
      <c r="F1074" s="255">
        <v>0</v>
      </c>
      <c r="G1074" s="255">
        <v>0</v>
      </c>
      <c r="H1074" s="255">
        <v>0</v>
      </c>
      <c r="I1074" s="255">
        <v>0</v>
      </c>
      <c r="J1074" s="255">
        <v>0</v>
      </c>
    </row>
    <row r="1075" spans="1:10" s="116" customFormat="1" ht="12" x14ac:dyDescent="0.2">
      <c r="A1075" s="144" t="s">
        <v>4688</v>
      </c>
      <c r="B1075" s="144" t="s">
        <v>4688</v>
      </c>
      <c r="C1075" s="144" t="s">
        <v>2738</v>
      </c>
      <c r="D1075" s="256">
        <v>54.440649234886898</v>
      </c>
      <c r="E1075" s="256">
        <v>108.88129846977399</v>
      </c>
      <c r="F1075" s="256">
        <v>217.762596939547</v>
      </c>
      <c r="G1075" s="256">
        <v>0</v>
      </c>
      <c r="H1075" s="256">
        <v>0</v>
      </c>
      <c r="I1075" s="256">
        <v>0</v>
      </c>
      <c r="J1075" s="256">
        <v>1.1488927163635001</v>
      </c>
    </row>
    <row r="1076" spans="1:10" s="116" customFormat="1" ht="12" x14ac:dyDescent="0.2">
      <c r="A1076" s="143" t="s">
        <v>1332</v>
      </c>
      <c r="B1076" s="143" t="s">
        <v>1332</v>
      </c>
      <c r="C1076" s="143" t="s">
        <v>3996</v>
      </c>
      <c r="D1076" s="255">
        <v>0</v>
      </c>
      <c r="E1076" s="255">
        <v>0</v>
      </c>
      <c r="F1076" s="255">
        <v>0</v>
      </c>
      <c r="G1076" s="255">
        <v>0</v>
      </c>
      <c r="H1076" s="255">
        <v>0</v>
      </c>
      <c r="I1076" s="255">
        <v>0</v>
      </c>
      <c r="J1076" s="255">
        <v>1.9973237588106501</v>
      </c>
    </row>
    <row r="1077" spans="1:10" s="116" customFormat="1" ht="12" x14ac:dyDescent="0.2">
      <c r="A1077" s="144" t="s">
        <v>3762</v>
      </c>
      <c r="B1077" s="144" t="s">
        <v>3762</v>
      </c>
      <c r="C1077" s="144" t="s">
        <v>3763</v>
      </c>
      <c r="D1077" s="256">
        <v>0</v>
      </c>
      <c r="E1077" s="256">
        <v>0</v>
      </c>
      <c r="F1077" s="256">
        <v>0</v>
      </c>
      <c r="G1077" s="256">
        <v>0</v>
      </c>
      <c r="H1077" s="256">
        <v>0</v>
      </c>
      <c r="I1077" s="256">
        <v>0</v>
      </c>
      <c r="J1077" s="256">
        <v>0</v>
      </c>
    </row>
    <row r="1078" spans="1:10" s="116" customFormat="1" ht="12" x14ac:dyDescent="0.2">
      <c r="A1078" s="143" t="s">
        <v>707</v>
      </c>
      <c r="B1078" s="143" t="s">
        <v>707</v>
      </c>
      <c r="C1078" s="143" t="s">
        <v>3250</v>
      </c>
      <c r="D1078" s="255">
        <v>6.6920788384138398E-4</v>
      </c>
      <c r="E1078" s="255">
        <v>1.3384157676827699E-3</v>
      </c>
      <c r="F1078" s="255">
        <v>2.6768315353655398E-3</v>
      </c>
      <c r="G1078" s="255">
        <v>0</v>
      </c>
      <c r="H1078" s="255">
        <v>0</v>
      </c>
      <c r="I1078" s="255">
        <v>0</v>
      </c>
      <c r="J1078" s="255">
        <v>1.61062556917689</v>
      </c>
    </row>
    <row r="1079" spans="1:10" s="116" customFormat="1" ht="12" x14ac:dyDescent="0.2">
      <c r="A1079" s="144" t="s">
        <v>4689</v>
      </c>
      <c r="B1079" s="144" t="s">
        <v>4689</v>
      </c>
      <c r="C1079" s="144" t="s">
        <v>2680</v>
      </c>
      <c r="D1079" s="256">
        <v>0</v>
      </c>
      <c r="E1079" s="256">
        <v>0</v>
      </c>
      <c r="F1079" s="256">
        <v>0</v>
      </c>
      <c r="G1079" s="256">
        <v>0</v>
      </c>
      <c r="H1079" s="256">
        <v>0</v>
      </c>
      <c r="I1079" s="256">
        <v>0</v>
      </c>
      <c r="J1079" s="256">
        <v>2.2269226036120702</v>
      </c>
    </row>
    <row r="1080" spans="1:10" s="116" customFormat="1" ht="12" x14ac:dyDescent="0.2">
      <c r="A1080" s="143" t="s">
        <v>6110</v>
      </c>
      <c r="B1080" s="143" t="s">
        <v>6110</v>
      </c>
      <c r="C1080" s="143" t="s">
        <v>6111</v>
      </c>
      <c r="D1080" s="255">
        <v>0</v>
      </c>
      <c r="E1080" s="255">
        <v>0</v>
      </c>
      <c r="F1080" s="255">
        <v>0</v>
      </c>
      <c r="G1080" s="255">
        <v>0</v>
      </c>
      <c r="H1080" s="255">
        <v>0</v>
      </c>
      <c r="I1080" s="255">
        <v>0</v>
      </c>
      <c r="J1080" s="255">
        <v>2.0309492693175</v>
      </c>
    </row>
    <row r="1081" spans="1:10" s="116" customFormat="1" ht="12" x14ac:dyDescent="0.2">
      <c r="A1081" s="144" t="s">
        <v>5328</v>
      </c>
      <c r="B1081" s="144" t="s">
        <v>5328</v>
      </c>
      <c r="C1081" s="144" t="s">
        <v>5329</v>
      </c>
      <c r="D1081" s="256">
        <v>0</v>
      </c>
      <c r="E1081" s="256">
        <v>0</v>
      </c>
      <c r="F1081" s="256">
        <v>0</v>
      </c>
      <c r="G1081" s="256">
        <v>0</v>
      </c>
      <c r="H1081" s="256">
        <v>0</v>
      </c>
      <c r="I1081" s="256">
        <v>0</v>
      </c>
      <c r="J1081" s="256">
        <v>1.0293547030235</v>
      </c>
    </row>
    <row r="1082" spans="1:10" s="116" customFormat="1" ht="12" x14ac:dyDescent="0.2">
      <c r="A1082" s="143" t="s">
        <v>1041</v>
      </c>
      <c r="B1082" s="143" t="s">
        <v>1041</v>
      </c>
      <c r="C1082" s="143" t="s">
        <v>3649</v>
      </c>
      <c r="D1082" s="255">
        <v>1.27709028081601E-4</v>
      </c>
      <c r="E1082" s="255">
        <v>2.55418056163202E-4</v>
      </c>
      <c r="F1082" s="255">
        <v>5.1083611232640401E-4</v>
      </c>
      <c r="G1082" s="255">
        <v>0</v>
      </c>
      <c r="H1082" s="255">
        <v>0</v>
      </c>
      <c r="I1082" s="255">
        <v>0</v>
      </c>
      <c r="J1082" s="255">
        <v>0.40726027494873601</v>
      </c>
    </row>
    <row r="1083" spans="1:10" s="116" customFormat="1" ht="12" x14ac:dyDescent="0.2">
      <c r="A1083" s="144" t="s">
        <v>596</v>
      </c>
      <c r="B1083" s="144" t="s">
        <v>596</v>
      </c>
      <c r="C1083" s="144" t="s">
        <v>3008</v>
      </c>
      <c r="D1083" s="256">
        <v>0</v>
      </c>
      <c r="E1083" s="256">
        <v>0</v>
      </c>
      <c r="F1083" s="256">
        <v>0</v>
      </c>
      <c r="G1083" s="256">
        <v>0</v>
      </c>
      <c r="H1083" s="256">
        <v>0</v>
      </c>
      <c r="I1083" s="256">
        <v>0</v>
      </c>
      <c r="J1083" s="256">
        <v>2.8086782799982699</v>
      </c>
    </row>
    <row r="1084" spans="1:10" s="116" customFormat="1" ht="12" x14ac:dyDescent="0.2">
      <c r="A1084" s="143" t="s">
        <v>6112</v>
      </c>
      <c r="B1084" s="143" t="s">
        <v>6112</v>
      </c>
      <c r="C1084" s="143" t="s">
        <v>6113</v>
      </c>
      <c r="D1084" s="255">
        <v>0</v>
      </c>
      <c r="E1084" s="255">
        <v>0</v>
      </c>
      <c r="F1084" s="255">
        <v>0</v>
      </c>
      <c r="G1084" s="255">
        <v>0</v>
      </c>
      <c r="H1084" s="255">
        <v>0</v>
      </c>
      <c r="I1084" s="255">
        <v>0</v>
      </c>
      <c r="J1084" s="255">
        <v>0</v>
      </c>
    </row>
    <row r="1085" spans="1:10" s="116" customFormat="1" ht="12" x14ac:dyDescent="0.2">
      <c r="A1085" s="144" t="s">
        <v>598</v>
      </c>
      <c r="B1085" s="144" t="s">
        <v>598</v>
      </c>
      <c r="C1085" s="144" t="s">
        <v>3014</v>
      </c>
      <c r="D1085" s="256">
        <v>0</v>
      </c>
      <c r="E1085" s="256">
        <v>0</v>
      </c>
      <c r="F1085" s="256">
        <v>0</v>
      </c>
      <c r="G1085" s="256">
        <v>0</v>
      </c>
      <c r="H1085" s="256">
        <v>0</v>
      </c>
      <c r="I1085" s="256">
        <v>0</v>
      </c>
      <c r="J1085" s="256">
        <v>2.81725039410717</v>
      </c>
    </row>
    <row r="1086" spans="1:10" s="116" customFormat="1" ht="12" x14ac:dyDescent="0.2">
      <c r="A1086" s="143" t="s">
        <v>1385</v>
      </c>
      <c r="B1086" s="143" t="s">
        <v>1385</v>
      </c>
      <c r="C1086" s="143" t="s">
        <v>4047</v>
      </c>
      <c r="D1086" s="255">
        <v>0</v>
      </c>
      <c r="E1086" s="255">
        <v>0</v>
      </c>
      <c r="F1086" s="255">
        <v>0</v>
      </c>
      <c r="G1086" s="255">
        <v>0</v>
      </c>
      <c r="H1086" s="255">
        <v>0</v>
      </c>
      <c r="I1086" s="255">
        <v>0</v>
      </c>
      <c r="J1086" s="255">
        <v>1.9905796957109101</v>
      </c>
    </row>
    <row r="1087" spans="1:10" s="116" customFormat="1" ht="12" x14ac:dyDescent="0.2">
      <c r="A1087" s="144" t="s">
        <v>4440</v>
      </c>
      <c r="B1087" s="144" t="s">
        <v>4440</v>
      </c>
      <c r="C1087" s="144" t="s">
        <v>2806</v>
      </c>
      <c r="D1087" s="256">
        <v>42.313189461580798</v>
      </c>
      <c r="E1087" s="256">
        <v>84.626378923161596</v>
      </c>
      <c r="F1087" s="256">
        <v>169.25275784632299</v>
      </c>
      <c r="G1087" s="256">
        <v>0</v>
      </c>
      <c r="H1087" s="256">
        <v>0</v>
      </c>
      <c r="I1087" s="256">
        <v>0</v>
      </c>
      <c r="J1087" s="256">
        <v>1.9197354839141301</v>
      </c>
    </row>
    <row r="1088" spans="1:10" s="116" customFormat="1" ht="12" x14ac:dyDescent="0.2">
      <c r="A1088" s="143" t="s">
        <v>1304</v>
      </c>
      <c r="B1088" s="143" t="s">
        <v>1304</v>
      </c>
      <c r="C1088" s="143" t="s">
        <v>3968</v>
      </c>
      <c r="D1088" s="255">
        <v>0</v>
      </c>
      <c r="E1088" s="255">
        <v>0</v>
      </c>
      <c r="F1088" s="255">
        <v>0</v>
      </c>
      <c r="G1088" s="255">
        <v>0</v>
      </c>
      <c r="H1088" s="255">
        <v>0</v>
      </c>
      <c r="I1088" s="255">
        <v>0</v>
      </c>
      <c r="J1088" s="255">
        <v>1.83780820299391</v>
      </c>
    </row>
    <row r="1089" spans="1:10" s="116" customFormat="1" ht="12" x14ac:dyDescent="0.2">
      <c r="A1089" s="144" t="s">
        <v>4690</v>
      </c>
      <c r="B1089" s="144" t="s">
        <v>4690</v>
      </c>
      <c r="C1089" s="144" t="s">
        <v>1930</v>
      </c>
      <c r="D1089" s="256">
        <v>0</v>
      </c>
      <c r="E1089" s="256">
        <v>0</v>
      </c>
      <c r="F1089" s="256">
        <v>0</v>
      </c>
      <c r="G1089" s="256">
        <v>0</v>
      </c>
      <c r="H1089" s="256">
        <v>0</v>
      </c>
      <c r="I1089" s="256">
        <v>0</v>
      </c>
      <c r="J1089" s="256">
        <v>2.2412354325643502</v>
      </c>
    </row>
    <row r="1090" spans="1:10" s="116" customFormat="1" ht="12" x14ac:dyDescent="0.2">
      <c r="A1090" s="143" t="s">
        <v>575</v>
      </c>
      <c r="B1090" s="143" t="s">
        <v>575</v>
      </c>
      <c r="C1090" s="143" t="s">
        <v>2970</v>
      </c>
      <c r="D1090" s="255">
        <v>0</v>
      </c>
      <c r="E1090" s="255">
        <v>0</v>
      </c>
      <c r="F1090" s="255">
        <v>0</v>
      </c>
      <c r="G1090" s="255">
        <v>96.6001670801746</v>
      </c>
      <c r="H1090" s="255">
        <v>193.200334160349</v>
      </c>
      <c r="I1090" s="255">
        <v>386.400668320698</v>
      </c>
      <c r="J1090" s="255">
        <v>0</v>
      </c>
    </row>
    <row r="1091" spans="1:10" s="116" customFormat="1" ht="12" x14ac:dyDescent="0.2">
      <c r="A1091" s="144" t="s">
        <v>5852</v>
      </c>
      <c r="B1091" s="144" t="s">
        <v>5852</v>
      </c>
      <c r="C1091" s="144" t="s">
        <v>5572</v>
      </c>
      <c r="D1091" s="256">
        <v>0</v>
      </c>
      <c r="E1091" s="256">
        <v>0</v>
      </c>
      <c r="F1091" s="256">
        <v>0</v>
      </c>
      <c r="G1091" s="256">
        <v>0</v>
      </c>
      <c r="H1091" s="256">
        <v>0</v>
      </c>
      <c r="I1091" s="256">
        <v>0</v>
      </c>
      <c r="J1091" s="256">
        <v>2.1116247355809699</v>
      </c>
    </row>
    <row r="1092" spans="1:10" s="116" customFormat="1" ht="12" x14ac:dyDescent="0.2">
      <c r="A1092" s="143" t="s">
        <v>4691</v>
      </c>
      <c r="B1092" s="143" t="s">
        <v>4691</v>
      </c>
      <c r="C1092" s="143" t="s">
        <v>2966</v>
      </c>
      <c r="D1092" s="255">
        <v>60.4092022136902</v>
      </c>
      <c r="E1092" s="255">
        <v>120.81840442738</v>
      </c>
      <c r="F1092" s="255">
        <v>241.636808854761</v>
      </c>
      <c r="G1092" s="255">
        <v>0</v>
      </c>
      <c r="H1092" s="255">
        <v>0</v>
      </c>
      <c r="I1092" s="255">
        <v>0</v>
      </c>
      <c r="J1092" s="255">
        <v>1.96750618717821</v>
      </c>
    </row>
    <row r="1093" spans="1:10" s="116" customFormat="1" ht="12" x14ac:dyDescent="0.2">
      <c r="A1093" s="144" t="s">
        <v>5712</v>
      </c>
      <c r="B1093" s="144" t="s">
        <v>5712</v>
      </c>
      <c r="C1093" s="144" t="s">
        <v>5713</v>
      </c>
      <c r="D1093" s="256">
        <v>0</v>
      </c>
      <c r="E1093" s="256">
        <v>0</v>
      </c>
      <c r="F1093" s="256">
        <v>0</v>
      </c>
      <c r="G1093" s="256">
        <v>0</v>
      </c>
      <c r="H1093" s="256">
        <v>0</v>
      </c>
      <c r="I1093" s="256">
        <v>0</v>
      </c>
      <c r="J1093" s="256">
        <v>2.19481306097365</v>
      </c>
    </row>
    <row r="1094" spans="1:10" s="116" customFormat="1" ht="12" x14ac:dyDescent="0.2">
      <c r="A1094" s="143" t="s">
        <v>897</v>
      </c>
      <c r="B1094" s="143" t="s">
        <v>897</v>
      </c>
      <c r="C1094" s="143" t="s">
        <v>3471</v>
      </c>
      <c r="D1094" s="255">
        <v>0</v>
      </c>
      <c r="E1094" s="255">
        <v>0</v>
      </c>
      <c r="F1094" s="255">
        <v>0</v>
      </c>
      <c r="G1094" s="255">
        <v>0</v>
      </c>
      <c r="H1094" s="255">
        <v>0</v>
      </c>
      <c r="I1094" s="255">
        <v>0</v>
      </c>
      <c r="J1094" s="255">
        <v>0.29049449596999999</v>
      </c>
    </row>
    <row r="1095" spans="1:10" s="116" customFormat="1" ht="12" x14ac:dyDescent="0.2">
      <c r="A1095" s="144" t="s">
        <v>4472</v>
      </c>
      <c r="B1095" s="144" t="s">
        <v>4692</v>
      </c>
      <c r="C1095" s="144" t="s">
        <v>2949</v>
      </c>
      <c r="D1095" s="256">
        <v>28.694808175821802</v>
      </c>
      <c r="E1095" s="256">
        <v>57.389616351643703</v>
      </c>
      <c r="F1095" s="256">
        <v>114.77923270328699</v>
      </c>
      <c r="G1095" s="256">
        <v>0</v>
      </c>
      <c r="H1095" s="256">
        <v>0</v>
      </c>
      <c r="I1095" s="256">
        <v>0</v>
      </c>
      <c r="J1095" s="256">
        <v>1.9868513462812301</v>
      </c>
    </row>
    <row r="1096" spans="1:10" s="116" customFormat="1" ht="12" x14ac:dyDescent="0.2">
      <c r="A1096" s="143" t="s">
        <v>4693</v>
      </c>
      <c r="B1096" s="143" t="s">
        <v>4693</v>
      </c>
      <c r="C1096" s="143" t="s">
        <v>2711</v>
      </c>
      <c r="D1096" s="255">
        <v>0</v>
      </c>
      <c r="E1096" s="255">
        <v>0</v>
      </c>
      <c r="F1096" s="255">
        <v>0</v>
      </c>
      <c r="G1096" s="255">
        <v>0</v>
      </c>
      <c r="H1096" s="255">
        <v>0</v>
      </c>
      <c r="I1096" s="255">
        <v>0</v>
      </c>
      <c r="J1096" s="255">
        <v>4.7488556924993297</v>
      </c>
    </row>
    <row r="1097" spans="1:10" s="116" customFormat="1" ht="12" x14ac:dyDescent="0.2">
      <c r="A1097" s="144" t="s">
        <v>4694</v>
      </c>
      <c r="B1097" s="144" t="s">
        <v>4694</v>
      </c>
      <c r="C1097" s="144" t="s">
        <v>2287</v>
      </c>
      <c r="D1097" s="256">
        <v>0</v>
      </c>
      <c r="E1097" s="256">
        <v>0</v>
      </c>
      <c r="F1097" s="256">
        <v>0</v>
      </c>
      <c r="G1097" s="256">
        <v>0</v>
      </c>
      <c r="H1097" s="256">
        <v>0</v>
      </c>
      <c r="I1097" s="256">
        <v>0</v>
      </c>
      <c r="J1097" s="256">
        <v>2.4964436792623501</v>
      </c>
    </row>
    <row r="1098" spans="1:10" s="116" customFormat="1" ht="12" x14ac:dyDescent="0.2">
      <c r="A1098" s="143" t="s">
        <v>4695</v>
      </c>
      <c r="B1098" s="143" t="s">
        <v>4695</v>
      </c>
      <c r="C1098" s="143" t="s">
        <v>2417</v>
      </c>
      <c r="D1098" s="255">
        <v>1.0757506669202099</v>
      </c>
      <c r="E1098" s="255">
        <v>2.1515013338404199</v>
      </c>
      <c r="F1098" s="255">
        <v>4.30300266768083</v>
      </c>
      <c r="G1098" s="255">
        <v>0</v>
      </c>
      <c r="H1098" s="255">
        <v>0</v>
      </c>
      <c r="I1098" s="255">
        <v>0</v>
      </c>
      <c r="J1098" s="255">
        <v>2.0623308293004898</v>
      </c>
    </row>
    <row r="1099" spans="1:10" s="116" customFormat="1" ht="12" x14ac:dyDescent="0.2">
      <c r="A1099" s="144" t="s">
        <v>4393</v>
      </c>
      <c r="B1099" s="144" t="s">
        <v>527</v>
      </c>
      <c r="C1099" s="144" t="s">
        <v>2889</v>
      </c>
      <c r="D1099" s="256">
        <v>49.904760202573897</v>
      </c>
      <c r="E1099" s="256">
        <v>99.809520405147794</v>
      </c>
      <c r="F1099" s="256">
        <v>199.61904081029601</v>
      </c>
      <c r="G1099" s="256">
        <v>0</v>
      </c>
      <c r="H1099" s="256">
        <v>0</v>
      </c>
      <c r="I1099" s="256">
        <v>0</v>
      </c>
      <c r="J1099" s="256">
        <v>1.9625729885577301</v>
      </c>
    </row>
    <row r="1100" spans="1:10" s="116" customFormat="1" ht="12" x14ac:dyDescent="0.2">
      <c r="A1100" s="143" t="s">
        <v>4696</v>
      </c>
      <c r="B1100" s="143" t="s">
        <v>4696</v>
      </c>
      <c r="C1100" s="143" t="s">
        <v>2105</v>
      </c>
      <c r="D1100" s="255">
        <v>0</v>
      </c>
      <c r="E1100" s="255">
        <v>0</v>
      </c>
      <c r="F1100" s="255">
        <v>0</v>
      </c>
      <c r="G1100" s="255">
        <v>0</v>
      </c>
      <c r="H1100" s="255">
        <v>0</v>
      </c>
      <c r="I1100" s="255">
        <v>0</v>
      </c>
      <c r="J1100" s="255">
        <v>1.1141244444613201</v>
      </c>
    </row>
    <row r="1101" spans="1:10" s="116" customFormat="1" ht="12" x14ac:dyDescent="0.2">
      <c r="A1101" s="144" t="s">
        <v>5714</v>
      </c>
      <c r="B1101" s="144" t="s">
        <v>5714</v>
      </c>
      <c r="C1101" s="144" t="s">
        <v>5715</v>
      </c>
      <c r="D1101" s="256">
        <v>0</v>
      </c>
      <c r="E1101" s="256">
        <v>0</v>
      </c>
      <c r="F1101" s="256">
        <v>0</v>
      </c>
      <c r="G1101" s="256">
        <v>0</v>
      </c>
      <c r="H1101" s="256">
        <v>0</v>
      </c>
      <c r="I1101" s="256">
        <v>0</v>
      </c>
      <c r="J1101" s="256">
        <v>1.87267726646</v>
      </c>
    </row>
    <row r="1102" spans="1:10" s="116" customFormat="1" ht="12" x14ac:dyDescent="0.2">
      <c r="A1102" s="143" t="s">
        <v>4697</v>
      </c>
      <c r="B1102" s="143" t="s">
        <v>4697</v>
      </c>
      <c r="C1102" s="143" t="s">
        <v>2538</v>
      </c>
      <c r="D1102" s="255">
        <v>0</v>
      </c>
      <c r="E1102" s="255">
        <v>0</v>
      </c>
      <c r="F1102" s="255">
        <v>0</v>
      </c>
      <c r="G1102" s="255">
        <v>0</v>
      </c>
      <c r="H1102" s="255">
        <v>0</v>
      </c>
      <c r="I1102" s="255">
        <v>0</v>
      </c>
      <c r="J1102" s="255">
        <v>2.20721358718</v>
      </c>
    </row>
    <row r="1103" spans="1:10" s="116" customFormat="1" ht="12" x14ac:dyDescent="0.2">
      <c r="A1103" s="144" t="s">
        <v>4698</v>
      </c>
      <c r="B1103" s="144" t="s">
        <v>4698</v>
      </c>
      <c r="C1103" s="144" t="s">
        <v>2450</v>
      </c>
      <c r="D1103" s="256">
        <v>0</v>
      </c>
      <c r="E1103" s="256">
        <v>0</v>
      </c>
      <c r="F1103" s="256">
        <v>0</v>
      </c>
      <c r="G1103" s="256">
        <v>0</v>
      </c>
      <c r="H1103" s="256">
        <v>0</v>
      </c>
      <c r="I1103" s="256">
        <v>0</v>
      </c>
      <c r="J1103" s="256">
        <v>2.0274110734942101</v>
      </c>
    </row>
    <row r="1104" spans="1:10" s="116" customFormat="1" ht="12" x14ac:dyDescent="0.2">
      <c r="A1104" s="143" t="s">
        <v>965</v>
      </c>
      <c r="B1104" s="143" t="s">
        <v>965</v>
      </c>
      <c r="C1104" s="143" t="s">
        <v>3553</v>
      </c>
      <c r="D1104" s="255">
        <v>0</v>
      </c>
      <c r="E1104" s="255">
        <v>0</v>
      </c>
      <c r="F1104" s="255">
        <v>0</v>
      </c>
      <c r="G1104" s="255">
        <v>0</v>
      </c>
      <c r="H1104" s="255">
        <v>0</v>
      </c>
      <c r="I1104" s="255">
        <v>0</v>
      </c>
      <c r="J1104" s="255">
        <v>2.0249603668968299</v>
      </c>
    </row>
    <row r="1105" spans="1:10" s="116" customFormat="1" ht="12" x14ac:dyDescent="0.2">
      <c r="A1105" s="144" t="s">
        <v>4699</v>
      </c>
      <c r="B1105" s="144" t="s">
        <v>4699</v>
      </c>
      <c r="C1105" s="144" t="s">
        <v>2927</v>
      </c>
      <c r="D1105" s="256">
        <v>0</v>
      </c>
      <c r="E1105" s="256">
        <v>0</v>
      </c>
      <c r="F1105" s="256">
        <v>0</v>
      </c>
      <c r="G1105" s="256">
        <v>0</v>
      </c>
      <c r="H1105" s="256">
        <v>0</v>
      </c>
      <c r="I1105" s="256">
        <v>0</v>
      </c>
      <c r="J1105" s="256">
        <v>1.86287203866333</v>
      </c>
    </row>
    <row r="1106" spans="1:10" s="116" customFormat="1" ht="12" x14ac:dyDescent="0.2">
      <c r="A1106" s="143" t="s">
        <v>1389</v>
      </c>
      <c r="B1106" s="143" t="s">
        <v>1389</v>
      </c>
      <c r="C1106" s="143" t="s">
        <v>4051</v>
      </c>
      <c r="D1106" s="255">
        <v>0</v>
      </c>
      <c r="E1106" s="255">
        <v>0</v>
      </c>
      <c r="F1106" s="255">
        <v>0</v>
      </c>
      <c r="G1106" s="255">
        <v>0</v>
      </c>
      <c r="H1106" s="255">
        <v>0</v>
      </c>
      <c r="I1106" s="255">
        <v>0</v>
      </c>
      <c r="J1106" s="255">
        <v>1.9488204396040401</v>
      </c>
    </row>
    <row r="1107" spans="1:10" s="116" customFormat="1" ht="12" x14ac:dyDescent="0.2">
      <c r="A1107" s="144" t="s">
        <v>6114</v>
      </c>
      <c r="B1107" s="144" t="s">
        <v>6114</v>
      </c>
      <c r="C1107" s="144" t="s">
        <v>6115</v>
      </c>
      <c r="D1107" s="256">
        <v>0</v>
      </c>
      <c r="E1107" s="256">
        <v>0</v>
      </c>
      <c r="F1107" s="256">
        <v>0</v>
      </c>
      <c r="G1107" s="256">
        <v>0</v>
      </c>
      <c r="H1107" s="256">
        <v>0</v>
      </c>
      <c r="I1107" s="256">
        <v>0</v>
      </c>
      <c r="J1107" s="256">
        <v>0</v>
      </c>
    </row>
    <row r="1108" spans="1:10" s="116" customFormat="1" ht="12" x14ac:dyDescent="0.2">
      <c r="A1108" s="143" t="s">
        <v>5573</v>
      </c>
      <c r="B1108" s="143" t="s">
        <v>5573</v>
      </c>
      <c r="C1108" s="143" t="s">
        <v>5574</v>
      </c>
      <c r="D1108" s="255">
        <v>0</v>
      </c>
      <c r="E1108" s="255">
        <v>0</v>
      </c>
      <c r="F1108" s="255">
        <v>0</v>
      </c>
      <c r="G1108" s="255">
        <v>0</v>
      </c>
      <c r="H1108" s="255">
        <v>0</v>
      </c>
      <c r="I1108" s="255">
        <v>0</v>
      </c>
      <c r="J1108" s="255">
        <v>0</v>
      </c>
    </row>
    <row r="1109" spans="1:10" s="116" customFormat="1" ht="12" x14ac:dyDescent="0.2">
      <c r="A1109" s="144" t="s">
        <v>4440</v>
      </c>
      <c r="B1109" s="144" t="s">
        <v>476</v>
      </c>
      <c r="C1109" s="144" t="s">
        <v>2807</v>
      </c>
      <c r="D1109" s="256">
        <v>42.509117986604302</v>
      </c>
      <c r="E1109" s="256">
        <v>85.018235973208604</v>
      </c>
      <c r="F1109" s="256">
        <v>170.03647194641701</v>
      </c>
      <c r="G1109" s="256">
        <v>0</v>
      </c>
      <c r="H1109" s="256">
        <v>0</v>
      </c>
      <c r="I1109" s="256">
        <v>0</v>
      </c>
      <c r="J1109" s="256">
        <v>1.9447699881977101</v>
      </c>
    </row>
    <row r="1110" spans="1:10" s="116" customFormat="1" ht="12" x14ac:dyDescent="0.2">
      <c r="A1110" s="143" t="s">
        <v>5853</v>
      </c>
      <c r="B1110" s="143" t="s">
        <v>5853</v>
      </c>
      <c r="C1110" s="143" t="s">
        <v>3419</v>
      </c>
      <c r="D1110" s="255">
        <v>0</v>
      </c>
      <c r="E1110" s="255">
        <v>0</v>
      </c>
      <c r="F1110" s="255">
        <v>0</v>
      </c>
      <c r="G1110" s="255">
        <v>0</v>
      </c>
      <c r="H1110" s="255">
        <v>0</v>
      </c>
      <c r="I1110" s="255">
        <v>0</v>
      </c>
      <c r="J1110" s="255">
        <v>0</v>
      </c>
    </row>
    <row r="1111" spans="1:10" s="116" customFormat="1" ht="12" x14ac:dyDescent="0.2">
      <c r="A1111" s="144" t="s">
        <v>380</v>
      </c>
      <c r="B1111" s="144" t="s">
        <v>380</v>
      </c>
      <c r="C1111" s="144" t="s">
        <v>2560</v>
      </c>
      <c r="D1111" s="256">
        <v>9.3714684665547297E-4</v>
      </c>
      <c r="E1111" s="256">
        <v>1.8742936933109501E-3</v>
      </c>
      <c r="F1111" s="256">
        <v>3.7485873866218902E-3</v>
      </c>
      <c r="G1111" s="256">
        <v>0</v>
      </c>
      <c r="H1111" s="256">
        <v>0</v>
      </c>
      <c r="I1111" s="256">
        <v>0</v>
      </c>
      <c r="J1111" s="256">
        <v>1.9165742883714301</v>
      </c>
    </row>
    <row r="1112" spans="1:10" s="116" customFormat="1" ht="12" x14ac:dyDescent="0.2">
      <c r="A1112" s="143" t="s">
        <v>4700</v>
      </c>
      <c r="B1112" s="143" t="s">
        <v>4700</v>
      </c>
      <c r="C1112" s="143" t="s">
        <v>2387</v>
      </c>
      <c r="D1112" s="255">
        <v>0</v>
      </c>
      <c r="E1112" s="255">
        <v>0</v>
      </c>
      <c r="F1112" s="255">
        <v>0</v>
      </c>
      <c r="G1112" s="255">
        <v>0</v>
      </c>
      <c r="H1112" s="255">
        <v>0</v>
      </c>
      <c r="I1112" s="255">
        <v>0</v>
      </c>
      <c r="J1112" s="255">
        <v>2.03238525320906</v>
      </c>
    </row>
    <row r="1113" spans="1:10" s="116" customFormat="1" ht="12" x14ac:dyDescent="0.2">
      <c r="A1113" s="144" t="s">
        <v>4701</v>
      </c>
      <c r="B1113" s="144" t="s">
        <v>4701</v>
      </c>
      <c r="C1113" s="144" t="s">
        <v>3025</v>
      </c>
      <c r="D1113" s="256">
        <v>0</v>
      </c>
      <c r="E1113" s="256">
        <v>0</v>
      </c>
      <c r="F1113" s="256">
        <v>0</v>
      </c>
      <c r="G1113" s="256">
        <v>0</v>
      </c>
      <c r="H1113" s="256">
        <v>0</v>
      </c>
      <c r="I1113" s="256">
        <v>0</v>
      </c>
      <c r="J1113" s="256">
        <v>0</v>
      </c>
    </row>
    <row r="1114" spans="1:10" s="116" customFormat="1" ht="12" x14ac:dyDescent="0.2">
      <c r="A1114" s="143" t="s">
        <v>4702</v>
      </c>
      <c r="B1114" s="143" t="s">
        <v>4702</v>
      </c>
      <c r="C1114" s="143" t="s">
        <v>3067</v>
      </c>
      <c r="D1114" s="255">
        <v>0</v>
      </c>
      <c r="E1114" s="255">
        <v>0</v>
      </c>
      <c r="F1114" s="255">
        <v>0</v>
      </c>
      <c r="G1114" s="255">
        <v>0</v>
      </c>
      <c r="H1114" s="255">
        <v>0</v>
      </c>
      <c r="I1114" s="255">
        <v>0</v>
      </c>
      <c r="J1114" s="255">
        <v>1.1094830771817199</v>
      </c>
    </row>
    <row r="1115" spans="1:10" s="116" customFormat="1" ht="12" x14ac:dyDescent="0.2">
      <c r="A1115" s="144" t="s">
        <v>1502</v>
      </c>
      <c r="B1115" s="144" t="s">
        <v>1502</v>
      </c>
      <c r="C1115" s="144" t="s">
        <v>4183</v>
      </c>
      <c r="D1115" s="256">
        <v>9.2591743737894698E-5</v>
      </c>
      <c r="E1115" s="256">
        <v>1.8518348747578899E-4</v>
      </c>
      <c r="F1115" s="256">
        <v>3.7036697495157901E-4</v>
      </c>
      <c r="G1115" s="256">
        <v>0</v>
      </c>
      <c r="H1115" s="256">
        <v>0</v>
      </c>
      <c r="I1115" s="256">
        <v>0</v>
      </c>
      <c r="J1115" s="256">
        <v>0.369184617580048</v>
      </c>
    </row>
    <row r="1116" spans="1:10" s="116" customFormat="1" ht="12" x14ac:dyDescent="0.2">
      <c r="A1116" s="143" t="s">
        <v>5716</v>
      </c>
      <c r="B1116" s="143" t="s">
        <v>5716</v>
      </c>
      <c r="C1116" s="143" t="s">
        <v>5717</v>
      </c>
      <c r="D1116" s="255">
        <v>0</v>
      </c>
      <c r="E1116" s="255">
        <v>0</v>
      </c>
      <c r="F1116" s="255">
        <v>0</v>
      </c>
      <c r="G1116" s="255">
        <v>0</v>
      </c>
      <c r="H1116" s="255">
        <v>0</v>
      </c>
      <c r="I1116" s="255">
        <v>0</v>
      </c>
      <c r="J1116" s="255">
        <v>1.1382502139166699</v>
      </c>
    </row>
    <row r="1117" spans="1:10" s="116" customFormat="1" ht="12" x14ac:dyDescent="0.2">
      <c r="A1117" s="144" t="s">
        <v>4703</v>
      </c>
      <c r="B1117" s="144" t="s">
        <v>4703</v>
      </c>
      <c r="C1117" s="144" t="s">
        <v>1953</v>
      </c>
      <c r="D1117" s="256">
        <v>0</v>
      </c>
      <c r="E1117" s="256">
        <v>0</v>
      </c>
      <c r="F1117" s="256">
        <v>0</v>
      </c>
      <c r="G1117" s="256">
        <v>0</v>
      </c>
      <c r="H1117" s="256">
        <v>0</v>
      </c>
      <c r="I1117" s="256">
        <v>0</v>
      </c>
      <c r="J1117" s="256">
        <v>1.7743229924399999</v>
      </c>
    </row>
    <row r="1118" spans="1:10" s="116" customFormat="1" ht="12" x14ac:dyDescent="0.2">
      <c r="A1118" s="143" t="s">
        <v>4704</v>
      </c>
      <c r="B1118" s="143" t="s">
        <v>4704</v>
      </c>
      <c r="C1118" s="143" t="s">
        <v>2046</v>
      </c>
      <c r="D1118" s="255">
        <v>0</v>
      </c>
      <c r="E1118" s="255">
        <v>0</v>
      </c>
      <c r="F1118" s="255">
        <v>0</v>
      </c>
      <c r="G1118" s="255">
        <v>0</v>
      </c>
      <c r="H1118" s="255">
        <v>0</v>
      </c>
      <c r="I1118" s="255">
        <v>0</v>
      </c>
      <c r="J1118" s="255">
        <v>1.9081494804872701</v>
      </c>
    </row>
    <row r="1119" spans="1:10" s="116" customFormat="1" ht="12" x14ac:dyDescent="0.2">
      <c r="A1119" s="144" t="s">
        <v>4705</v>
      </c>
      <c r="B1119" s="144" t="s">
        <v>4705</v>
      </c>
      <c r="C1119" s="144" t="s">
        <v>2435</v>
      </c>
      <c r="D1119" s="256">
        <v>24.9924328249182</v>
      </c>
      <c r="E1119" s="256">
        <v>49.984865649836401</v>
      </c>
      <c r="F1119" s="256">
        <v>99.969731299672702</v>
      </c>
      <c r="G1119" s="256">
        <v>0</v>
      </c>
      <c r="H1119" s="256">
        <v>0</v>
      </c>
      <c r="I1119" s="256">
        <v>0</v>
      </c>
      <c r="J1119" s="256">
        <v>0.62494420262245998</v>
      </c>
    </row>
    <row r="1120" spans="1:10" s="116" customFormat="1" ht="12" x14ac:dyDescent="0.2">
      <c r="A1120" s="143" t="s">
        <v>4706</v>
      </c>
      <c r="B1120" s="143" t="s">
        <v>4706</v>
      </c>
      <c r="C1120" s="143" t="s">
        <v>2434</v>
      </c>
      <c r="D1120" s="255">
        <v>1.84644380862888E-4</v>
      </c>
      <c r="E1120" s="255">
        <v>3.6928876172577599E-4</v>
      </c>
      <c r="F1120" s="255">
        <v>7.3857752345155199E-4</v>
      </c>
      <c r="G1120" s="255">
        <v>0</v>
      </c>
      <c r="H1120" s="255">
        <v>0</v>
      </c>
      <c r="I1120" s="255">
        <v>0</v>
      </c>
      <c r="J1120" s="255">
        <v>0</v>
      </c>
    </row>
    <row r="1121" spans="1:10" s="116" customFormat="1" ht="12" x14ac:dyDescent="0.2">
      <c r="A1121" s="144" t="s">
        <v>5330</v>
      </c>
      <c r="B1121" s="144" t="s">
        <v>5330</v>
      </c>
      <c r="C1121" s="144" t="s">
        <v>5331</v>
      </c>
      <c r="D1121" s="256">
        <v>1.00445502009181E-4</v>
      </c>
      <c r="E1121" s="256">
        <v>2.0089100401836301E-4</v>
      </c>
      <c r="F1121" s="256">
        <v>4.0178200803672601E-4</v>
      </c>
      <c r="G1121" s="256">
        <v>0</v>
      </c>
      <c r="H1121" s="256">
        <v>0</v>
      </c>
      <c r="I1121" s="256">
        <v>0</v>
      </c>
      <c r="J1121" s="256">
        <v>0</v>
      </c>
    </row>
    <row r="1122" spans="1:10" s="116" customFormat="1" ht="12" x14ac:dyDescent="0.2">
      <c r="A1122" s="143" t="s">
        <v>5575</v>
      </c>
      <c r="B1122" s="143" t="s">
        <v>5575</v>
      </c>
      <c r="C1122" s="143" t="s">
        <v>5576</v>
      </c>
      <c r="D1122" s="255">
        <v>0</v>
      </c>
      <c r="E1122" s="255">
        <v>0</v>
      </c>
      <c r="F1122" s="255">
        <v>0</v>
      </c>
      <c r="G1122" s="255">
        <v>0</v>
      </c>
      <c r="H1122" s="255">
        <v>0</v>
      </c>
      <c r="I1122" s="255">
        <v>0</v>
      </c>
      <c r="J1122" s="255">
        <v>2.89330222256923</v>
      </c>
    </row>
    <row r="1123" spans="1:10" s="116" customFormat="1" ht="12" x14ac:dyDescent="0.2">
      <c r="A1123" s="144" t="s">
        <v>4707</v>
      </c>
      <c r="B1123" s="144" t="s">
        <v>4707</v>
      </c>
      <c r="C1123" s="144" t="s">
        <v>2879</v>
      </c>
      <c r="D1123" s="256">
        <v>0</v>
      </c>
      <c r="E1123" s="256">
        <v>0</v>
      </c>
      <c r="F1123" s="256">
        <v>0</v>
      </c>
      <c r="G1123" s="256">
        <v>0</v>
      </c>
      <c r="H1123" s="256">
        <v>0</v>
      </c>
      <c r="I1123" s="256">
        <v>0</v>
      </c>
      <c r="J1123" s="256">
        <v>0</v>
      </c>
    </row>
    <row r="1124" spans="1:10" s="116" customFormat="1" ht="12" x14ac:dyDescent="0.2">
      <c r="A1124" s="143" t="s">
        <v>366</v>
      </c>
      <c r="B1124" s="143" t="s">
        <v>366</v>
      </c>
      <c r="C1124" s="143" t="s">
        <v>2526</v>
      </c>
      <c r="D1124" s="255">
        <v>0</v>
      </c>
      <c r="E1124" s="255">
        <v>0</v>
      </c>
      <c r="F1124" s="255">
        <v>0</v>
      </c>
      <c r="G1124" s="255">
        <v>49.455082308188203</v>
      </c>
      <c r="H1124" s="255">
        <v>98.910164616376406</v>
      </c>
      <c r="I1124" s="255">
        <v>197.82032923275301</v>
      </c>
      <c r="J1124" s="255">
        <v>0</v>
      </c>
    </row>
    <row r="1125" spans="1:10" s="116" customFormat="1" ht="12" x14ac:dyDescent="0.2">
      <c r="A1125" s="144" t="s">
        <v>1209</v>
      </c>
      <c r="B1125" s="144" t="s">
        <v>1209</v>
      </c>
      <c r="C1125" s="144" t="s">
        <v>3852</v>
      </c>
      <c r="D1125" s="256">
        <v>6.3276666686543201E-4</v>
      </c>
      <c r="E1125" s="256">
        <v>1.2655333337308599E-3</v>
      </c>
      <c r="F1125" s="256">
        <v>2.5310666674617302E-3</v>
      </c>
      <c r="G1125" s="256">
        <v>0</v>
      </c>
      <c r="H1125" s="256">
        <v>0</v>
      </c>
      <c r="I1125" s="256">
        <v>0</v>
      </c>
      <c r="J1125" s="256">
        <v>3.76165731358636</v>
      </c>
    </row>
    <row r="1126" spans="1:10" s="116" customFormat="1" ht="12" x14ac:dyDescent="0.2">
      <c r="A1126" s="143" t="s">
        <v>4708</v>
      </c>
      <c r="B1126" s="143" t="s">
        <v>4708</v>
      </c>
      <c r="C1126" s="143" t="s">
        <v>2402</v>
      </c>
      <c r="D1126" s="255">
        <v>0</v>
      </c>
      <c r="E1126" s="255">
        <v>0</v>
      </c>
      <c r="F1126" s="255">
        <v>0</v>
      </c>
      <c r="G1126" s="255">
        <v>0</v>
      </c>
      <c r="H1126" s="255">
        <v>0</v>
      </c>
      <c r="I1126" s="255">
        <v>0</v>
      </c>
      <c r="J1126" s="255">
        <v>1.9419119921004699</v>
      </c>
    </row>
    <row r="1127" spans="1:10" s="116" customFormat="1" ht="12" x14ac:dyDescent="0.2">
      <c r="A1127" s="144" t="s">
        <v>5718</v>
      </c>
      <c r="B1127" s="144" t="s">
        <v>5718</v>
      </c>
      <c r="C1127" s="144" t="s">
        <v>5719</v>
      </c>
      <c r="D1127" s="256">
        <v>0</v>
      </c>
      <c r="E1127" s="256">
        <v>0</v>
      </c>
      <c r="F1127" s="256">
        <v>0</v>
      </c>
      <c r="G1127" s="256">
        <v>0</v>
      </c>
      <c r="H1127" s="256">
        <v>0</v>
      </c>
      <c r="I1127" s="256">
        <v>0</v>
      </c>
      <c r="J1127" s="256">
        <v>0.57941224140333303</v>
      </c>
    </row>
    <row r="1128" spans="1:10" s="116" customFormat="1" ht="12" x14ac:dyDescent="0.2">
      <c r="A1128" s="143" t="s">
        <v>1205</v>
      </c>
      <c r="B1128" s="143" t="s">
        <v>1205</v>
      </c>
      <c r="C1128" s="143" t="s">
        <v>3848</v>
      </c>
      <c r="D1128" s="255">
        <v>0</v>
      </c>
      <c r="E1128" s="255">
        <v>0</v>
      </c>
      <c r="F1128" s="255">
        <v>0</v>
      </c>
      <c r="G1128" s="255">
        <v>0</v>
      </c>
      <c r="H1128" s="255">
        <v>0</v>
      </c>
      <c r="I1128" s="255">
        <v>0</v>
      </c>
      <c r="J1128" s="255">
        <v>1.9600292963946599</v>
      </c>
    </row>
    <row r="1129" spans="1:10" s="116" customFormat="1" ht="12" x14ac:dyDescent="0.2">
      <c r="A1129" s="144" t="s">
        <v>4709</v>
      </c>
      <c r="B1129" s="144" t="s">
        <v>4709</v>
      </c>
      <c r="C1129" s="144" t="s">
        <v>2215</v>
      </c>
      <c r="D1129" s="256">
        <v>0</v>
      </c>
      <c r="E1129" s="256">
        <v>0</v>
      </c>
      <c r="F1129" s="256">
        <v>0</v>
      </c>
      <c r="G1129" s="256">
        <v>0</v>
      </c>
      <c r="H1129" s="256">
        <v>0</v>
      </c>
      <c r="I1129" s="256">
        <v>0</v>
      </c>
      <c r="J1129" s="256">
        <v>2.3132940465599998</v>
      </c>
    </row>
    <row r="1130" spans="1:10" s="116" customFormat="1" ht="12" x14ac:dyDescent="0.2">
      <c r="A1130" s="143" t="s">
        <v>4710</v>
      </c>
      <c r="B1130" s="143" t="s">
        <v>4710</v>
      </c>
      <c r="C1130" s="143" t="s">
        <v>1881</v>
      </c>
      <c r="D1130" s="255">
        <v>1.1955440501658899E-4</v>
      </c>
      <c r="E1130" s="255">
        <v>2.3910881003317799E-4</v>
      </c>
      <c r="F1130" s="255">
        <v>4.7821762006635597E-4</v>
      </c>
      <c r="G1130" s="255">
        <v>0</v>
      </c>
      <c r="H1130" s="255">
        <v>0</v>
      </c>
      <c r="I1130" s="255">
        <v>0</v>
      </c>
      <c r="J1130" s="255">
        <v>0.403237852000978</v>
      </c>
    </row>
    <row r="1131" spans="1:10" s="116" customFormat="1" ht="12" x14ac:dyDescent="0.2">
      <c r="A1131" s="144" t="s">
        <v>1335</v>
      </c>
      <c r="B1131" s="144" t="s">
        <v>1340</v>
      </c>
      <c r="C1131" s="144" t="s">
        <v>4003</v>
      </c>
      <c r="D1131" s="256">
        <v>43.629064848167403</v>
      </c>
      <c r="E1131" s="256">
        <v>87.258129696334706</v>
      </c>
      <c r="F1131" s="256">
        <v>174.51625939266901</v>
      </c>
      <c r="G1131" s="256">
        <v>0</v>
      </c>
      <c r="H1131" s="256">
        <v>0</v>
      </c>
      <c r="I1131" s="256">
        <v>0</v>
      </c>
      <c r="J1131" s="256">
        <v>1.94857884369811</v>
      </c>
    </row>
    <row r="1132" spans="1:10" s="116" customFormat="1" ht="12" x14ac:dyDescent="0.2">
      <c r="A1132" s="143" t="s">
        <v>1334</v>
      </c>
      <c r="B1132" s="143" t="s">
        <v>1334</v>
      </c>
      <c r="C1132" s="143" t="s">
        <v>4000</v>
      </c>
      <c r="D1132" s="255">
        <v>0</v>
      </c>
      <c r="E1132" s="255">
        <v>0</v>
      </c>
      <c r="F1132" s="255">
        <v>0</v>
      </c>
      <c r="G1132" s="255">
        <v>0</v>
      </c>
      <c r="H1132" s="255">
        <v>0</v>
      </c>
      <c r="I1132" s="255">
        <v>0</v>
      </c>
      <c r="J1132" s="255">
        <v>0</v>
      </c>
    </row>
    <row r="1133" spans="1:10" s="116" customFormat="1" ht="12" x14ac:dyDescent="0.2">
      <c r="A1133" s="144" t="s">
        <v>6116</v>
      </c>
      <c r="B1133" s="144" t="s">
        <v>6116</v>
      </c>
      <c r="C1133" s="144" t="s">
        <v>6117</v>
      </c>
      <c r="D1133" s="256">
        <v>0</v>
      </c>
      <c r="E1133" s="256">
        <v>0</v>
      </c>
      <c r="F1133" s="256">
        <v>0</v>
      </c>
      <c r="G1133" s="256">
        <v>0</v>
      </c>
      <c r="H1133" s="256">
        <v>0</v>
      </c>
      <c r="I1133" s="256">
        <v>0</v>
      </c>
      <c r="J1133" s="256">
        <v>2.0659141981100002</v>
      </c>
    </row>
    <row r="1134" spans="1:10" s="116" customFormat="1" ht="12" x14ac:dyDescent="0.2">
      <c r="A1134" s="143" t="s">
        <v>4711</v>
      </c>
      <c r="B1134" s="143" t="s">
        <v>4711</v>
      </c>
      <c r="C1134" s="143" t="s">
        <v>1975</v>
      </c>
      <c r="D1134" s="255">
        <v>0</v>
      </c>
      <c r="E1134" s="255">
        <v>0</v>
      </c>
      <c r="F1134" s="255">
        <v>0</v>
      </c>
      <c r="G1134" s="255">
        <v>0</v>
      </c>
      <c r="H1134" s="255">
        <v>0</v>
      </c>
      <c r="I1134" s="255">
        <v>0</v>
      </c>
      <c r="J1134" s="255">
        <v>15.4454322343496</v>
      </c>
    </row>
    <row r="1135" spans="1:10" s="116" customFormat="1" ht="12" x14ac:dyDescent="0.2">
      <c r="A1135" s="144" t="s">
        <v>4712</v>
      </c>
      <c r="B1135" s="144" t="s">
        <v>4712</v>
      </c>
      <c r="C1135" s="144" t="s">
        <v>2418</v>
      </c>
      <c r="D1135" s="256">
        <v>0</v>
      </c>
      <c r="E1135" s="256">
        <v>0</v>
      </c>
      <c r="F1135" s="256">
        <v>0</v>
      </c>
      <c r="G1135" s="256">
        <v>0</v>
      </c>
      <c r="H1135" s="256">
        <v>0</v>
      </c>
      <c r="I1135" s="256">
        <v>0</v>
      </c>
      <c r="J1135" s="256">
        <v>2.0372138072917001</v>
      </c>
    </row>
    <row r="1136" spans="1:10" s="116" customFormat="1" ht="12" x14ac:dyDescent="0.2">
      <c r="A1136" s="143" t="s">
        <v>5332</v>
      </c>
      <c r="B1136" s="143" t="s">
        <v>5332</v>
      </c>
      <c r="C1136" s="143" t="s">
        <v>5333</v>
      </c>
      <c r="D1136" s="255">
        <v>0</v>
      </c>
      <c r="E1136" s="255">
        <v>0</v>
      </c>
      <c r="F1136" s="255">
        <v>0</v>
      </c>
      <c r="G1136" s="255">
        <v>47.075254576009101</v>
      </c>
      <c r="H1136" s="255">
        <v>94.150509152018202</v>
      </c>
      <c r="I1136" s="255">
        <v>188.30101830403601</v>
      </c>
      <c r="J1136" s="255">
        <v>0</v>
      </c>
    </row>
    <row r="1137" spans="1:10" s="116" customFormat="1" ht="12" x14ac:dyDescent="0.2">
      <c r="A1137" s="144" t="s">
        <v>5334</v>
      </c>
      <c r="B1137" s="144" t="s">
        <v>5334</v>
      </c>
      <c r="C1137" s="144" t="s">
        <v>5335</v>
      </c>
      <c r="D1137" s="256">
        <v>0</v>
      </c>
      <c r="E1137" s="256">
        <v>0</v>
      </c>
      <c r="F1137" s="256">
        <v>0</v>
      </c>
      <c r="G1137" s="256">
        <v>0</v>
      </c>
      <c r="H1137" s="256">
        <v>0</v>
      </c>
      <c r="I1137" s="256">
        <v>0</v>
      </c>
      <c r="J1137" s="256">
        <v>0</v>
      </c>
    </row>
    <row r="1138" spans="1:10" s="116" customFormat="1" ht="12" x14ac:dyDescent="0.2">
      <c r="A1138" s="143" t="s">
        <v>4713</v>
      </c>
      <c r="B1138" s="143" t="s">
        <v>4713</v>
      </c>
      <c r="C1138" s="143" t="s">
        <v>2106</v>
      </c>
      <c r="D1138" s="255">
        <v>0</v>
      </c>
      <c r="E1138" s="255">
        <v>0</v>
      </c>
      <c r="F1138" s="255">
        <v>0</v>
      </c>
      <c r="G1138" s="255">
        <v>0</v>
      </c>
      <c r="H1138" s="255">
        <v>0</v>
      </c>
      <c r="I1138" s="255">
        <v>0</v>
      </c>
      <c r="J1138" s="255">
        <v>1.2629858259828901</v>
      </c>
    </row>
    <row r="1139" spans="1:10" s="116" customFormat="1" ht="12" x14ac:dyDescent="0.2">
      <c r="A1139" s="144" t="s">
        <v>352</v>
      </c>
      <c r="B1139" s="144" t="s">
        <v>4714</v>
      </c>
      <c r="C1139" s="144" t="s">
        <v>2504</v>
      </c>
      <c r="D1139" s="256">
        <v>66.266886243624697</v>
      </c>
      <c r="E1139" s="256">
        <v>132.533772487249</v>
      </c>
      <c r="F1139" s="256">
        <v>265.06754497449901</v>
      </c>
      <c r="G1139" s="256">
        <v>0</v>
      </c>
      <c r="H1139" s="256">
        <v>0</v>
      </c>
      <c r="I1139" s="256">
        <v>0</v>
      </c>
      <c r="J1139" s="256">
        <v>2.0172586304525502</v>
      </c>
    </row>
    <row r="1140" spans="1:10" s="116" customFormat="1" ht="12" x14ac:dyDescent="0.2">
      <c r="A1140" s="143" t="s">
        <v>4715</v>
      </c>
      <c r="B1140" s="143" t="s">
        <v>4715</v>
      </c>
      <c r="C1140" s="143" t="s">
        <v>2162</v>
      </c>
      <c r="D1140" s="255">
        <v>0</v>
      </c>
      <c r="E1140" s="255">
        <v>0</v>
      </c>
      <c r="F1140" s="255">
        <v>0</v>
      </c>
      <c r="G1140" s="255">
        <v>0</v>
      </c>
      <c r="H1140" s="255">
        <v>0</v>
      </c>
      <c r="I1140" s="255">
        <v>0</v>
      </c>
      <c r="J1140" s="255">
        <v>1.1311456562703399</v>
      </c>
    </row>
    <row r="1141" spans="1:10" s="116" customFormat="1" ht="12" x14ac:dyDescent="0.2">
      <c r="A1141" s="144" t="s">
        <v>5854</v>
      </c>
      <c r="B1141" s="144" t="s">
        <v>5854</v>
      </c>
      <c r="C1141" s="144" t="s">
        <v>2355</v>
      </c>
      <c r="D1141" s="256">
        <v>0</v>
      </c>
      <c r="E1141" s="256">
        <v>0</v>
      </c>
      <c r="F1141" s="256">
        <v>0</v>
      </c>
      <c r="G1141" s="256">
        <v>0</v>
      </c>
      <c r="H1141" s="256">
        <v>0</v>
      </c>
      <c r="I1141" s="256">
        <v>0</v>
      </c>
      <c r="J1141" s="256">
        <v>0</v>
      </c>
    </row>
    <row r="1142" spans="1:10" s="116" customFormat="1" ht="12" x14ac:dyDescent="0.2">
      <c r="A1142" s="143" t="s">
        <v>4716</v>
      </c>
      <c r="B1142" s="143" t="s">
        <v>4716</v>
      </c>
      <c r="C1142" s="143" t="s">
        <v>2356</v>
      </c>
      <c r="D1142" s="255">
        <v>0</v>
      </c>
      <c r="E1142" s="255">
        <v>0</v>
      </c>
      <c r="F1142" s="255">
        <v>0</v>
      </c>
      <c r="G1142" s="255">
        <v>0</v>
      </c>
      <c r="H1142" s="255">
        <v>0</v>
      </c>
      <c r="I1142" s="255">
        <v>0</v>
      </c>
      <c r="J1142" s="255">
        <v>0</v>
      </c>
    </row>
    <row r="1143" spans="1:10" s="116" customFormat="1" ht="12" x14ac:dyDescent="0.2">
      <c r="A1143" s="144" t="s">
        <v>783</v>
      </c>
      <c r="B1143" s="144" t="s">
        <v>783</v>
      </c>
      <c r="C1143" s="144" t="s">
        <v>3347</v>
      </c>
      <c r="D1143" s="256">
        <v>0</v>
      </c>
      <c r="E1143" s="256">
        <v>0</v>
      </c>
      <c r="F1143" s="256">
        <v>0</v>
      </c>
      <c r="G1143" s="256">
        <v>0</v>
      </c>
      <c r="H1143" s="256">
        <v>0</v>
      </c>
      <c r="I1143" s="256">
        <v>0</v>
      </c>
      <c r="J1143" s="256">
        <v>1.96604815507856</v>
      </c>
    </row>
    <row r="1144" spans="1:10" s="116" customFormat="1" ht="12" x14ac:dyDescent="0.2">
      <c r="A1144" s="143" t="s">
        <v>1269</v>
      </c>
      <c r="B1144" s="143" t="s">
        <v>1269</v>
      </c>
      <c r="C1144" s="143" t="s">
        <v>3928</v>
      </c>
      <c r="D1144" s="255">
        <v>1.59224730003662E-4</v>
      </c>
      <c r="E1144" s="255">
        <v>3.1844946000732498E-4</v>
      </c>
      <c r="F1144" s="255">
        <v>6.3689892001464899E-4</v>
      </c>
      <c r="G1144" s="255">
        <v>0</v>
      </c>
      <c r="H1144" s="255">
        <v>0</v>
      </c>
      <c r="I1144" s="255">
        <v>0</v>
      </c>
      <c r="J1144" s="255">
        <v>0.41776433287505399</v>
      </c>
    </row>
    <row r="1145" spans="1:10" s="116" customFormat="1" ht="12" x14ac:dyDescent="0.2">
      <c r="A1145" s="144" t="s">
        <v>5855</v>
      </c>
      <c r="B1145" s="144" t="s">
        <v>5855</v>
      </c>
      <c r="C1145" s="144" t="s">
        <v>5577</v>
      </c>
      <c r="D1145" s="256">
        <v>0</v>
      </c>
      <c r="E1145" s="256">
        <v>0</v>
      </c>
      <c r="F1145" s="256">
        <v>0</v>
      </c>
      <c r="G1145" s="256">
        <v>0</v>
      </c>
      <c r="H1145" s="256">
        <v>0</v>
      </c>
      <c r="I1145" s="256">
        <v>0</v>
      </c>
      <c r="J1145" s="256">
        <v>0</v>
      </c>
    </row>
    <row r="1146" spans="1:10" s="116" customFormat="1" ht="12" x14ac:dyDescent="0.2">
      <c r="A1146" s="143" t="s">
        <v>6118</v>
      </c>
      <c r="B1146" s="143" t="s">
        <v>6118</v>
      </c>
      <c r="C1146" s="143" t="s">
        <v>6119</v>
      </c>
      <c r="D1146" s="255">
        <v>0</v>
      </c>
      <c r="E1146" s="255">
        <v>0</v>
      </c>
      <c r="F1146" s="255">
        <v>0</v>
      </c>
      <c r="G1146" s="255">
        <v>0</v>
      </c>
      <c r="H1146" s="255">
        <v>0</v>
      </c>
      <c r="I1146" s="255">
        <v>0</v>
      </c>
      <c r="J1146" s="255">
        <v>0.46456231870999998</v>
      </c>
    </row>
    <row r="1147" spans="1:10" s="116" customFormat="1" ht="12" x14ac:dyDescent="0.2">
      <c r="A1147" s="144" t="s">
        <v>584</v>
      </c>
      <c r="B1147" s="144" t="s">
        <v>584</v>
      </c>
      <c r="C1147" s="144" t="s">
        <v>2985</v>
      </c>
      <c r="D1147" s="256">
        <v>0</v>
      </c>
      <c r="E1147" s="256">
        <v>0</v>
      </c>
      <c r="F1147" s="256">
        <v>0</v>
      </c>
      <c r="G1147" s="256">
        <v>0</v>
      </c>
      <c r="H1147" s="256">
        <v>0</v>
      </c>
      <c r="I1147" s="256">
        <v>0</v>
      </c>
      <c r="J1147" s="256">
        <v>2.35633561213008</v>
      </c>
    </row>
    <row r="1148" spans="1:10" s="116" customFormat="1" ht="12" x14ac:dyDescent="0.2">
      <c r="A1148" s="143" t="s">
        <v>896</v>
      </c>
      <c r="B1148" s="143" t="s">
        <v>896</v>
      </c>
      <c r="C1148" s="143" t="s">
        <v>3470</v>
      </c>
      <c r="D1148" s="255">
        <v>1.0943265979426601E-6</v>
      </c>
      <c r="E1148" s="255">
        <v>2.18865319588531E-6</v>
      </c>
      <c r="F1148" s="255">
        <v>4.37730639177062E-6</v>
      </c>
      <c r="G1148" s="255">
        <v>0</v>
      </c>
      <c r="H1148" s="255">
        <v>0</v>
      </c>
      <c r="I1148" s="255">
        <v>0</v>
      </c>
      <c r="J1148" s="255">
        <v>0.29483264790824698</v>
      </c>
    </row>
    <row r="1149" spans="1:10" s="116" customFormat="1" ht="12" x14ac:dyDescent="0.2">
      <c r="A1149" s="144" t="s">
        <v>4717</v>
      </c>
      <c r="B1149" s="144" t="s">
        <v>4717</v>
      </c>
      <c r="C1149" s="144" t="s">
        <v>2878</v>
      </c>
      <c r="D1149" s="256">
        <v>0</v>
      </c>
      <c r="E1149" s="256">
        <v>0</v>
      </c>
      <c r="F1149" s="256">
        <v>0</v>
      </c>
      <c r="G1149" s="256">
        <v>0</v>
      </c>
      <c r="H1149" s="256">
        <v>0</v>
      </c>
      <c r="I1149" s="256">
        <v>0</v>
      </c>
      <c r="J1149" s="256">
        <v>1.9588656552061401</v>
      </c>
    </row>
    <row r="1150" spans="1:10" s="116" customFormat="1" ht="12" x14ac:dyDescent="0.2">
      <c r="A1150" s="143" t="s">
        <v>1014</v>
      </c>
      <c r="B1150" s="143" t="s">
        <v>1014</v>
      </c>
      <c r="C1150" s="143" t="s">
        <v>3619</v>
      </c>
      <c r="D1150" s="255">
        <v>63.244635049626503</v>
      </c>
      <c r="E1150" s="255">
        <v>126.48927009925301</v>
      </c>
      <c r="F1150" s="255">
        <v>252.97854019850601</v>
      </c>
      <c r="G1150" s="255">
        <v>0</v>
      </c>
      <c r="H1150" s="255">
        <v>0</v>
      </c>
      <c r="I1150" s="255">
        <v>0</v>
      </c>
      <c r="J1150" s="255">
        <v>0.40695599823402701</v>
      </c>
    </row>
    <row r="1151" spans="1:10" s="116" customFormat="1" ht="12" x14ac:dyDescent="0.2">
      <c r="A1151" s="144" t="s">
        <v>4718</v>
      </c>
      <c r="B1151" s="144" t="s">
        <v>4718</v>
      </c>
      <c r="C1151" s="144" t="s">
        <v>2748</v>
      </c>
      <c r="D1151" s="256">
        <v>0</v>
      </c>
      <c r="E1151" s="256">
        <v>0</v>
      </c>
      <c r="F1151" s="256">
        <v>0</v>
      </c>
      <c r="G1151" s="256">
        <v>0</v>
      </c>
      <c r="H1151" s="256">
        <v>0</v>
      </c>
      <c r="I1151" s="256">
        <v>0</v>
      </c>
      <c r="J1151" s="256">
        <v>1.9533989508268901</v>
      </c>
    </row>
    <row r="1152" spans="1:10" s="116" customFormat="1" ht="12" x14ac:dyDescent="0.2">
      <c r="A1152" s="143" t="s">
        <v>1820</v>
      </c>
      <c r="B1152" s="143" t="s">
        <v>1820</v>
      </c>
      <c r="C1152" s="143" t="s">
        <v>3616</v>
      </c>
      <c r="D1152" s="255">
        <v>0</v>
      </c>
      <c r="E1152" s="255">
        <v>0</v>
      </c>
      <c r="F1152" s="255">
        <v>0</v>
      </c>
      <c r="G1152" s="255">
        <v>38.372464537066399</v>
      </c>
      <c r="H1152" s="255">
        <v>76.744929074132699</v>
      </c>
      <c r="I1152" s="255">
        <v>153.489858148265</v>
      </c>
      <c r="J1152" s="255">
        <v>0</v>
      </c>
    </row>
    <row r="1153" spans="1:10" s="116" customFormat="1" ht="12" x14ac:dyDescent="0.2">
      <c r="A1153" s="144" t="s">
        <v>515</v>
      </c>
      <c r="B1153" s="144" t="s">
        <v>515</v>
      </c>
      <c r="C1153" s="144" t="s">
        <v>2870</v>
      </c>
      <c r="D1153" s="256">
        <v>0</v>
      </c>
      <c r="E1153" s="256">
        <v>0</v>
      </c>
      <c r="F1153" s="256">
        <v>0</v>
      </c>
      <c r="G1153" s="256">
        <v>0</v>
      </c>
      <c r="H1153" s="256">
        <v>0</v>
      </c>
      <c r="I1153" s="256">
        <v>0</v>
      </c>
      <c r="J1153" s="256">
        <v>3.4515909706666998</v>
      </c>
    </row>
    <row r="1154" spans="1:10" s="116" customFormat="1" ht="12" x14ac:dyDescent="0.2">
      <c r="A1154" s="143" t="s">
        <v>511</v>
      </c>
      <c r="B1154" s="143" t="s">
        <v>511</v>
      </c>
      <c r="C1154" s="143" t="s">
        <v>2865</v>
      </c>
      <c r="D1154" s="255">
        <v>0</v>
      </c>
      <c r="E1154" s="255">
        <v>0</v>
      </c>
      <c r="F1154" s="255">
        <v>0</v>
      </c>
      <c r="G1154" s="255">
        <v>0</v>
      </c>
      <c r="H1154" s="255">
        <v>0</v>
      </c>
      <c r="I1154" s="255">
        <v>0</v>
      </c>
      <c r="J1154" s="255">
        <v>0</v>
      </c>
    </row>
    <row r="1155" spans="1:10" s="116" customFormat="1" ht="12" x14ac:dyDescent="0.2">
      <c r="A1155" s="144" t="s">
        <v>4342</v>
      </c>
      <c r="B1155" s="144" t="s">
        <v>4719</v>
      </c>
      <c r="C1155" s="144" t="s">
        <v>2733</v>
      </c>
      <c r="D1155" s="256">
        <v>100.459960101248</v>
      </c>
      <c r="E1155" s="256">
        <v>200.919920202496</v>
      </c>
      <c r="F1155" s="256">
        <v>401.839840404992</v>
      </c>
      <c r="G1155" s="256">
        <v>0</v>
      </c>
      <c r="H1155" s="256">
        <v>0</v>
      </c>
      <c r="I1155" s="256">
        <v>0</v>
      </c>
      <c r="J1155" s="256">
        <v>1.1046033611417601</v>
      </c>
    </row>
    <row r="1156" spans="1:10" s="116" customFormat="1" ht="12" x14ac:dyDescent="0.2">
      <c r="A1156" s="143" t="s">
        <v>4378</v>
      </c>
      <c r="B1156" s="143" t="s">
        <v>1354</v>
      </c>
      <c r="C1156" s="143" t="s">
        <v>1907</v>
      </c>
      <c r="D1156" s="255">
        <v>83.170661288067393</v>
      </c>
      <c r="E1156" s="255">
        <v>166.34132257613501</v>
      </c>
      <c r="F1156" s="255">
        <v>332.68264515227003</v>
      </c>
      <c r="G1156" s="255">
        <v>0</v>
      </c>
      <c r="H1156" s="255">
        <v>0</v>
      </c>
      <c r="I1156" s="255">
        <v>0</v>
      </c>
      <c r="J1156" s="255">
        <v>0</v>
      </c>
    </row>
    <row r="1157" spans="1:10" s="116" customFormat="1" ht="12" x14ac:dyDescent="0.2">
      <c r="A1157" s="144" t="s">
        <v>1528</v>
      </c>
      <c r="B1157" s="144" t="s">
        <v>1528</v>
      </c>
      <c r="C1157" s="144" t="s">
        <v>4205</v>
      </c>
      <c r="D1157" s="256">
        <v>0</v>
      </c>
      <c r="E1157" s="256">
        <v>0</v>
      </c>
      <c r="F1157" s="256">
        <v>0</v>
      </c>
      <c r="G1157" s="256">
        <v>0</v>
      </c>
      <c r="H1157" s="256">
        <v>0</v>
      </c>
      <c r="I1157" s="256">
        <v>0</v>
      </c>
      <c r="J1157" s="256">
        <v>0</v>
      </c>
    </row>
    <row r="1158" spans="1:10" s="116" customFormat="1" ht="12" x14ac:dyDescent="0.2">
      <c r="A1158" s="143" t="s">
        <v>516</v>
      </c>
      <c r="B1158" s="143" t="s">
        <v>516</v>
      </c>
      <c r="C1158" s="143" t="s">
        <v>2871</v>
      </c>
      <c r="D1158" s="255">
        <v>0</v>
      </c>
      <c r="E1158" s="255">
        <v>0</v>
      </c>
      <c r="F1158" s="255">
        <v>0</v>
      </c>
      <c r="G1158" s="255">
        <v>0</v>
      </c>
      <c r="H1158" s="255">
        <v>0</v>
      </c>
      <c r="I1158" s="255">
        <v>0</v>
      </c>
      <c r="J1158" s="255">
        <v>2.04974852516251</v>
      </c>
    </row>
    <row r="1159" spans="1:10" s="116" customFormat="1" ht="12" x14ac:dyDescent="0.2">
      <c r="A1159" s="144" t="s">
        <v>739</v>
      </c>
      <c r="B1159" s="144" t="s">
        <v>739</v>
      </c>
      <c r="C1159" s="144" t="s">
        <v>3289</v>
      </c>
      <c r="D1159" s="256">
        <v>0.98881743174860703</v>
      </c>
      <c r="E1159" s="256">
        <v>1.9776348634972101</v>
      </c>
      <c r="F1159" s="256">
        <v>3.9552697269944299</v>
      </c>
      <c r="G1159" s="256">
        <v>0</v>
      </c>
      <c r="H1159" s="256">
        <v>0</v>
      </c>
      <c r="I1159" s="256">
        <v>0</v>
      </c>
      <c r="J1159" s="256">
        <v>1.7416271921211599</v>
      </c>
    </row>
    <row r="1160" spans="1:10" s="116" customFormat="1" ht="12" x14ac:dyDescent="0.2">
      <c r="A1160" s="143" t="s">
        <v>5336</v>
      </c>
      <c r="B1160" s="143" t="s">
        <v>5336</v>
      </c>
      <c r="C1160" s="143" t="s">
        <v>5337</v>
      </c>
      <c r="D1160" s="255">
        <v>0</v>
      </c>
      <c r="E1160" s="255">
        <v>0</v>
      </c>
      <c r="F1160" s="255">
        <v>0</v>
      </c>
      <c r="G1160" s="255">
        <v>0</v>
      </c>
      <c r="H1160" s="255">
        <v>0</v>
      </c>
      <c r="I1160" s="255">
        <v>0</v>
      </c>
      <c r="J1160" s="255">
        <v>0</v>
      </c>
    </row>
    <row r="1161" spans="1:10" s="116" customFormat="1" ht="12" x14ac:dyDescent="0.2">
      <c r="A1161" s="144" t="s">
        <v>919</v>
      </c>
      <c r="B1161" s="144" t="s">
        <v>919</v>
      </c>
      <c r="C1161" s="144" t="s">
        <v>3497</v>
      </c>
      <c r="D1161" s="256">
        <v>0</v>
      </c>
      <c r="E1161" s="256">
        <v>0</v>
      </c>
      <c r="F1161" s="256">
        <v>0</v>
      </c>
      <c r="G1161" s="256">
        <v>0</v>
      </c>
      <c r="H1161" s="256">
        <v>0</v>
      </c>
      <c r="I1161" s="256">
        <v>0</v>
      </c>
      <c r="J1161" s="256">
        <v>4.4219189140706998</v>
      </c>
    </row>
    <row r="1162" spans="1:10" s="116" customFormat="1" ht="12" x14ac:dyDescent="0.2">
      <c r="A1162" s="143" t="s">
        <v>4720</v>
      </c>
      <c r="B1162" s="143" t="s">
        <v>4720</v>
      </c>
      <c r="C1162" s="143" t="s">
        <v>2301</v>
      </c>
      <c r="D1162" s="255">
        <v>0</v>
      </c>
      <c r="E1162" s="255">
        <v>0</v>
      </c>
      <c r="F1162" s="255">
        <v>0</v>
      </c>
      <c r="G1162" s="255">
        <v>0</v>
      </c>
      <c r="H1162" s="255">
        <v>0</v>
      </c>
      <c r="I1162" s="255">
        <v>0</v>
      </c>
      <c r="J1162" s="255">
        <v>1.80380625209422</v>
      </c>
    </row>
    <row r="1163" spans="1:10" s="116" customFormat="1" ht="12" x14ac:dyDescent="0.2">
      <c r="A1163" s="144" t="s">
        <v>1484</v>
      </c>
      <c r="B1163" s="144" t="s">
        <v>1484</v>
      </c>
      <c r="C1163" s="144" t="s">
        <v>4163</v>
      </c>
      <c r="D1163" s="256">
        <v>1.3422527292012099E-4</v>
      </c>
      <c r="E1163" s="256">
        <v>2.68450545840241E-4</v>
      </c>
      <c r="F1163" s="256">
        <v>5.36901091680482E-4</v>
      </c>
      <c r="G1163" s="256">
        <v>0</v>
      </c>
      <c r="H1163" s="256">
        <v>0</v>
      </c>
      <c r="I1163" s="256">
        <v>0</v>
      </c>
      <c r="J1163" s="256">
        <v>0.38970755056270301</v>
      </c>
    </row>
    <row r="1164" spans="1:10" s="116" customFormat="1" ht="12" x14ac:dyDescent="0.2">
      <c r="A1164" s="143" t="s">
        <v>732</v>
      </c>
      <c r="B1164" s="143" t="s">
        <v>732</v>
      </c>
      <c r="C1164" s="143" t="s">
        <v>3280</v>
      </c>
      <c r="D1164" s="255">
        <v>8.2458979569298701E-4</v>
      </c>
      <c r="E1164" s="255">
        <v>1.6491795913859699E-3</v>
      </c>
      <c r="F1164" s="255">
        <v>3.2983591827719502E-3</v>
      </c>
      <c r="G1164" s="255">
        <v>0</v>
      </c>
      <c r="H1164" s="255">
        <v>0</v>
      </c>
      <c r="I1164" s="255">
        <v>0</v>
      </c>
      <c r="J1164" s="255">
        <v>1.7732830630933001</v>
      </c>
    </row>
    <row r="1165" spans="1:10" s="116" customFormat="1" ht="12" x14ac:dyDescent="0.2">
      <c r="A1165" s="144" t="s">
        <v>5338</v>
      </c>
      <c r="B1165" s="144" t="s">
        <v>5338</v>
      </c>
      <c r="C1165" s="144" t="s">
        <v>5339</v>
      </c>
      <c r="D1165" s="256">
        <v>0</v>
      </c>
      <c r="E1165" s="256">
        <v>0</v>
      </c>
      <c r="F1165" s="256">
        <v>0</v>
      </c>
      <c r="G1165" s="256">
        <v>0</v>
      </c>
      <c r="H1165" s="256">
        <v>0</v>
      </c>
      <c r="I1165" s="256">
        <v>0</v>
      </c>
      <c r="J1165" s="256">
        <v>0</v>
      </c>
    </row>
    <row r="1166" spans="1:10" s="116" customFormat="1" ht="12" x14ac:dyDescent="0.2">
      <c r="A1166" s="143" t="s">
        <v>5340</v>
      </c>
      <c r="B1166" s="143" t="s">
        <v>5340</v>
      </c>
      <c r="C1166" s="143" t="s">
        <v>5341</v>
      </c>
      <c r="D1166" s="255">
        <v>0</v>
      </c>
      <c r="E1166" s="255">
        <v>0</v>
      </c>
      <c r="F1166" s="255">
        <v>0</v>
      </c>
      <c r="G1166" s="255">
        <v>0</v>
      </c>
      <c r="H1166" s="255">
        <v>0</v>
      </c>
      <c r="I1166" s="255">
        <v>0</v>
      </c>
      <c r="J1166" s="255">
        <v>1.0423140735522001</v>
      </c>
    </row>
    <row r="1167" spans="1:10" s="116" customFormat="1" ht="12" x14ac:dyDescent="0.2">
      <c r="A1167" s="144" t="s">
        <v>1442</v>
      </c>
      <c r="B1167" s="144" t="s">
        <v>1442</v>
      </c>
      <c r="C1167" s="144" t="s">
        <v>4117</v>
      </c>
      <c r="D1167" s="256">
        <v>1.25807194074695E-4</v>
      </c>
      <c r="E1167" s="256">
        <v>2.5161438814939099E-4</v>
      </c>
      <c r="F1167" s="256">
        <v>5.03228776298781E-4</v>
      </c>
      <c r="G1167" s="256">
        <v>0</v>
      </c>
      <c r="H1167" s="256">
        <v>0</v>
      </c>
      <c r="I1167" s="256">
        <v>0</v>
      </c>
      <c r="J1167" s="256">
        <v>0.39094093647</v>
      </c>
    </row>
    <row r="1168" spans="1:10" s="116" customFormat="1" ht="12" x14ac:dyDescent="0.2">
      <c r="A1168" s="143" t="s">
        <v>757</v>
      </c>
      <c r="B1168" s="143" t="s">
        <v>757</v>
      </c>
      <c r="C1168" s="143" t="s">
        <v>3316</v>
      </c>
      <c r="D1168" s="255">
        <v>2.9998862171565297E-4</v>
      </c>
      <c r="E1168" s="255">
        <v>5.9997724343130703E-4</v>
      </c>
      <c r="F1168" s="255">
        <v>1.1999544868626099E-3</v>
      </c>
      <c r="G1168" s="255">
        <v>0</v>
      </c>
      <c r="H1168" s="255">
        <v>0</v>
      </c>
      <c r="I1168" s="255">
        <v>0</v>
      </c>
      <c r="J1168" s="255">
        <v>0</v>
      </c>
    </row>
    <row r="1169" spans="1:10" s="116" customFormat="1" ht="12" x14ac:dyDescent="0.2">
      <c r="A1169" s="144" t="s">
        <v>4472</v>
      </c>
      <c r="B1169" s="144" t="s">
        <v>4721</v>
      </c>
      <c r="C1169" s="144" t="s">
        <v>2950</v>
      </c>
      <c r="D1169" s="256">
        <v>29.108623007637199</v>
      </c>
      <c r="E1169" s="256">
        <v>58.217246015274497</v>
      </c>
      <c r="F1169" s="256">
        <v>116.43449203054899</v>
      </c>
      <c r="G1169" s="256">
        <v>0</v>
      </c>
      <c r="H1169" s="256">
        <v>0</v>
      </c>
      <c r="I1169" s="256">
        <v>0</v>
      </c>
      <c r="J1169" s="256">
        <v>1.93932762715907</v>
      </c>
    </row>
    <row r="1170" spans="1:10" s="116" customFormat="1" ht="12" x14ac:dyDescent="0.2">
      <c r="A1170" s="143" t="s">
        <v>1167</v>
      </c>
      <c r="B1170" s="143" t="s">
        <v>1167</v>
      </c>
      <c r="C1170" s="143" t="s">
        <v>3802</v>
      </c>
      <c r="D1170" s="255">
        <v>0</v>
      </c>
      <c r="E1170" s="255">
        <v>0</v>
      </c>
      <c r="F1170" s="255">
        <v>0</v>
      </c>
      <c r="G1170" s="255">
        <v>0</v>
      </c>
      <c r="H1170" s="255">
        <v>0</v>
      </c>
      <c r="I1170" s="255">
        <v>0</v>
      </c>
      <c r="J1170" s="255">
        <v>0</v>
      </c>
    </row>
    <row r="1171" spans="1:10" s="116" customFormat="1" ht="12" x14ac:dyDescent="0.2">
      <c r="A1171" s="144" t="s">
        <v>5342</v>
      </c>
      <c r="B1171" s="144" t="s">
        <v>5342</v>
      </c>
      <c r="C1171" s="144" t="s">
        <v>5343</v>
      </c>
      <c r="D1171" s="256">
        <v>7.6734400399087197E-4</v>
      </c>
      <c r="E1171" s="256">
        <v>1.53468800798174E-3</v>
      </c>
      <c r="F1171" s="256">
        <v>3.06937601596349E-3</v>
      </c>
      <c r="G1171" s="256">
        <v>0</v>
      </c>
      <c r="H1171" s="256">
        <v>0</v>
      </c>
      <c r="I1171" s="256">
        <v>0</v>
      </c>
      <c r="J1171" s="256">
        <v>0</v>
      </c>
    </row>
    <row r="1172" spans="1:10" s="116" customFormat="1" ht="12" x14ac:dyDescent="0.2">
      <c r="A1172" s="143" t="s">
        <v>6120</v>
      </c>
      <c r="B1172" s="143" t="s">
        <v>6120</v>
      </c>
      <c r="C1172" s="143" t="s">
        <v>6121</v>
      </c>
      <c r="D1172" s="255">
        <v>0</v>
      </c>
      <c r="E1172" s="255">
        <v>0</v>
      </c>
      <c r="F1172" s="255">
        <v>0</v>
      </c>
      <c r="G1172" s="255">
        <v>0</v>
      </c>
      <c r="H1172" s="255">
        <v>0</v>
      </c>
      <c r="I1172" s="255">
        <v>0</v>
      </c>
      <c r="J1172" s="255">
        <v>1.55233309392</v>
      </c>
    </row>
    <row r="1173" spans="1:10" s="116" customFormat="1" ht="12" x14ac:dyDescent="0.2">
      <c r="A1173" s="144" t="s">
        <v>510</v>
      </c>
      <c r="B1173" s="144" t="s">
        <v>510</v>
      </c>
      <c r="C1173" s="144" t="s">
        <v>2863</v>
      </c>
      <c r="D1173" s="256">
        <v>0</v>
      </c>
      <c r="E1173" s="256">
        <v>0</v>
      </c>
      <c r="F1173" s="256">
        <v>0</v>
      </c>
      <c r="G1173" s="256">
        <v>0</v>
      </c>
      <c r="H1173" s="256">
        <v>0</v>
      </c>
      <c r="I1173" s="256">
        <v>0</v>
      </c>
      <c r="J1173" s="256">
        <v>2.0342219707615699</v>
      </c>
    </row>
    <row r="1174" spans="1:10" s="116" customFormat="1" ht="12" x14ac:dyDescent="0.2">
      <c r="A1174" s="143" t="s">
        <v>1073</v>
      </c>
      <c r="B1174" s="143" t="s">
        <v>1073</v>
      </c>
      <c r="C1174" s="143" t="s">
        <v>3686</v>
      </c>
      <c r="D1174" s="255">
        <v>1.1077657412611699E-4</v>
      </c>
      <c r="E1174" s="255">
        <v>2.2155314825223399E-4</v>
      </c>
      <c r="F1174" s="255">
        <v>4.43106296504469E-4</v>
      </c>
      <c r="G1174" s="255">
        <v>0</v>
      </c>
      <c r="H1174" s="255">
        <v>0</v>
      </c>
      <c r="I1174" s="255">
        <v>0</v>
      </c>
      <c r="J1174" s="255">
        <v>0.416532171892738</v>
      </c>
    </row>
    <row r="1175" spans="1:10" s="116" customFormat="1" ht="12" x14ac:dyDescent="0.2">
      <c r="A1175" s="144" t="s">
        <v>6122</v>
      </c>
      <c r="B1175" s="144" t="s">
        <v>6122</v>
      </c>
      <c r="C1175" s="144" t="s">
        <v>6123</v>
      </c>
      <c r="D1175" s="256">
        <v>0</v>
      </c>
      <c r="E1175" s="256">
        <v>0</v>
      </c>
      <c r="F1175" s="256">
        <v>0</v>
      </c>
      <c r="G1175" s="256">
        <v>0</v>
      </c>
      <c r="H1175" s="256">
        <v>0</v>
      </c>
      <c r="I1175" s="256">
        <v>0</v>
      </c>
      <c r="J1175" s="256">
        <v>0</v>
      </c>
    </row>
    <row r="1176" spans="1:10" s="116" customFormat="1" ht="12" x14ac:dyDescent="0.2">
      <c r="A1176" s="143" t="s">
        <v>6124</v>
      </c>
      <c r="B1176" s="143" t="s">
        <v>6124</v>
      </c>
      <c r="C1176" s="143" t="s">
        <v>6125</v>
      </c>
      <c r="D1176" s="255">
        <v>0</v>
      </c>
      <c r="E1176" s="255">
        <v>0</v>
      </c>
      <c r="F1176" s="255">
        <v>0</v>
      </c>
      <c r="G1176" s="255">
        <v>0</v>
      </c>
      <c r="H1176" s="255">
        <v>0</v>
      </c>
      <c r="I1176" s="255">
        <v>0</v>
      </c>
      <c r="J1176" s="255">
        <v>1.9424378484</v>
      </c>
    </row>
    <row r="1177" spans="1:10" s="116" customFormat="1" ht="12" x14ac:dyDescent="0.2">
      <c r="A1177" s="144" t="s">
        <v>5001</v>
      </c>
      <c r="B1177" s="144" t="s">
        <v>5001</v>
      </c>
      <c r="C1177" s="144" t="s">
        <v>5344</v>
      </c>
      <c r="D1177" s="256">
        <v>0</v>
      </c>
      <c r="E1177" s="256">
        <v>0</v>
      </c>
      <c r="F1177" s="256">
        <v>0</v>
      </c>
      <c r="G1177" s="256">
        <v>0</v>
      </c>
      <c r="H1177" s="256">
        <v>0</v>
      </c>
      <c r="I1177" s="256">
        <v>0</v>
      </c>
      <c r="J1177" s="256">
        <v>1.9193856140265599</v>
      </c>
    </row>
    <row r="1178" spans="1:10" s="116" customFormat="1" ht="12" x14ac:dyDescent="0.2">
      <c r="A1178" s="143" t="s">
        <v>4393</v>
      </c>
      <c r="B1178" s="143" t="s">
        <v>528</v>
      </c>
      <c r="C1178" s="143" t="s">
        <v>2890</v>
      </c>
      <c r="D1178" s="255">
        <v>49.716140151069602</v>
      </c>
      <c r="E1178" s="255">
        <v>99.432280302139205</v>
      </c>
      <c r="F1178" s="255">
        <v>198.86456060427801</v>
      </c>
      <c r="G1178" s="255">
        <v>0</v>
      </c>
      <c r="H1178" s="255">
        <v>0</v>
      </c>
      <c r="I1178" s="255">
        <v>0</v>
      </c>
      <c r="J1178" s="255">
        <v>1.8462730117583299</v>
      </c>
    </row>
    <row r="1179" spans="1:10" s="116" customFormat="1" ht="12" x14ac:dyDescent="0.2">
      <c r="A1179" s="144" t="s">
        <v>4722</v>
      </c>
      <c r="B1179" s="144" t="s">
        <v>4722</v>
      </c>
      <c r="C1179" s="144" t="s">
        <v>3065</v>
      </c>
      <c r="D1179" s="256">
        <v>5.73296858257292E-4</v>
      </c>
      <c r="E1179" s="256">
        <v>1.1465937165145801E-3</v>
      </c>
      <c r="F1179" s="256">
        <v>2.2931874330291702E-3</v>
      </c>
      <c r="G1179" s="256">
        <v>0</v>
      </c>
      <c r="H1179" s="256">
        <v>0</v>
      </c>
      <c r="I1179" s="256">
        <v>0</v>
      </c>
      <c r="J1179" s="256">
        <v>1.7173714044244699</v>
      </c>
    </row>
    <row r="1180" spans="1:10" s="116" customFormat="1" ht="12" x14ac:dyDescent="0.2">
      <c r="A1180" s="143" t="s">
        <v>843</v>
      </c>
      <c r="B1180" s="143" t="s">
        <v>1379</v>
      </c>
      <c r="C1180" s="143" t="s">
        <v>3412</v>
      </c>
      <c r="D1180" s="255">
        <v>14.863815922207801</v>
      </c>
      <c r="E1180" s="255">
        <v>29.727631844415601</v>
      </c>
      <c r="F1180" s="255">
        <v>59.455263688831302</v>
      </c>
      <c r="G1180" s="255">
        <v>0</v>
      </c>
      <c r="H1180" s="255">
        <v>0</v>
      </c>
      <c r="I1180" s="255">
        <v>0</v>
      </c>
      <c r="J1180" s="255">
        <v>1.1310465928907301</v>
      </c>
    </row>
    <row r="1181" spans="1:10" s="116" customFormat="1" ht="12" x14ac:dyDescent="0.2">
      <c r="A1181" s="144" t="s">
        <v>495</v>
      </c>
      <c r="B1181" s="144" t="s">
        <v>495</v>
      </c>
      <c r="C1181" s="144" t="s">
        <v>2836</v>
      </c>
      <c r="D1181" s="256">
        <v>0</v>
      </c>
      <c r="E1181" s="256">
        <v>0</v>
      </c>
      <c r="F1181" s="256">
        <v>0</v>
      </c>
      <c r="G1181" s="256">
        <v>0</v>
      </c>
      <c r="H1181" s="256">
        <v>0</v>
      </c>
      <c r="I1181" s="256">
        <v>0</v>
      </c>
      <c r="J1181" s="256">
        <v>2.17061493664231</v>
      </c>
    </row>
    <row r="1182" spans="1:10" s="116" customFormat="1" ht="12" x14ac:dyDescent="0.2">
      <c r="A1182" s="143" t="s">
        <v>6126</v>
      </c>
      <c r="B1182" s="143" t="s">
        <v>6126</v>
      </c>
      <c r="C1182" s="143" t="s">
        <v>6127</v>
      </c>
      <c r="D1182" s="255">
        <v>0</v>
      </c>
      <c r="E1182" s="255">
        <v>0</v>
      </c>
      <c r="F1182" s="255">
        <v>0</v>
      </c>
      <c r="G1182" s="255">
        <v>0</v>
      </c>
      <c r="H1182" s="255">
        <v>0</v>
      </c>
      <c r="I1182" s="255">
        <v>0</v>
      </c>
      <c r="J1182" s="255">
        <v>0</v>
      </c>
    </row>
    <row r="1183" spans="1:10" s="116" customFormat="1" ht="12" x14ac:dyDescent="0.2">
      <c r="A1183" s="144" t="s">
        <v>4723</v>
      </c>
      <c r="B1183" s="144" t="s">
        <v>4723</v>
      </c>
      <c r="C1183" s="144" t="s">
        <v>4724</v>
      </c>
      <c r="D1183" s="256">
        <v>0</v>
      </c>
      <c r="E1183" s="256">
        <v>0</v>
      </c>
      <c r="F1183" s="256">
        <v>0</v>
      </c>
      <c r="G1183" s="256">
        <v>0</v>
      </c>
      <c r="H1183" s="256">
        <v>0</v>
      </c>
      <c r="I1183" s="256">
        <v>0</v>
      </c>
      <c r="J1183" s="256">
        <v>7.9497379154242402</v>
      </c>
    </row>
    <row r="1184" spans="1:10" s="116" customFormat="1" ht="12" x14ac:dyDescent="0.2">
      <c r="A1184" s="143" t="s">
        <v>4725</v>
      </c>
      <c r="B1184" s="143" t="s">
        <v>4725</v>
      </c>
      <c r="C1184" s="143" t="s">
        <v>2255</v>
      </c>
      <c r="D1184" s="255">
        <v>0</v>
      </c>
      <c r="E1184" s="255">
        <v>0</v>
      </c>
      <c r="F1184" s="255">
        <v>0</v>
      </c>
      <c r="G1184" s="255">
        <v>0</v>
      </c>
      <c r="H1184" s="255">
        <v>0</v>
      </c>
      <c r="I1184" s="255">
        <v>0</v>
      </c>
      <c r="J1184" s="255">
        <v>1.9565226462700001</v>
      </c>
    </row>
    <row r="1185" spans="1:10" s="116" customFormat="1" ht="12" x14ac:dyDescent="0.2">
      <c r="A1185" s="144" t="s">
        <v>1087</v>
      </c>
      <c r="B1185" s="144" t="s">
        <v>1087</v>
      </c>
      <c r="C1185" s="144" t="s">
        <v>3705</v>
      </c>
      <c r="D1185" s="256">
        <v>0</v>
      </c>
      <c r="E1185" s="256">
        <v>0</v>
      </c>
      <c r="F1185" s="256">
        <v>0</v>
      </c>
      <c r="G1185" s="256">
        <v>0</v>
      </c>
      <c r="H1185" s="256">
        <v>0</v>
      </c>
      <c r="I1185" s="256">
        <v>0</v>
      </c>
      <c r="J1185" s="256">
        <v>1.00531746814845</v>
      </c>
    </row>
    <row r="1186" spans="1:10" s="116" customFormat="1" ht="12" x14ac:dyDescent="0.2">
      <c r="A1186" s="143" t="s">
        <v>6128</v>
      </c>
      <c r="B1186" s="143" t="s">
        <v>6128</v>
      </c>
      <c r="C1186" s="143" t="s">
        <v>6129</v>
      </c>
      <c r="D1186" s="255">
        <v>0</v>
      </c>
      <c r="E1186" s="255">
        <v>0</v>
      </c>
      <c r="F1186" s="255">
        <v>0</v>
      </c>
      <c r="G1186" s="255">
        <v>0</v>
      </c>
      <c r="H1186" s="255">
        <v>0</v>
      </c>
      <c r="I1186" s="255">
        <v>0</v>
      </c>
      <c r="J1186" s="255">
        <v>1.0908365576500001</v>
      </c>
    </row>
    <row r="1187" spans="1:10" s="116" customFormat="1" ht="12" x14ac:dyDescent="0.2">
      <c r="A1187" s="144" t="s">
        <v>5345</v>
      </c>
      <c r="B1187" s="144" t="s">
        <v>5345</v>
      </c>
      <c r="C1187" s="144" t="s">
        <v>5346</v>
      </c>
      <c r="D1187" s="256">
        <v>0</v>
      </c>
      <c r="E1187" s="256">
        <v>0</v>
      </c>
      <c r="F1187" s="256">
        <v>0</v>
      </c>
      <c r="G1187" s="256">
        <v>0</v>
      </c>
      <c r="H1187" s="256">
        <v>0</v>
      </c>
      <c r="I1187" s="256">
        <v>0</v>
      </c>
      <c r="J1187" s="256">
        <v>1.7133476792190001</v>
      </c>
    </row>
    <row r="1188" spans="1:10" s="116" customFormat="1" ht="12" x14ac:dyDescent="0.2">
      <c r="A1188" s="143" t="s">
        <v>1335</v>
      </c>
      <c r="B1188" s="143" t="s">
        <v>1337</v>
      </c>
      <c r="C1188" s="143" t="s">
        <v>4004</v>
      </c>
      <c r="D1188" s="255">
        <v>44.068592477025298</v>
      </c>
      <c r="E1188" s="255">
        <v>88.137184954050596</v>
      </c>
      <c r="F1188" s="255">
        <v>176.27436990810099</v>
      </c>
      <c r="G1188" s="255">
        <v>0</v>
      </c>
      <c r="H1188" s="255">
        <v>0</v>
      </c>
      <c r="I1188" s="255">
        <v>0</v>
      </c>
      <c r="J1188" s="255">
        <v>1.9915686361409799</v>
      </c>
    </row>
    <row r="1189" spans="1:10" s="116" customFormat="1" ht="12" x14ac:dyDescent="0.2">
      <c r="A1189" s="144" t="s">
        <v>5856</v>
      </c>
      <c r="B1189" s="144" t="s">
        <v>5856</v>
      </c>
      <c r="C1189" s="144" t="s">
        <v>4104</v>
      </c>
      <c r="D1189" s="256">
        <v>0</v>
      </c>
      <c r="E1189" s="256">
        <v>0</v>
      </c>
      <c r="F1189" s="256">
        <v>0</v>
      </c>
      <c r="G1189" s="256">
        <v>0</v>
      </c>
      <c r="H1189" s="256">
        <v>0</v>
      </c>
      <c r="I1189" s="256">
        <v>0</v>
      </c>
      <c r="J1189" s="256">
        <v>0.61625121114199999</v>
      </c>
    </row>
    <row r="1190" spans="1:10" s="116" customFormat="1" ht="12" x14ac:dyDescent="0.2">
      <c r="A1190" s="143" t="s">
        <v>774</v>
      </c>
      <c r="B1190" s="143" t="s">
        <v>777</v>
      </c>
      <c r="C1190" s="143" t="s">
        <v>3334</v>
      </c>
      <c r="D1190" s="255">
        <v>22.1619651272627</v>
      </c>
      <c r="E1190" s="255">
        <v>44.323930254525401</v>
      </c>
      <c r="F1190" s="255">
        <v>88.647860509050801</v>
      </c>
      <c r="G1190" s="255">
        <v>0</v>
      </c>
      <c r="H1190" s="255">
        <v>0</v>
      </c>
      <c r="I1190" s="255">
        <v>0</v>
      </c>
      <c r="J1190" s="255">
        <v>0.40051890525615003</v>
      </c>
    </row>
    <row r="1191" spans="1:10" s="116" customFormat="1" ht="12" x14ac:dyDescent="0.2">
      <c r="A1191" s="144" t="s">
        <v>1012</v>
      </c>
      <c r="B1191" s="144" t="s">
        <v>1012</v>
      </c>
      <c r="C1191" s="144" t="s">
        <v>3617</v>
      </c>
      <c r="D1191" s="256">
        <v>1.2585479876633699E-4</v>
      </c>
      <c r="E1191" s="256">
        <v>2.51709597532673E-4</v>
      </c>
      <c r="F1191" s="256">
        <v>5.0341919506534697E-4</v>
      </c>
      <c r="G1191" s="256">
        <v>0</v>
      </c>
      <c r="H1191" s="256">
        <v>0</v>
      </c>
      <c r="I1191" s="256">
        <v>0</v>
      </c>
      <c r="J1191" s="256">
        <v>0.41407937321022498</v>
      </c>
    </row>
    <row r="1192" spans="1:10" s="116" customFormat="1" ht="12" x14ac:dyDescent="0.2">
      <c r="A1192" s="143" t="s">
        <v>4726</v>
      </c>
      <c r="B1192" s="143" t="s">
        <v>4726</v>
      </c>
      <c r="C1192" s="143" t="s">
        <v>2292</v>
      </c>
      <c r="D1192" s="255">
        <v>0</v>
      </c>
      <c r="E1192" s="255">
        <v>0</v>
      </c>
      <c r="F1192" s="255">
        <v>0</v>
      </c>
      <c r="G1192" s="255">
        <v>0</v>
      </c>
      <c r="H1192" s="255">
        <v>0</v>
      </c>
      <c r="I1192" s="255">
        <v>0</v>
      </c>
      <c r="J1192" s="255">
        <v>1.91410157771404</v>
      </c>
    </row>
    <row r="1193" spans="1:10" s="116" customFormat="1" ht="12" x14ac:dyDescent="0.2">
      <c r="A1193" s="144" t="s">
        <v>459</v>
      </c>
      <c r="B1193" s="144" t="s">
        <v>459</v>
      </c>
      <c r="C1193" s="144" t="s">
        <v>2784</v>
      </c>
      <c r="D1193" s="256">
        <v>0</v>
      </c>
      <c r="E1193" s="256">
        <v>0</v>
      </c>
      <c r="F1193" s="256">
        <v>0</v>
      </c>
      <c r="G1193" s="256">
        <v>25.802061596786501</v>
      </c>
      <c r="H1193" s="256">
        <v>51.604123193573002</v>
      </c>
      <c r="I1193" s="256">
        <v>103.208246387146</v>
      </c>
      <c r="J1193" s="256">
        <v>0</v>
      </c>
    </row>
    <row r="1194" spans="1:10" s="116" customFormat="1" ht="12" x14ac:dyDescent="0.2">
      <c r="A1194" s="143" t="s">
        <v>5347</v>
      </c>
      <c r="B1194" s="143" t="s">
        <v>5347</v>
      </c>
      <c r="C1194" s="143" t="s">
        <v>5348</v>
      </c>
      <c r="D1194" s="255">
        <v>0</v>
      </c>
      <c r="E1194" s="255">
        <v>0</v>
      </c>
      <c r="F1194" s="255">
        <v>0</v>
      </c>
      <c r="G1194" s="255">
        <v>0</v>
      </c>
      <c r="H1194" s="255">
        <v>0</v>
      </c>
      <c r="I1194" s="255">
        <v>0</v>
      </c>
      <c r="J1194" s="255">
        <v>4.4575488902</v>
      </c>
    </row>
    <row r="1195" spans="1:10" s="116" customFormat="1" ht="12" x14ac:dyDescent="0.2">
      <c r="A1195" s="144" t="s">
        <v>1409</v>
      </c>
      <c r="B1195" s="144" t="s">
        <v>1409</v>
      </c>
      <c r="C1195" s="144" t="s">
        <v>4076</v>
      </c>
      <c r="D1195" s="256">
        <v>4.2762928927501296</v>
      </c>
      <c r="E1195" s="256">
        <v>8.5525857855002698</v>
      </c>
      <c r="F1195" s="256">
        <v>17.105171571000501</v>
      </c>
      <c r="G1195" s="256">
        <v>0</v>
      </c>
      <c r="H1195" s="256">
        <v>0</v>
      </c>
      <c r="I1195" s="256">
        <v>0</v>
      </c>
      <c r="J1195" s="256">
        <v>2.0329698904305</v>
      </c>
    </row>
    <row r="1196" spans="1:10" s="116" customFormat="1" ht="12" x14ac:dyDescent="0.2">
      <c r="A1196" s="143" t="s">
        <v>4727</v>
      </c>
      <c r="B1196" s="143" t="s">
        <v>4727</v>
      </c>
      <c r="C1196" s="143" t="s">
        <v>2148</v>
      </c>
      <c r="D1196" s="255">
        <v>0</v>
      </c>
      <c r="E1196" s="255">
        <v>0</v>
      </c>
      <c r="F1196" s="255">
        <v>0</v>
      </c>
      <c r="G1196" s="255">
        <v>0</v>
      </c>
      <c r="H1196" s="255">
        <v>0</v>
      </c>
      <c r="I1196" s="255">
        <v>0</v>
      </c>
      <c r="J1196" s="255">
        <v>1.13470834306753</v>
      </c>
    </row>
    <row r="1197" spans="1:10" s="116" customFormat="1" ht="12" x14ac:dyDescent="0.2">
      <c r="A1197" s="144" t="s">
        <v>4728</v>
      </c>
      <c r="B1197" s="144" t="s">
        <v>4728</v>
      </c>
      <c r="C1197" s="144" t="s">
        <v>2819</v>
      </c>
      <c r="D1197" s="256">
        <v>0</v>
      </c>
      <c r="E1197" s="256">
        <v>0</v>
      </c>
      <c r="F1197" s="256">
        <v>0</v>
      </c>
      <c r="G1197" s="256">
        <v>0</v>
      </c>
      <c r="H1197" s="256">
        <v>0</v>
      </c>
      <c r="I1197" s="256">
        <v>0</v>
      </c>
      <c r="J1197" s="256">
        <v>2.1027844268852598</v>
      </c>
    </row>
    <row r="1198" spans="1:10" s="116" customFormat="1" ht="12" x14ac:dyDescent="0.2">
      <c r="A1198" s="143" t="s">
        <v>1014</v>
      </c>
      <c r="B1198" s="143" t="s">
        <v>1017</v>
      </c>
      <c r="C1198" s="143" t="s">
        <v>3620</v>
      </c>
      <c r="D1198" s="255">
        <v>65.270958127759997</v>
      </c>
      <c r="E1198" s="255">
        <v>130.54191625551999</v>
      </c>
      <c r="F1198" s="255">
        <v>261.08383251103999</v>
      </c>
      <c r="G1198" s="255">
        <v>0</v>
      </c>
      <c r="H1198" s="255">
        <v>0</v>
      </c>
      <c r="I1198" s="255">
        <v>0</v>
      </c>
      <c r="J1198" s="255">
        <v>0</v>
      </c>
    </row>
    <row r="1199" spans="1:10" s="116" customFormat="1" ht="12" x14ac:dyDescent="0.2">
      <c r="A1199" s="144" t="s">
        <v>6130</v>
      </c>
      <c r="B1199" s="144" t="s">
        <v>6130</v>
      </c>
      <c r="C1199" s="144" t="s">
        <v>6131</v>
      </c>
      <c r="D1199" s="256">
        <v>0</v>
      </c>
      <c r="E1199" s="256">
        <v>0</v>
      </c>
      <c r="F1199" s="256">
        <v>0</v>
      </c>
      <c r="G1199" s="256">
        <v>0</v>
      </c>
      <c r="H1199" s="256">
        <v>0</v>
      </c>
      <c r="I1199" s="256">
        <v>0</v>
      </c>
      <c r="J1199" s="256">
        <v>2.1014979781599998</v>
      </c>
    </row>
    <row r="1200" spans="1:10" s="116" customFormat="1" ht="12" x14ac:dyDescent="0.2">
      <c r="A1200" s="143" t="s">
        <v>4729</v>
      </c>
      <c r="B1200" s="143" t="s">
        <v>4729</v>
      </c>
      <c r="C1200" s="143" t="s">
        <v>2010</v>
      </c>
      <c r="D1200" s="255">
        <v>0</v>
      </c>
      <c r="E1200" s="255">
        <v>0</v>
      </c>
      <c r="F1200" s="255">
        <v>0</v>
      </c>
      <c r="G1200" s="255">
        <v>0</v>
      </c>
      <c r="H1200" s="255">
        <v>0</v>
      </c>
      <c r="I1200" s="255">
        <v>0</v>
      </c>
      <c r="J1200" s="255">
        <v>2.1637082743981702</v>
      </c>
    </row>
    <row r="1201" spans="1:10" s="116" customFormat="1" ht="12" x14ac:dyDescent="0.2">
      <c r="A1201" s="144" t="s">
        <v>3605</v>
      </c>
      <c r="B1201" s="144" t="s">
        <v>3605</v>
      </c>
      <c r="C1201" s="144" t="s">
        <v>3606</v>
      </c>
      <c r="D1201" s="256">
        <v>0</v>
      </c>
      <c r="E1201" s="256">
        <v>0</v>
      </c>
      <c r="F1201" s="256">
        <v>0</v>
      </c>
      <c r="G1201" s="256">
        <v>0</v>
      </c>
      <c r="H1201" s="256">
        <v>0</v>
      </c>
      <c r="I1201" s="256">
        <v>0</v>
      </c>
      <c r="J1201" s="256">
        <v>1.16027460654</v>
      </c>
    </row>
    <row r="1202" spans="1:10" s="116" customFormat="1" ht="12" x14ac:dyDescent="0.2">
      <c r="A1202" s="143" t="s">
        <v>996</v>
      </c>
      <c r="B1202" s="143" t="s">
        <v>996</v>
      </c>
      <c r="C1202" s="143" t="s">
        <v>3591</v>
      </c>
      <c r="D1202" s="255">
        <v>0</v>
      </c>
      <c r="E1202" s="255">
        <v>0</v>
      </c>
      <c r="F1202" s="255">
        <v>0</v>
      </c>
      <c r="G1202" s="255">
        <v>0</v>
      </c>
      <c r="H1202" s="255">
        <v>0</v>
      </c>
      <c r="I1202" s="255">
        <v>0</v>
      </c>
      <c r="J1202" s="255">
        <v>1.9401448037480999</v>
      </c>
    </row>
    <row r="1203" spans="1:10" s="116" customFormat="1" ht="12" x14ac:dyDescent="0.2">
      <c r="A1203" s="144" t="s">
        <v>4730</v>
      </c>
      <c r="B1203" s="144" t="s">
        <v>4730</v>
      </c>
      <c r="C1203" s="144" t="s">
        <v>4731</v>
      </c>
      <c r="D1203" s="256">
        <v>6.3562766467065894E-5</v>
      </c>
      <c r="E1203" s="256">
        <v>1.2712553293413201E-4</v>
      </c>
      <c r="F1203" s="256">
        <v>2.5425106586826298E-4</v>
      </c>
      <c r="G1203" s="256">
        <v>0</v>
      </c>
      <c r="H1203" s="256">
        <v>0</v>
      </c>
      <c r="I1203" s="256">
        <v>0</v>
      </c>
      <c r="J1203" s="256">
        <v>0.42167222023733297</v>
      </c>
    </row>
    <row r="1204" spans="1:10" s="116" customFormat="1" ht="12" x14ac:dyDescent="0.2">
      <c r="A1204" s="143" t="s">
        <v>1109</v>
      </c>
      <c r="B1204" s="143" t="s">
        <v>1109</v>
      </c>
      <c r="C1204" s="143" t="s">
        <v>3730</v>
      </c>
      <c r="D1204" s="255">
        <v>0</v>
      </c>
      <c r="E1204" s="255">
        <v>0</v>
      </c>
      <c r="F1204" s="255">
        <v>0</v>
      </c>
      <c r="G1204" s="255">
        <v>33.495756176810303</v>
      </c>
      <c r="H1204" s="255">
        <v>66.991512353620706</v>
      </c>
      <c r="I1204" s="255">
        <v>133.98302470724099</v>
      </c>
      <c r="J1204" s="255">
        <v>0</v>
      </c>
    </row>
    <row r="1205" spans="1:10" s="116" customFormat="1" ht="12" x14ac:dyDescent="0.2">
      <c r="A1205" s="144" t="s">
        <v>5857</v>
      </c>
      <c r="B1205" s="144" t="s">
        <v>5857</v>
      </c>
      <c r="C1205" s="144" t="s">
        <v>2909</v>
      </c>
      <c r="D1205" s="256">
        <v>0</v>
      </c>
      <c r="E1205" s="256">
        <v>0</v>
      </c>
      <c r="F1205" s="256">
        <v>0</v>
      </c>
      <c r="G1205" s="256">
        <v>0</v>
      </c>
      <c r="H1205" s="256">
        <v>0</v>
      </c>
      <c r="I1205" s="256">
        <v>0</v>
      </c>
      <c r="J1205" s="256">
        <v>0</v>
      </c>
    </row>
    <row r="1206" spans="1:10" s="116" customFormat="1" ht="12" x14ac:dyDescent="0.2">
      <c r="A1206" s="143" t="s">
        <v>4732</v>
      </c>
      <c r="B1206" s="143" t="s">
        <v>4732</v>
      </c>
      <c r="C1206" s="143" t="s">
        <v>2811</v>
      </c>
      <c r="D1206" s="255">
        <v>0</v>
      </c>
      <c r="E1206" s="255">
        <v>0</v>
      </c>
      <c r="F1206" s="255">
        <v>0</v>
      </c>
      <c r="G1206" s="255">
        <v>0</v>
      </c>
      <c r="H1206" s="255">
        <v>0</v>
      </c>
      <c r="I1206" s="255">
        <v>0</v>
      </c>
      <c r="J1206" s="255">
        <v>1.95949686648539</v>
      </c>
    </row>
    <row r="1207" spans="1:10" s="116" customFormat="1" ht="12" x14ac:dyDescent="0.2">
      <c r="A1207" s="144" t="s">
        <v>4733</v>
      </c>
      <c r="B1207" s="144" t="s">
        <v>4733</v>
      </c>
      <c r="C1207" s="144" t="s">
        <v>2813</v>
      </c>
      <c r="D1207" s="256">
        <v>0</v>
      </c>
      <c r="E1207" s="256">
        <v>0</v>
      </c>
      <c r="F1207" s="256">
        <v>0</v>
      </c>
      <c r="G1207" s="256">
        <v>0</v>
      </c>
      <c r="H1207" s="256">
        <v>0</v>
      </c>
      <c r="I1207" s="256">
        <v>0</v>
      </c>
      <c r="J1207" s="256">
        <v>0</v>
      </c>
    </row>
    <row r="1208" spans="1:10" s="116" customFormat="1" ht="12" x14ac:dyDescent="0.2">
      <c r="A1208" s="143" t="s">
        <v>5858</v>
      </c>
      <c r="B1208" s="143" t="s">
        <v>5858</v>
      </c>
      <c r="C1208" s="143" t="s">
        <v>3491</v>
      </c>
      <c r="D1208" s="255">
        <v>0</v>
      </c>
      <c r="E1208" s="255">
        <v>0</v>
      </c>
      <c r="F1208" s="255">
        <v>0</v>
      </c>
      <c r="G1208" s="255">
        <v>0</v>
      </c>
      <c r="H1208" s="255">
        <v>0</v>
      </c>
      <c r="I1208" s="255">
        <v>0</v>
      </c>
      <c r="J1208" s="255">
        <v>1.9383740261287501</v>
      </c>
    </row>
    <row r="1209" spans="1:10" s="116" customFormat="1" ht="12" x14ac:dyDescent="0.2">
      <c r="A1209" s="144" t="s">
        <v>6132</v>
      </c>
      <c r="B1209" s="144" t="s">
        <v>6132</v>
      </c>
      <c r="C1209" s="144" t="s">
        <v>6133</v>
      </c>
      <c r="D1209" s="256">
        <v>0</v>
      </c>
      <c r="E1209" s="256">
        <v>0</v>
      </c>
      <c r="F1209" s="256">
        <v>0</v>
      </c>
      <c r="G1209" s="256">
        <v>0</v>
      </c>
      <c r="H1209" s="256">
        <v>0</v>
      </c>
      <c r="I1209" s="256">
        <v>0</v>
      </c>
      <c r="J1209" s="256">
        <v>0</v>
      </c>
    </row>
    <row r="1210" spans="1:10" s="116" customFormat="1" ht="12" x14ac:dyDescent="0.2">
      <c r="A1210" s="143" t="s">
        <v>4734</v>
      </c>
      <c r="B1210" s="143" t="s">
        <v>4734</v>
      </c>
      <c r="C1210" s="143" t="s">
        <v>1972</v>
      </c>
      <c r="D1210" s="255">
        <v>0</v>
      </c>
      <c r="E1210" s="255">
        <v>0</v>
      </c>
      <c r="F1210" s="255">
        <v>0</v>
      </c>
      <c r="G1210" s="255">
        <v>0</v>
      </c>
      <c r="H1210" s="255">
        <v>0</v>
      </c>
      <c r="I1210" s="255">
        <v>0</v>
      </c>
      <c r="J1210" s="255">
        <v>1.0331057921151301</v>
      </c>
    </row>
    <row r="1211" spans="1:10" s="116" customFormat="1" ht="12" x14ac:dyDescent="0.2">
      <c r="A1211" s="144" t="s">
        <v>4735</v>
      </c>
      <c r="B1211" s="144" t="s">
        <v>4735</v>
      </c>
      <c r="C1211" s="144" t="s">
        <v>2006</v>
      </c>
      <c r="D1211" s="256">
        <v>0</v>
      </c>
      <c r="E1211" s="256">
        <v>0</v>
      </c>
      <c r="F1211" s="256">
        <v>0</v>
      </c>
      <c r="G1211" s="256">
        <v>0</v>
      </c>
      <c r="H1211" s="256">
        <v>0</v>
      </c>
      <c r="I1211" s="256">
        <v>0</v>
      </c>
      <c r="J1211" s="256">
        <v>2.15863588062679</v>
      </c>
    </row>
    <row r="1212" spans="1:10" s="116" customFormat="1" ht="12" x14ac:dyDescent="0.2">
      <c r="A1212" s="143" t="s">
        <v>1372</v>
      </c>
      <c r="B1212" s="143" t="s">
        <v>1372</v>
      </c>
      <c r="C1212" s="143" t="s">
        <v>4040</v>
      </c>
      <c r="D1212" s="255">
        <v>0</v>
      </c>
      <c r="E1212" s="255">
        <v>0</v>
      </c>
      <c r="F1212" s="255">
        <v>0</v>
      </c>
      <c r="G1212" s="255">
        <v>0</v>
      </c>
      <c r="H1212" s="255">
        <v>0</v>
      </c>
      <c r="I1212" s="255">
        <v>0</v>
      </c>
      <c r="J1212" s="255">
        <v>0</v>
      </c>
    </row>
    <row r="1213" spans="1:10" s="116" customFormat="1" ht="12" x14ac:dyDescent="0.2">
      <c r="A1213" s="144" t="s">
        <v>5720</v>
      </c>
      <c r="B1213" s="144" t="s">
        <v>5720</v>
      </c>
      <c r="C1213" s="144" t="s">
        <v>5721</v>
      </c>
      <c r="D1213" s="256">
        <v>0</v>
      </c>
      <c r="E1213" s="256">
        <v>0</v>
      </c>
      <c r="F1213" s="256">
        <v>0</v>
      </c>
      <c r="G1213" s="256">
        <v>0</v>
      </c>
      <c r="H1213" s="256">
        <v>0</v>
      </c>
      <c r="I1213" s="256">
        <v>0</v>
      </c>
      <c r="J1213" s="256">
        <v>1.5556675288699999</v>
      </c>
    </row>
    <row r="1214" spans="1:10" s="116" customFormat="1" ht="12" x14ac:dyDescent="0.2">
      <c r="A1214" s="143" t="s">
        <v>317</v>
      </c>
      <c r="B1214" s="143" t="s">
        <v>317</v>
      </c>
      <c r="C1214" s="143" t="s">
        <v>2351</v>
      </c>
      <c r="D1214" s="255">
        <v>0</v>
      </c>
      <c r="E1214" s="255">
        <v>0</v>
      </c>
      <c r="F1214" s="255">
        <v>0</v>
      </c>
      <c r="G1214" s="255">
        <v>0</v>
      </c>
      <c r="H1214" s="255">
        <v>0</v>
      </c>
      <c r="I1214" s="255">
        <v>0</v>
      </c>
      <c r="J1214" s="255">
        <v>2.77661297843808</v>
      </c>
    </row>
    <row r="1215" spans="1:10" s="116" customFormat="1" ht="12" x14ac:dyDescent="0.2">
      <c r="A1215" s="144" t="s">
        <v>4736</v>
      </c>
      <c r="B1215" s="144" t="s">
        <v>4736</v>
      </c>
      <c r="C1215" s="144" t="s">
        <v>2013</v>
      </c>
      <c r="D1215" s="256">
        <v>0</v>
      </c>
      <c r="E1215" s="256">
        <v>0</v>
      </c>
      <c r="F1215" s="256">
        <v>0</v>
      </c>
      <c r="G1215" s="256">
        <v>0</v>
      </c>
      <c r="H1215" s="256">
        <v>0</v>
      </c>
      <c r="I1215" s="256">
        <v>0</v>
      </c>
      <c r="J1215" s="256">
        <v>1.1640249274693599</v>
      </c>
    </row>
    <row r="1216" spans="1:10" s="116" customFormat="1" ht="12" x14ac:dyDescent="0.2">
      <c r="A1216" s="143" t="s">
        <v>1292</v>
      </c>
      <c r="B1216" s="143" t="s">
        <v>1363</v>
      </c>
      <c r="C1216" s="143" t="s">
        <v>3955</v>
      </c>
      <c r="D1216" s="255">
        <v>43.803347572672301</v>
      </c>
      <c r="E1216" s="255">
        <v>87.606695145344503</v>
      </c>
      <c r="F1216" s="255">
        <v>175.21339029068901</v>
      </c>
      <c r="G1216" s="255">
        <v>0</v>
      </c>
      <c r="H1216" s="255">
        <v>0</v>
      </c>
      <c r="I1216" s="255">
        <v>0</v>
      </c>
      <c r="J1216" s="255">
        <v>3.21044652493944</v>
      </c>
    </row>
    <row r="1217" spans="1:10" s="116" customFormat="1" ht="12" x14ac:dyDescent="0.2">
      <c r="A1217" s="144" t="s">
        <v>4737</v>
      </c>
      <c r="B1217" s="144" t="s">
        <v>4737</v>
      </c>
      <c r="C1217" s="144" t="s">
        <v>2460</v>
      </c>
      <c r="D1217" s="256">
        <v>0</v>
      </c>
      <c r="E1217" s="256">
        <v>0</v>
      </c>
      <c r="F1217" s="256">
        <v>0</v>
      </c>
      <c r="G1217" s="256">
        <v>0</v>
      </c>
      <c r="H1217" s="256">
        <v>0</v>
      </c>
      <c r="I1217" s="256">
        <v>0</v>
      </c>
      <c r="J1217" s="256">
        <v>0</v>
      </c>
    </row>
    <row r="1218" spans="1:10" s="116" customFormat="1" ht="12" x14ac:dyDescent="0.2">
      <c r="A1218" s="143" t="s">
        <v>938</v>
      </c>
      <c r="B1218" s="143" t="s">
        <v>938</v>
      </c>
      <c r="C1218" s="143" t="s">
        <v>3519</v>
      </c>
      <c r="D1218" s="255">
        <v>0</v>
      </c>
      <c r="E1218" s="255">
        <v>0</v>
      </c>
      <c r="F1218" s="255">
        <v>0</v>
      </c>
      <c r="G1218" s="255">
        <v>0</v>
      </c>
      <c r="H1218" s="255">
        <v>0</v>
      </c>
      <c r="I1218" s="255">
        <v>0</v>
      </c>
      <c r="J1218" s="255">
        <v>2.10680651563613</v>
      </c>
    </row>
    <row r="1219" spans="1:10" s="116" customFormat="1" ht="12" x14ac:dyDescent="0.2">
      <c r="A1219" s="144" t="s">
        <v>478</v>
      </c>
      <c r="B1219" s="144" t="s">
        <v>478</v>
      </c>
      <c r="C1219" s="144" t="s">
        <v>2814</v>
      </c>
      <c r="D1219" s="256">
        <v>2.7664352721607502E-4</v>
      </c>
      <c r="E1219" s="256">
        <v>5.5328705443214896E-4</v>
      </c>
      <c r="F1219" s="256">
        <v>1.1065741088643001E-3</v>
      </c>
      <c r="G1219" s="256">
        <v>0</v>
      </c>
      <c r="H1219" s="256">
        <v>0</v>
      </c>
      <c r="I1219" s="256">
        <v>0</v>
      </c>
      <c r="J1219" s="256">
        <v>4.0249428431869996</v>
      </c>
    </row>
    <row r="1220" spans="1:10" s="116" customFormat="1" ht="12" x14ac:dyDescent="0.2">
      <c r="A1220" s="143" t="s">
        <v>586</v>
      </c>
      <c r="B1220" s="143" t="s">
        <v>586</v>
      </c>
      <c r="C1220" s="143" t="s">
        <v>2987</v>
      </c>
      <c r="D1220" s="255">
        <v>0</v>
      </c>
      <c r="E1220" s="255">
        <v>0</v>
      </c>
      <c r="F1220" s="255">
        <v>0</v>
      </c>
      <c r="G1220" s="255">
        <v>0</v>
      </c>
      <c r="H1220" s="255">
        <v>0</v>
      </c>
      <c r="I1220" s="255">
        <v>0</v>
      </c>
      <c r="J1220" s="255">
        <v>2.80150236014742</v>
      </c>
    </row>
    <row r="1221" spans="1:10" s="116" customFormat="1" ht="12" x14ac:dyDescent="0.2">
      <c r="A1221" s="144" t="s">
        <v>4738</v>
      </c>
      <c r="B1221" s="144" t="s">
        <v>4738</v>
      </c>
      <c r="C1221" s="144" t="s">
        <v>3112</v>
      </c>
      <c r="D1221" s="256">
        <v>4.6373075796132899E-4</v>
      </c>
      <c r="E1221" s="256">
        <v>9.2746151592265895E-4</v>
      </c>
      <c r="F1221" s="256">
        <v>1.8549230318453201E-3</v>
      </c>
      <c r="G1221" s="256">
        <v>0</v>
      </c>
      <c r="H1221" s="256">
        <v>0</v>
      </c>
      <c r="I1221" s="256">
        <v>0</v>
      </c>
      <c r="J1221" s="256">
        <v>235.683543371675</v>
      </c>
    </row>
    <row r="1222" spans="1:10" s="116" customFormat="1" ht="12" x14ac:dyDescent="0.2">
      <c r="A1222" s="143" t="s">
        <v>4739</v>
      </c>
      <c r="B1222" s="143" t="s">
        <v>4739</v>
      </c>
      <c r="C1222" s="143" t="s">
        <v>2642</v>
      </c>
      <c r="D1222" s="255">
        <v>0</v>
      </c>
      <c r="E1222" s="255">
        <v>0</v>
      </c>
      <c r="F1222" s="255">
        <v>0</v>
      </c>
      <c r="G1222" s="255">
        <v>0</v>
      </c>
      <c r="H1222" s="255">
        <v>0</v>
      </c>
      <c r="I1222" s="255">
        <v>0</v>
      </c>
      <c r="J1222" s="255">
        <v>1.9470279308976399</v>
      </c>
    </row>
    <row r="1223" spans="1:10" s="116" customFormat="1" ht="12" x14ac:dyDescent="0.2">
      <c r="A1223" s="144" t="s">
        <v>4740</v>
      </c>
      <c r="B1223" s="144" t="s">
        <v>4740</v>
      </c>
      <c r="C1223" s="144" t="s">
        <v>2083</v>
      </c>
      <c r="D1223" s="256">
        <v>0</v>
      </c>
      <c r="E1223" s="256">
        <v>0</v>
      </c>
      <c r="F1223" s="256">
        <v>0</v>
      </c>
      <c r="G1223" s="256">
        <v>0</v>
      </c>
      <c r="H1223" s="256">
        <v>0</v>
      </c>
      <c r="I1223" s="256">
        <v>0</v>
      </c>
      <c r="J1223" s="256">
        <v>1.17557398380794</v>
      </c>
    </row>
    <row r="1224" spans="1:10" s="116" customFormat="1" ht="12" x14ac:dyDescent="0.2">
      <c r="A1224" s="143" t="s">
        <v>4741</v>
      </c>
      <c r="B1224" s="143" t="s">
        <v>4741</v>
      </c>
      <c r="C1224" s="143" t="s">
        <v>2084</v>
      </c>
      <c r="D1224" s="255">
        <v>0</v>
      </c>
      <c r="E1224" s="255">
        <v>0</v>
      </c>
      <c r="F1224" s="255">
        <v>0</v>
      </c>
      <c r="G1224" s="255">
        <v>0</v>
      </c>
      <c r="H1224" s="255">
        <v>0</v>
      </c>
      <c r="I1224" s="255">
        <v>0</v>
      </c>
      <c r="J1224" s="255">
        <v>0</v>
      </c>
    </row>
    <row r="1225" spans="1:10" s="116" customFormat="1" ht="12" x14ac:dyDescent="0.2">
      <c r="A1225" s="144" t="s">
        <v>1168</v>
      </c>
      <c r="B1225" s="144" t="s">
        <v>1168</v>
      </c>
      <c r="C1225" s="144" t="s">
        <v>3803</v>
      </c>
      <c r="D1225" s="256">
        <v>0</v>
      </c>
      <c r="E1225" s="256">
        <v>0</v>
      </c>
      <c r="F1225" s="256">
        <v>0</v>
      </c>
      <c r="G1225" s="256">
        <v>0</v>
      </c>
      <c r="H1225" s="256">
        <v>0</v>
      </c>
      <c r="I1225" s="256">
        <v>0</v>
      </c>
      <c r="J1225" s="256">
        <v>1.6103178687899999</v>
      </c>
    </row>
    <row r="1226" spans="1:10" s="116" customFormat="1" ht="12" x14ac:dyDescent="0.2">
      <c r="A1226" s="143" t="s">
        <v>6134</v>
      </c>
      <c r="B1226" s="143" t="s">
        <v>6134</v>
      </c>
      <c r="C1226" s="143" t="s">
        <v>6135</v>
      </c>
      <c r="D1226" s="255">
        <v>0</v>
      </c>
      <c r="E1226" s="255">
        <v>0</v>
      </c>
      <c r="F1226" s="255">
        <v>0</v>
      </c>
      <c r="G1226" s="255">
        <v>0</v>
      </c>
      <c r="H1226" s="255">
        <v>0</v>
      </c>
      <c r="I1226" s="255">
        <v>0</v>
      </c>
      <c r="J1226" s="255">
        <v>2.1438181037700001</v>
      </c>
    </row>
    <row r="1227" spans="1:10" s="116" customFormat="1" ht="12" x14ac:dyDescent="0.2">
      <c r="A1227" s="144" t="s">
        <v>5859</v>
      </c>
      <c r="B1227" s="144" t="s">
        <v>5859</v>
      </c>
      <c r="C1227" s="144" t="s">
        <v>5578</v>
      </c>
      <c r="D1227" s="256">
        <v>0</v>
      </c>
      <c r="E1227" s="256">
        <v>0</v>
      </c>
      <c r="F1227" s="256">
        <v>0</v>
      </c>
      <c r="G1227" s="256">
        <v>0</v>
      </c>
      <c r="H1227" s="256">
        <v>0</v>
      </c>
      <c r="I1227" s="256">
        <v>0</v>
      </c>
      <c r="J1227" s="256">
        <v>0</v>
      </c>
    </row>
    <row r="1228" spans="1:10" s="116" customFormat="1" ht="12" x14ac:dyDescent="0.2">
      <c r="A1228" s="143" t="s">
        <v>4742</v>
      </c>
      <c r="B1228" s="143" t="s">
        <v>4742</v>
      </c>
      <c r="C1228" s="143" t="s">
        <v>4268</v>
      </c>
      <c r="D1228" s="255">
        <v>0</v>
      </c>
      <c r="E1228" s="255">
        <v>0</v>
      </c>
      <c r="F1228" s="255">
        <v>0</v>
      </c>
      <c r="G1228" s="255">
        <v>0</v>
      </c>
      <c r="H1228" s="255">
        <v>0</v>
      </c>
      <c r="I1228" s="255">
        <v>0</v>
      </c>
      <c r="J1228" s="255">
        <v>0</v>
      </c>
    </row>
    <row r="1229" spans="1:10" s="116" customFormat="1" ht="12" x14ac:dyDescent="0.2">
      <c r="A1229" s="144" t="s">
        <v>6136</v>
      </c>
      <c r="B1229" s="144" t="s">
        <v>6136</v>
      </c>
      <c r="C1229" s="144" t="s">
        <v>6137</v>
      </c>
      <c r="D1229" s="256">
        <v>0</v>
      </c>
      <c r="E1229" s="256">
        <v>0</v>
      </c>
      <c r="F1229" s="256">
        <v>0</v>
      </c>
      <c r="G1229" s="256">
        <v>0</v>
      </c>
      <c r="H1229" s="256">
        <v>0</v>
      </c>
      <c r="I1229" s="256">
        <v>0</v>
      </c>
      <c r="J1229" s="256">
        <v>0</v>
      </c>
    </row>
    <row r="1230" spans="1:10" s="116" customFormat="1" ht="12" x14ac:dyDescent="0.2">
      <c r="A1230" s="143" t="s">
        <v>4743</v>
      </c>
      <c r="B1230" s="143" t="s">
        <v>4743</v>
      </c>
      <c r="C1230" s="143" t="s">
        <v>2339</v>
      </c>
      <c r="D1230" s="255">
        <v>4.4952595018019901</v>
      </c>
      <c r="E1230" s="255">
        <v>8.9905190036039802</v>
      </c>
      <c r="F1230" s="255">
        <v>17.981038007207999</v>
      </c>
      <c r="G1230" s="255">
        <v>0</v>
      </c>
      <c r="H1230" s="255">
        <v>0</v>
      </c>
      <c r="I1230" s="255">
        <v>0</v>
      </c>
      <c r="J1230" s="255">
        <v>2.0038593378395202</v>
      </c>
    </row>
    <row r="1231" spans="1:10" s="116" customFormat="1" ht="12" x14ac:dyDescent="0.2">
      <c r="A1231" s="144" t="s">
        <v>1457</v>
      </c>
      <c r="B1231" s="144" t="s">
        <v>1457</v>
      </c>
      <c r="C1231" s="144" t="s">
        <v>4131</v>
      </c>
      <c r="D1231" s="256">
        <v>9.7065486048555197E-5</v>
      </c>
      <c r="E1231" s="256">
        <v>1.9413097209710999E-4</v>
      </c>
      <c r="F1231" s="256">
        <v>3.8826194419422101E-4</v>
      </c>
      <c r="G1231" s="256">
        <v>0</v>
      </c>
      <c r="H1231" s="256">
        <v>0</v>
      </c>
      <c r="I1231" s="256">
        <v>0</v>
      </c>
      <c r="J1231" s="256">
        <v>0.50831630196772803</v>
      </c>
    </row>
    <row r="1232" spans="1:10" s="116" customFormat="1" ht="12" x14ac:dyDescent="0.2">
      <c r="A1232" s="143" t="s">
        <v>1450</v>
      </c>
      <c r="B1232" s="143" t="s">
        <v>1452</v>
      </c>
      <c r="C1232" s="143" t="s">
        <v>4125</v>
      </c>
      <c r="D1232" s="255">
        <v>18.088083528007498</v>
      </c>
      <c r="E1232" s="255">
        <v>36.176167056014997</v>
      </c>
      <c r="F1232" s="255">
        <v>72.352334112029894</v>
      </c>
      <c r="G1232" s="255">
        <v>0</v>
      </c>
      <c r="H1232" s="255">
        <v>0</v>
      </c>
      <c r="I1232" s="255">
        <v>0</v>
      </c>
      <c r="J1232" s="255">
        <v>0.43029574893789302</v>
      </c>
    </row>
    <row r="1233" spans="1:10" s="116" customFormat="1" ht="12" x14ac:dyDescent="0.2">
      <c r="A1233" s="144" t="s">
        <v>1847</v>
      </c>
      <c r="B1233" s="144" t="s">
        <v>1847</v>
      </c>
      <c r="C1233" s="144" t="s">
        <v>3772</v>
      </c>
      <c r="D1233" s="256">
        <v>0</v>
      </c>
      <c r="E1233" s="256">
        <v>0</v>
      </c>
      <c r="F1233" s="256">
        <v>0</v>
      </c>
      <c r="G1233" s="256">
        <v>0</v>
      </c>
      <c r="H1233" s="256">
        <v>0</v>
      </c>
      <c r="I1233" s="256">
        <v>0</v>
      </c>
      <c r="J1233" s="256">
        <v>2.0289434660845602</v>
      </c>
    </row>
    <row r="1234" spans="1:10" s="116" customFormat="1" ht="12" x14ac:dyDescent="0.2">
      <c r="A1234" s="143" t="s">
        <v>4744</v>
      </c>
      <c r="B1234" s="143" t="s">
        <v>4744</v>
      </c>
      <c r="C1234" s="143" t="s">
        <v>3036</v>
      </c>
      <c r="D1234" s="255">
        <v>0</v>
      </c>
      <c r="E1234" s="255">
        <v>0</v>
      </c>
      <c r="F1234" s="255">
        <v>0</v>
      </c>
      <c r="G1234" s="255">
        <v>0</v>
      </c>
      <c r="H1234" s="255">
        <v>0</v>
      </c>
      <c r="I1234" s="255">
        <v>0</v>
      </c>
      <c r="J1234" s="255">
        <v>0</v>
      </c>
    </row>
    <row r="1235" spans="1:10" s="116" customFormat="1" ht="12" x14ac:dyDescent="0.2">
      <c r="A1235" s="144" t="s">
        <v>1162</v>
      </c>
      <c r="B1235" s="144" t="s">
        <v>1163</v>
      </c>
      <c r="C1235" s="144" t="s">
        <v>3798</v>
      </c>
      <c r="D1235" s="256">
        <v>0.92940648410828197</v>
      </c>
      <c r="E1235" s="256">
        <v>1.8588129682165599</v>
      </c>
      <c r="F1235" s="256">
        <v>3.7176259364331301</v>
      </c>
      <c r="G1235" s="256">
        <v>0</v>
      </c>
      <c r="H1235" s="256">
        <v>0</v>
      </c>
      <c r="I1235" s="256">
        <v>0</v>
      </c>
      <c r="J1235" s="256">
        <v>1.8661917687660301</v>
      </c>
    </row>
    <row r="1236" spans="1:10" s="116" customFormat="1" ht="12" x14ac:dyDescent="0.2">
      <c r="A1236" s="143" t="s">
        <v>453</v>
      </c>
      <c r="B1236" s="143" t="s">
        <v>460</v>
      </c>
      <c r="C1236" s="143" t="s">
        <v>2775</v>
      </c>
      <c r="D1236" s="255">
        <v>13.190174399562601</v>
      </c>
      <c r="E1236" s="255">
        <v>26.380348799125098</v>
      </c>
      <c r="F1236" s="255">
        <v>52.760697598250196</v>
      </c>
      <c r="G1236" s="255">
        <v>0</v>
      </c>
      <c r="H1236" s="255">
        <v>0</v>
      </c>
      <c r="I1236" s="255">
        <v>0</v>
      </c>
      <c r="J1236" s="255">
        <v>2.0019378601408202</v>
      </c>
    </row>
    <row r="1237" spans="1:10" s="116" customFormat="1" ht="12" x14ac:dyDescent="0.2">
      <c r="A1237" s="144" t="s">
        <v>6138</v>
      </c>
      <c r="B1237" s="144" t="s">
        <v>6138</v>
      </c>
      <c r="C1237" s="144" t="s">
        <v>6139</v>
      </c>
      <c r="D1237" s="256">
        <v>0</v>
      </c>
      <c r="E1237" s="256">
        <v>0</v>
      </c>
      <c r="F1237" s="256">
        <v>0</v>
      </c>
      <c r="G1237" s="256">
        <v>0</v>
      </c>
      <c r="H1237" s="256">
        <v>0</v>
      </c>
      <c r="I1237" s="256">
        <v>0</v>
      </c>
      <c r="J1237" s="256">
        <v>2.78880328811</v>
      </c>
    </row>
    <row r="1238" spans="1:10" s="116" customFormat="1" ht="12" x14ac:dyDescent="0.2">
      <c r="A1238" s="143" t="s">
        <v>1360</v>
      </c>
      <c r="B1238" s="143" t="s">
        <v>1360</v>
      </c>
      <c r="C1238" s="143" t="s">
        <v>4023</v>
      </c>
      <c r="D1238" s="255">
        <v>0</v>
      </c>
      <c r="E1238" s="255">
        <v>0</v>
      </c>
      <c r="F1238" s="255">
        <v>0</v>
      </c>
      <c r="G1238" s="255">
        <v>0</v>
      </c>
      <c r="H1238" s="255">
        <v>0</v>
      </c>
      <c r="I1238" s="255">
        <v>0</v>
      </c>
      <c r="J1238" s="255">
        <v>1.1468846234035699</v>
      </c>
    </row>
    <row r="1239" spans="1:10" s="116" customFormat="1" ht="12" x14ac:dyDescent="0.2">
      <c r="A1239" s="144" t="s">
        <v>5349</v>
      </c>
      <c r="B1239" s="144" t="s">
        <v>5349</v>
      </c>
      <c r="C1239" s="144" t="s">
        <v>5350</v>
      </c>
      <c r="D1239" s="256">
        <v>1.0742873046466499E-4</v>
      </c>
      <c r="E1239" s="256">
        <v>2.1485746092932999E-4</v>
      </c>
      <c r="F1239" s="256">
        <v>4.2971492185866101E-4</v>
      </c>
      <c r="G1239" s="256">
        <v>0</v>
      </c>
      <c r="H1239" s="256">
        <v>0</v>
      </c>
      <c r="I1239" s="256">
        <v>0</v>
      </c>
      <c r="J1239" s="256">
        <v>0.82178199300639798</v>
      </c>
    </row>
    <row r="1240" spans="1:10" s="116" customFormat="1" ht="12" x14ac:dyDescent="0.2">
      <c r="A1240" s="143" t="s">
        <v>1434</v>
      </c>
      <c r="B1240" s="143" t="s">
        <v>1434</v>
      </c>
      <c r="C1240" s="143" t="s">
        <v>4108</v>
      </c>
      <c r="D1240" s="255">
        <v>0</v>
      </c>
      <c r="E1240" s="255">
        <v>0</v>
      </c>
      <c r="F1240" s="255">
        <v>0</v>
      </c>
      <c r="G1240" s="255">
        <v>0</v>
      </c>
      <c r="H1240" s="255">
        <v>0</v>
      </c>
      <c r="I1240" s="255">
        <v>0</v>
      </c>
      <c r="J1240" s="255">
        <v>1.8808899897843401</v>
      </c>
    </row>
    <row r="1241" spans="1:10" s="116" customFormat="1" ht="12" x14ac:dyDescent="0.2">
      <c r="A1241" s="144" t="s">
        <v>4745</v>
      </c>
      <c r="B1241" s="144" t="s">
        <v>4745</v>
      </c>
      <c r="C1241" s="144" t="s">
        <v>2251</v>
      </c>
      <c r="D1241" s="256">
        <v>0</v>
      </c>
      <c r="E1241" s="256">
        <v>0</v>
      </c>
      <c r="F1241" s="256">
        <v>0</v>
      </c>
      <c r="G1241" s="256">
        <v>0</v>
      </c>
      <c r="H1241" s="256">
        <v>0</v>
      </c>
      <c r="I1241" s="256">
        <v>0</v>
      </c>
      <c r="J1241" s="256">
        <v>2.2625937424841398</v>
      </c>
    </row>
    <row r="1242" spans="1:10" s="116" customFormat="1" ht="12" x14ac:dyDescent="0.2">
      <c r="A1242" s="143" t="s">
        <v>5860</v>
      </c>
      <c r="B1242" s="143" t="s">
        <v>5860</v>
      </c>
      <c r="C1242" s="143" t="s">
        <v>2063</v>
      </c>
      <c r="D1242" s="255">
        <v>0</v>
      </c>
      <c r="E1242" s="255">
        <v>0</v>
      </c>
      <c r="F1242" s="255">
        <v>0</v>
      </c>
      <c r="G1242" s="255">
        <v>0</v>
      </c>
      <c r="H1242" s="255">
        <v>0</v>
      </c>
      <c r="I1242" s="255">
        <v>0</v>
      </c>
      <c r="J1242" s="255">
        <v>44.757733752690001</v>
      </c>
    </row>
    <row r="1243" spans="1:10" s="116" customFormat="1" ht="12" x14ac:dyDescent="0.2">
      <c r="A1243" s="144" t="s">
        <v>4746</v>
      </c>
      <c r="B1243" s="144" t="s">
        <v>4746</v>
      </c>
      <c r="C1243" s="144" t="s">
        <v>2264</v>
      </c>
      <c r="D1243" s="256">
        <v>0</v>
      </c>
      <c r="E1243" s="256">
        <v>0</v>
      </c>
      <c r="F1243" s="256">
        <v>0</v>
      </c>
      <c r="G1243" s="256">
        <v>0</v>
      </c>
      <c r="H1243" s="256">
        <v>0</v>
      </c>
      <c r="I1243" s="256">
        <v>0</v>
      </c>
      <c r="J1243" s="256">
        <v>2.0818383441031298</v>
      </c>
    </row>
    <row r="1244" spans="1:10" s="116" customFormat="1" ht="12" x14ac:dyDescent="0.2">
      <c r="A1244" s="143" t="s">
        <v>911</v>
      </c>
      <c r="B1244" s="143" t="s">
        <v>911</v>
      </c>
      <c r="C1244" s="143" t="s">
        <v>3488</v>
      </c>
      <c r="D1244" s="255">
        <v>0</v>
      </c>
      <c r="E1244" s="255">
        <v>0</v>
      </c>
      <c r="F1244" s="255">
        <v>0</v>
      </c>
      <c r="G1244" s="255">
        <v>0</v>
      </c>
      <c r="H1244" s="255">
        <v>0</v>
      </c>
      <c r="I1244" s="255">
        <v>0</v>
      </c>
      <c r="J1244" s="255">
        <v>1.9451905137010399</v>
      </c>
    </row>
    <row r="1245" spans="1:10" s="116" customFormat="1" ht="12" x14ac:dyDescent="0.2">
      <c r="A1245" s="144" t="s">
        <v>420</v>
      </c>
      <c r="B1245" s="144" t="s">
        <v>420</v>
      </c>
      <c r="C1245" s="144" t="s">
        <v>2702</v>
      </c>
      <c r="D1245" s="256">
        <v>11.860058834449401</v>
      </c>
      <c r="E1245" s="256">
        <v>23.720117668898801</v>
      </c>
      <c r="F1245" s="256">
        <v>47.440235337797603</v>
      </c>
      <c r="G1245" s="256">
        <v>0</v>
      </c>
      <c r="H1245" s="256">
        <v>0</v>
      </c>
      <c r="I1245" s="256">
        <v>0</v>
      </c>
      <c r="J1245" s="256">
        <v>1.1753984279275</v>
      </c>
    </row>
    <row r="1246" spans="1:10" s="116" customFormat="1" ht="12" x14ac:dyDescent="0.2">
      <c r="A1246" s="143" t="s">
        <v>1289</v>
      </c>
      <c r="B1246" s="143" t="s">
        <v>1289</v>
      </c>
      <c r="C1246" s="143" t="s">
        <v>3951</v>
      </c>
      <c r="D1246" s="255">
        <v>0</v>
      </c>
      <c r="E1246" s="255">
        <v>0</v>
      </c>
      <c r="F1246" s="255">
        <v>0</v>
      </c>
      <c r="G1246" s="255">
        <v>0</v>
      </c>
      <c r="H1246" s="255">
        <v>0</v>
      </c>
      <c r="I1246" s="255">
        <v>0</v>
      </c>
      <c r="J1246" s="255">
        <v>2.8372287213899998</v>
      </c>
    </row>
    <row r="1247" spans="1:10" s="116" customFormat="1" ht="12" x14ac:dyDescent="0.2">
      <c r="A1247" s="144" t="s">
        <v>4747</v>
      </c>
      <c r="B1247" s="144" t="s">
        <v>4747</v>
      </c>
      <c r="C1247" s="144" t="s">
        <v>2064</v>
      </c>
      <c r="D1247" s="256">
        <v>0</v>
      </c>
      <c r="E1247" s="256">
        <v>0</v>
      </c>
      <c r="F1247" s="256">
        <v>0</v>
      </c>
      <c r="G1247" s="256">
        <v>0</v>
      </c>
      <c r="H1247" s="256">
        <v>0</v>
      </c>
      <c r="I1247" s="256">
        <v>0</v>
      </c>
      <c r="J1247" s="256">
        <v>2.0699830604967402</v>
      </c>
    </row>
    <row r="1248" spans="1:10" s="116" customFormat="1" ht="12" x14ac:dyDescent="0.2">
      <c r="A1248" s="143" t="s">
        <v>6140</v>
      </c>
      <c r="B1248" s="143" t="s">
        <v>6140</v>
      </c>
      <c r="C1248" s="143" t="s">
        <v>6141</v>
      </c>
      <c r="D1248" s="255">
        <v>0</v>
      </c>
      <c r="E1248" s="255">
        <v>0</v>
      </c>
      <c r="F1248" s="255">
        <v>0</v>
      </c>
      <c r="G1248" s="255">
        <v>0</v>
      </c>
      <c r="H1248" s="255">
        <v>0</v>
      </c>
      <c r="I1248" s="255">
        <v>0</v>
      </c>
      <c r="J1248" s="255">
        <v>1.11529013554</v>
      </c>
    </row>
    <row r="1249" spans="1:10" s="116" customFormat="1" ht="12" x14ac:dyDescent="0.2">
      <c r="A1249" s="144" t="s">
        <v>4265</v>
      </c>
      <c r="B1249" s="144" t="s">
        <v>4265</v>
      </c>
      <c r="C1249" s="144" t="s">
        <v>5506</v>
      </c>
      <c r="D1249" s="256">
        <v>0</v>
      </c>
      <c r="E1249" s="256">
        <v>0</v>
      </c>
      <c r="F1249" s="256">
        <v>0</v>
      </c>
      <c r="G1249" s="256">
        <v>0</v>
      </c>
      <c r="H1249" s="256">
        <v>0</v>
      </c>
      <c r="I1249" s="256">
        <v>0</v>
      </c>
      <c r="J1249" s="256">
        <v>0</v>
      </c>
    </row>
    <row r="1250" spans="1:10" s="116" customFormat="1" ht="12" x14ac:dyDescent="0.2">
      <c r="A1250" s="143" t="s">
        <v>506</v>
      </c>
      <c r="B1250" s="143" t="s">
        <v>506</v>
      </c>
      <c r="C1250" s="143" t="s">
        <v>2858</v>
      </c>
      <c r="D1250" s="255">
        <v>6.1646848072246802E-4</v>
      </c>
      <c r="E1250" s="255">
        <v>1.23293696144494E-3</v>
      </c>
      <c r="F1250" s="255">
        <v>2.4658739228898699E-3</v>
      </c>
      <c r="G1250" s="255">
        <v>0</v>
      </c>
      <c r="H1250" s="255">
        <v>0</v>
      </c>
      <c r="I1250" s="255">
        <v>0</v>
      </c>
      <c r="J1250" s="255">
        <v>1.67870758351949</v>
      </c>
    </row>
    <row r="1251" spans="1:10" s="116" customFormat="1" ht="12" x14ac:dyDescent="0.2">
      <c r="A1251" s="144" t="s">
        <v>4748</v>
      </c>
      <c r="B1251" s="144" t="s">
        <v>4748</v>
      </c>
      <c r="C1251" s="144" t="s">
        <v>2588</v>
      </c>
      <c r="D1251" s="256">
        <v>0</v>
      </c>
      <c r="E1251" s="256">
        <v>0</v>
      </c>
      <c r="F1251" s="256">
        <v>0</v>
      </c>
      <c r="G1251" s="256">
        <v>0</v>
      </c>
      <c r="H1251" s="256">
        <v>0</v>
      </c>
      <c r="I1251" s="256">
        <v>0</v>
      </c>
      <c r="J1251" s="256">
        <v>2.1452134566515602</v>
      </c>
    </row>
    <row r="1252" spans="1:10" s="116" customFormat="1" ht="12" x14ac:dyDescent="0.2">
      <c r="A1252" s="143" t="s">
        <v>805</v>
      </c>
      <c r="B1252" s="143" t="s">
        <v>805</v>
      </c>
      <c r="C1252" s="143" t="s">
        <v>3368</v>
      </c>
      <c r="D1252" s="255">
        <v>0</v>
      </c>
      <c r="E1252" s="255">
        <v>0</v>
      </c>
      <c r="F1252" s="255">
        <v>0</v>
      </c>
      <c r="G1252" s="255">
        <v>0</v>
      </c>
      <c r="H1252" s="255">
        <v>0</v>
      </c>
      <c r="I1252" s="255">
        <v>0</v>
      </c>
      <c r="J1252" s="255">
        <v>1.1412309163518399</v>
      </c>
    </row>
    <row r="1253" spans="1:10" s="116" customFormat="1" ht="12" x14ac:dyDescent="0.2">
      <c r="A1253" s="144" t="s">
        <v>4749</v>
      </c>
      <c r="B1253" s="144" t="s">
        <v>4749</v>
      </c>
      <c r="C1253" s="144" t="s">
        <v>2060</v>
      </c>
      <c r="D1253" s="256">
        <v>0</v>
      </c>
      <c r="E1253" s="256">
        <v>0</v>
      </c>
      <c r="F1253" s="256">
        <v>0</v>
      </c>
      <c r="G1253" s="256">
        <v>0</v>
      </c>
      <c r="H1253" s="256">
        <v>0</v>
      </c>
      <c r="I1253" s="256">
        <v>0</v>
      </c>
      <c r="J1253" s="256">
        <v>2.14425733086961</v>
      </c>
    </row>
    <row r="1254" spans="1:10" s="116" customFormat="1" ht="12" x14ac:dyDescent="0.2">
      <c r="A1254" s="143" t="s">
        <v>4750</v>
      </c>
      <c r="B1254" s="143" t="s">
        <v>4750</v>
      </c>
      <c r="C1254" s="143" t="s">
        <v>2672</v>
      </c>
      <c r="D1254" s="255">
        <v>0</v>
      </c>
      <c r="E1254" s="255">
        <v>0</v>
      </c>
      <c r="F1254" s="255">
        <v>0</v>
      </c>
      <c r="G1254" s="255">
        <v>0</v>
      </c>
      <c r="H1254" s="255">
        <v>0</v>
      </c>
      <c r="I1254" s="255">
        <v>0</v>
      </c>
      <c r="J1254" s="255">
        <v>3.29554102939704</v>
      </c>
    </row>
    <row r="1255" spans="1:10" s="116" customFormat="1" ht="12" x14ac:dyDescent="0.2">
      <c r="A1255" s="144" t="s">
        <v>1464</v>
      </c>
      <c r="B1255" s="144" t="s">
        <v>1464</v>
      </c>
      <c r="C1255" s="144" t="s">
        <v>4142</v>
      </c>
      <c r="D1255" s="256">
        <v>0</v>
      </c>
      <c r="E1255" s="256">
        <v>0</v>
      </c>
      <c r="F1255" s="256">
        <v>0</v>
      </c>
      <c r="G1255" s="256">
        <v>0</v>
      </c>
      <c r="H1255" s="256">
        <v>0</v>
      </c>
      <c r="I1255" s="256">
        <v>0</v>
      </c>
      <c r="J1255" s="256">
        <v>2.0651246771073999</v>
      </c>
    </row>
    <row r="1256" spans="1:10" s="116" customFormat="1" ht="12" x14ac:dyDescent="0.2">
      <c r="A1256" s="143" t="s">
        <v>6142</v>
      </c>
      <c r="B1256" s="143" t="s">
        <v>6142</v>
      </c>
      <c r="C1256" s="143" t="s">
        <v>6143</v>
      </c>
      <c r="D1256" s="255">
        <v>0</v>
      </c>
      <c r="E1256" s="255">
        <v>0</v>
      </c>
      <c r="F1256" s="255">
        <v>0</v>
      </c>
      <c r="G1256" s="255">
        <v>0</v>
      </c>
      <c r="H1256" s="255">
        <v>0</v>
      </c>
      <c r="I1256" s="255">
        <v>0</v>
      </c>
      <c r="J1256" s="255">
        <v>2.7632776426206802</v>
      </c>
    </row>
    <row r="1257" spans="1:10" s="116" customFormat="1" ht="12" x14ac:dyDescent="0.2">
      <c r="A1257" s="144" t="s">
        <v>4751</v>
      </c>
      <c r="B1257" s="144" t="s">
        <v>4751</v>
      </c>
      <c r="C1257" s="144" t="s">
        <v>2410</v>
      </c>
      <c r="D1257" s="256">
        <v>0</v>
      </c>
      <c r="E1257" s="256">
        <v>0</v>
      </c>
      <c r="F1257" s="256">
        <v>0</v>
      </c>
      <c r="G1257" s="256">
        <v>0</v>
      </c>
      <c r="H1257" s="256">
        <v>0</v>
      </c>
      <c r="I1257" s="256">
        <v>0</v>
      </c>
      <c r="J1257" s="256">
        <v>2.0064263647888101</v>
      </c>
    </row>
    <row r="1258" spans="1:10" s="116" customFormat="1" ht="12" x14ac:dyDescent="0.2">
      <c r="A1258" s="143" t="s">
        <v>6144</v>
      </c>
      <c r="B1258" s="143" t="s">
        <v>6144</v>
      </c>
      <c r="C1258" s="143" t="s">
        <v>6145</v>
      </c>
      <c r="D1258" s="255">
        <v>0</v>
      </c>
      <c r="E1258" s="255">
        <v>0</v>
      </c>
      <c r="F1258" s="255">
        <v>0</v>
      </c>
      <c r="G1258" s="255">
        <v>0</v>
      </c>
      <c r="H1258" s="255">
        <v>0</v>
      </c>
      <c r="I1258" s="255">
        <v>0</v>
      </c>
      <c r="J1258" s="255">
        <v>0</v>
      </c>
    </row>
    <row r="1259" spans="1:10" s="116" customFormat="1" ht="12" x14ac:dyDescent="0.2">
      <c r="A1259" s="144" t="s">
        <v>4752</v>
      </c>
      <c r="B1259" s="144" t="s">
        <v>4752</v>
      </c>
      <c r="C1259" s="144" t="s">
        <v>2261</v>
      </c>
      <c r="D1259" s="256">
        <v>0</v>
      </c>
      <c r="E1259" s="256">
        <v>0</v>
      </c>
      <c r="F1259" s="256">
        <v>0</v>
      </c>
      <c r="G1259" s="256">
        <v>0</v>
      </c>
      <c r="H1259" s="256">
        <v>0</v>
      </c>
      <c r="I1259" s="256">
        <v>0</v>
      </c>
      <c r="J1259" s="256">
        <v>0</v>
      </c>
    </row>
    <row r="1260" spans="1:10" s="116" customFormat="1" ht="12" x14ac:dyDescent="0.2">
      <c r="A1260" s="143" t="s">
        <v>4753</v>
      </c>
      <c r="B1260" s="143" t="s">
        <v>4753</v>
      </c>
      <c r="C1260" s="143" t="s">
        <v>2263</v>
      </c>
      <c r="D1260" s="255">
        <v>0</v>
      </c>
      <c r="E1260" s="255">
        <v>0</v>
      </c>
      <c r="F1260" s="255">
        <v>0</v>
      </c>
      <c r="G1260" s="255">
        <v>0</v>
      </c>
      <c r="H1260" s="255">
        <v>0</v>
      </c>
      <c r="I1260" s="255">
        <v>0</v>
      </c>
      <c r="J1260" s="255">
        <v>1.9932655173734</v>
      </c>
    </row>
    <row r="1261" spans="1:10" s="116" customFormat="1" ht="12" x14ac:dyDescent="0.2">
      <c r="A1261" s="144" t="s">
        <v>999</v>
      </c>
      <c r="B1261" s="144" t="s">
        <v>999</v>
      </c>
      <c r="C1261" s="144" t="s">
        <v>3595</v>
      </c>
      <c r="D1261" s="256">
        <v>0</v>
      </c>
      <c r="E1261" s="256">
        <v>0</v>
      </c>
      <c r="F1261" s="256">
        <v>0</v>
      </c>
      <c r="G1261" s="256">
        <v>0</v>
      </c>
      <c r="H1261" s="256">
        <v>0</v>
      </c>
      <c r="I1261" s="256">
        <v>0</v>
      </c>
      <c r="J1261" s="256">
        <v>0</v>
      </c>
    </row>
    <row r="1262" spans="1:10" s="116" customFormat="1" ht="12" x14ac:dyDescent="0.2">
      <c r="A1262" s="143" t="s">
        <v>5351</v>
      </c>
      <c r="B1262" s="143" t="s">
        <v>5351</v>
      </c>
      <c r="C1262" s="143" t="s">
        <v>5352</v>
      </c>
      <c r="D1262" s="255">
        <v>0</v>
      </c>
      <c r="E1262" s="255">
        <v>0</v>
      </c>
      <c r="F1262" s="255">
        <v>0</v>
      </c>
      <c r="G1262" s="255">
        <v>0</v>
      </c>
      <c r="H1262" s="255">
        <v>0</v>
      </c>
      <c r="I1262" s="255">
        <v>0</v>
      </c>
      <c r="J1262" s="255">
        <v>0</v>
      </c>
    </row>
    <row r="1263" spans="1:10" s="116" customFormat="1" ht="12" x14ac:dyDescent="0.2">
      <c r="A1263" s="144" t="s">
        <v>5353</v>
      </c>
      <c r="B1263" s="144" t="s">
        <v>5353</v>
      </c>
      <c r="C1263" s="144" t="s">
        <v>5354</v>
      </c>
      <c r="D1263" s="256">
        <v>0</v>
      </c>
      <c r="E1263" s="256">
        <v>0</v>
      </c>
      <c r="F1263" s="256">
        <v>0</v>
      </c>
      <c r="G1263" s="256">
        <v>0</v>
      </c>
      <c r="H1263" s="256">
        <v>0</v>
      </c>
      <c r="I1263" s="256">
        <v>0</v>
      </c>
      <c r="J1263" s="256">
        <v>0</v>
      </c>
    </row>
    <row r="1264" spans="1:10" s="116" customFormat="1" ht="12" x14ac:dyDescent="0.2">
      <c r="A1264" s="143" t="s">
        <v>5579</v>
      </c>
      <c r="B1264" s="143" t="s">
        <v>5579</v>
      </c>
      <c r="C1264" s="143" t="s">
        <v>5580</v>
      </c>
      <c r="D1264" s="255">
        <v>0</v>
      </c>
      <c r="E1264" s="255">
        <v>0</v>
      </c>
      <c r="F1264" s="255">
        <v>0</v>
      </c>
      <c r="G1264" s="255">
        <v>0</v>
      </c>
      <c r="H1264" s="255">
        <v>0</v>
      </c>
      <c r="I1264" s="255">
        <v>0</v>
      </c>
      <c r="J1264" s="255">
        <v>136.24248199828</v>
      </c>
    </row>
    <row r="1265" spans="1:10" s="116" customFormat="1" ht="12" x14ac:dyDescent="0.2">
      <c r="A1265" s="144" t="s">
        <v>4754</v>
      </c>
      <c r="B1265" s="144" t="s">
        <v>4754</v>
      </c>
      <c r="C1265" s="144" t="s">
        <v>2682</v>
      </c>
      <c r="D1265" s="256">
        <v>0</v>
      </c>
      <c r="E1265" s="256">
        <v>0</v>
      </c>
      <c r="F1265" s="256">
        <v>0</v>
      </c>
      <c r="G1265" s="256">
        <v>0</v>
      </c>
      <c r="H1265" s="256">
        <v>0</v>
      </c>
      <c r="I1265" s="256">
        <v>0</v>
      </c>
      <c r="J1265" s="256">
        <v>0</v>
      </c>
    </row>
    <row r="1266" spans="1:10" s="116" customFormat="1" ht="12" x14ac:dyDescent="0.2">
      <c r="A1266" s="143" t="s">
        <v>5355</v>
      </c>
      <c r="B1266" s="143" t="s">
        <v>5355</v>
      </c>
      <c r="C1266" s="143" t="s">
        <v>5356</v>
      </c>
      <c r="D1266" s="255">
        <v>0</v>
      </c>
      <c r="E1266" s="255">
        <v>0</v>
      </c>
      <c r="F1266" s="255">
        <v>0</v>
      </c>
      <c r="G1266" s="255">
        <v>0</v>
      </c>
      <c r="H1266" s="255">
        <v>0</v>
      </c>
      <c r="I1266" s="255">
        <v>0</v>
      </c>
      <c r="J1266" s="255">
        <v>0</v>
      </c>
    </row>
    <row r="1267" spans="1:10" s="116" customFormat="1" ht="12" x14ac:dyDescent="0.2">
      <c r="A1267" s="144" t="s">
        <v>841</v>
      </c>
      <c r="B1267" s="144" t="s">
        <v>841</v>
      </c>
      <c r="C1267" s="144" t="s">
        <v>3408</v>
      </c>
      <c r="D1267" s="256">
        <v>0</v>
      </c>
      <c r="E1267" s="256">
        <v>0</v>
      </c>
      <c r="F1267" s="256">
        <v>0</v>
      </c>
      <c r="G1267" s="256">
        <v>0</v>
      </c>
      <c r="H1267" s="256">
        <v>0</v>
      </c>
      <c r="I1267" s="256">
        <v>0</v>
      </c>
      <c r="J1267" s="256">
        <v>36.380184204904999</v>
      </c>
    </row>
    <row r="1268" spans="1:10" s="116" customFormat="1" ht="12" x14ac:dyDescent="0.2">
      <c r="A1268" s="143" t="s">
        <v>483</v>
      </c>
      <c r="B1268" s="143" t="s">
        <v>483</v>
      </c>
      <c r="C1268" s="143" t="s">
        <v>2821</v>
      </c>
      <c r="D1268" s="255">
        <v>0</v>
      </c>
      <c r="E1268" s="255">
        <v>0</v>
      </c>
      <c r="F1268" s="255">
        <v>0</v>
      </c>
      <c r="G1268" s="255">
        <v>0</v>
      </c>
      <c r="H1268" s="255">
        <v>0</v>
      </c>
      <c r="I1268" s="255">
        <v>0</v>
      </c>
      <c r="J1268" s="255">
        <v>4.0283623805154596</v>
      </c>
    </row>
    <row r="1269" spans="1:10" s="116" customFormat="1" ht="12" x14ac:dyDescent="0.2">
      <c r="A1269" s="144" t="s">
        <v>5581</v>
      </c>
      <c r="B1269" s="144" t="s">
        <v>5581</v>
      </c>
      <c r="C1269" s="144" t="s">
        <v>5582</v>
      </c>
      <c r="D1269" s="256">
        <v>0</v>
      </c>
      <c r="E1269" s="256">
        <v>0</v>
      </c>
      <c r="F1269" s="256">
        <v>0</v>
      </c>
      <c r="G1269" s="256">
        <v>0</v>
      </c>
      <c r="H1269" s="256">
        <v>0</v>
      </c>
      <c r="I1269" s="256">
        <v>0</v>
      </c>
      <c r="J1269" s="256">
        <v>0</v>
      </c>
    </row>
    <row r="1270" spans="1:10" s="116" customFormat="1" ht="12" x14ac:dyDescent="0.2">
      <c r="A1270" s="143" t="s">
        <v>1055</v>
      </c>
      <c r="B1270" s="143" t="s">
        <v>1055</v>
      </c>
      <c r="C1270" s="143" t="s">
        <v>3664</v>
      </c>
      <c r="D1270" s="255">
        <v>0</v>
      </c>
      <c r="E1270" s="255">
        <v>0</v>
      </c>
      <c r="F1270" s="255">
        <v>0</v>
      </c>
      <c r="G1270" s="255">
        <v>0</v>
      </c>
      <c r="H1270" s="255">
        <v>0</v>
      </c>
      <c r="I1270" s="255">
        <v>0</v>
      </c>
      <c r="J1270" s="255">
        <v>0.29049449596999999</v>
      </c>
    </row>
    <row r="1271" spans="1:10" s="116" customFormat="1" ht="12" x14ac:dyDescent="0.2">
      <c r="A1271" s="144" t="s">
        <v>4755</v>
      </c>
      <c r="B1271" s="144" t="s">
        <v>4755</v>
      </c>
      <c r="C1271" s="144" t="s">
        <v>2648</v>
      </c>
      <c r="D1271" s="256">
        <v>0</v>
      </c>
      <c r="E1271" s="256">
        <v>0</v>
      </c>
      <c r="F1271" s="256">
        <v>0</v>
      </c>
      <c r="G1271" s="256">
        <v>0</v>
      </c>
      <c r="H1271" s="256">
        <v>0</v>
      </c>
      <c r="I1271" s="256">
        <v>0</v>
      </c>
      <c r="J1271" s="256">
        <v>1.8582634516966701</v>
      </c>
    </row>
    <row r="1272" spans="1:10" s="116" customFormat="1" ht="12" x14ac:dyDescent="0.2">
      <c r="A1272" s="143" t="s">
        <v>1359</v>
      </c>
      <c r="B1272" s="143" t="s">
        <v>1359</v>
      </c>
      <c r="C1272" s="143" t="s">
        <v>4022</v>
      </c>
      <c r="D1272" s="255">
        <v>0</v>
      </c>
      <c r="E1272" s="255">
        <v>0</v>
      </c>
      <c r="F1272" s="255">
        <v>0</v>
      </c>
      <c r="G1272" s="255">
        <v>0</v>
      </c>
      <c r="H1272" s="255">
        <v>0</v>
      </c>
      <c r="I1272" s="255">
        <v>0</v>
      </c>
      <c r="J1272" s="255">
        <v>1.08397763167366</v>
      </c>
    </row>
    <row r="1273" spans="1:10" s="116" customFormat="1" ht="12" x14ac:dyDescent="0.2">
      <c r="A1273" s="144" t="s">
        <v>4543</v>
      </c>
      <c r="B1273" s="144" t="s">
        <v>4756</v>
      </c>
      <c r="C1273" s="144" t="s">
        <v>2445</v>
      </c>
      <c r="D1273" s="256">
        <v>40.231803051</v>
      </c>
      <c r="E1273" s="256">
        <v>80.463606102</v>
      </c>
      <c r="F1273" s="256">
        <v>160.927212204</v>
      </c>
      <c r="G1273" s="256">
        <v>0</v>
      </c>
      <c r="H1273" s="256">
        <v>0</v>
      </c>
      <c r="I1273" s="256">
        <v>0</v>
      </c>
      <c r="J1273" s="256">
        <v>1.2984602116920001</v>
      </c>
    </row>
    <row r="1274" spans="1:10" s="116" customFormat="1" ht="12" x14ac:dyDescent="0.2">
      <c r="A1274" s="143" t="s">
        <v>5861</v>
      </c>
      <c r="B1274" s="143" t="s">
        <v>5861</v>
      </c>
      <c r="C1274" s="143" t="s">
        <v>4170</v>
      </c>
      <c r="D1274" s="255">
        <v>0</v>
      </c>
      <c r="E1274" s="255">
        <v>0</v>
      </c>
      <c r="F1274" s="255">
        <v>0</v>
      </c>
      <c r="G1274" s="255">
        <v>0</v>
      </c>
      <c r="H1274" s="255">
        <v>0</v>
      </c>
      <c r="I1274" s="255">
        <v>0</v>
      </c>
      <c r="J1274" s="255">
        <v>1.9554972084025</v>
      </c>
    </row>
    <row r="1275" spans="1:10" s="116" customFormat="1" ht="12" x14ac:dyDescent="0.2">
      <c r="A1275" s="144" t="s">
        <v>1518</v>
      </c>
      <c r="B1275" s="144" t="s">
        <v>1518</v>
      </c>
      <c r="C1275" s="144" t="s">
        <v>4199</v>
      </c>
      <c r="D1275" s="256">
        <v>0</v>
      </c>
      <c r="E1275" s="256">
        <v>0</v>
      </c>
      <c r="F1275" s="256">
        <v>0</v>
      </c>
      <c r="G1275" s="256">
        <v>0</v>
      </c>
      <c r="H1275" s="256">
        <v>0</v>
      </c>
      <c r="I1275" s="256">
        <v>0</v>
      </c>
      <c r="J1275" s="256">
        <v>0</v>
      </c>
    </row>
    <row r="1276" spans="1:10" s="116" customFormat="1" ht="12" x14ac:dyDescent="0.2">
      <c r="A1276" s="143" t="s">
        <v>4368</v>
      </c>
      <c r="B1276" s="143" t="s">
        <v>4757</v>
      </c>
      <c r="C1276" s="143" t="s">
        <v>3124</v>
      </c>
      <c r="D1276" s="255">
        <v>13.0567929313661</v>
      </c>
      <c r="E1276" s="255">
        <v>26.113585862732201</v>
      </c>
      <c r="F1276" s="255">
        <v>52.227171725464402</v>
      </c>
      <c r="G1276" s="255">
        <v>0</v>
      </c>
      <c r="H1276" s="255">
        <v>0</v>
      </c>
      <c r="I1276" s="255">
        <v>0</v>
      </c>
      <c r="J1276" s="255">
        <v>1.5997256356423399</v>
      </c>
    </row>
    <row r="1277" spans="1:10" s="116" customFormat="1" ht="12" x14ac:dyDescent="0.2">
      <c r="A1277" s="144" t="s">
        <v>4758</v>
      </c>
      <c r="B1277" s="144" t="s">
        <v>4758</v>
      </c>
      <c r="C1277" s="144" t="s">
        <v>3152</v>
      </c>
      <c r="D1277" s="256">
        <v>0</v>
      </c>
      <c r="E1277" s="256">
        <v>0</v>
      </c>
      <c r="F1277" s="256">
        <v>0</v>
      </c>
      <c r="G1277" s="256">
        <v>0</v>
      </c>
      <c r="H1277" s="256">
        <v>0</v>
      </c>
      <c r="I1277" s="256">
        <v>0</v>
      </c>
      <c r="J1277" s="256">
        <v>0</v>
      </c>
    </row>
    <row r="1278" spans="1:10" s="116" customFormat="1" ht="12" x14ac:dyDescent="0.2">
      <c r="A1278" s="143" t="s">
        <v>3247</v>
      </c>
      <c r="B1278" s="143" t="s">
        <v>3247</v>
      </c>
      <c r="C1278" s="143" t="s">
        <v>3248</v>
      </c>
      <c r="D1278" s="255">
        <v>6.53870617778186E-4</v>
      </c>
      <c r="E1278" s="255">
        <v>1.3077412355563701E-3</v>
      </c>
      <c r="F1278" s="255">
        <v>2.6154824711127401E-3</v>
      </c>
      <c r="G1278" s="255">
        <v>0</v>
      </c>
      <c r="H1278" s="255">
        <v>0</v>
      </c>
      <c r="I1278" s="255">
        <v>0</v>
      </c>
      <c r="J1278" s="255">
        <v>0</v>
      </c>
    </row>
    <row r="1279" spans="1:10" s="116" customFormat="1" ht="12" x14ac:dyDescent="0.2">
      <c r="A1279" s="144" t="s">
        <v>5357</v>
      </c>
      <c r="B1279" s="144" t="s">
        <v>5357</v>
      </c>
      <c r="C1279" s="144" t="s">
        <v>5358</v>
      </c>
      <c r="D1279" s="256">
        <v>0</v>
      </c>
      <c r="E1279" s="256">
        <v>0</v>
      </c>
      <c r="F1279" s="256">
        <v>0</v>
      </c>
      <c r="G1279" s="256">
        <v>0</v>
      </c>
      <c r="H1279" s="256">
        <v>0</v>
      </c>
      <c r="I1279" s="256">
        <v>0</v>
      </c>
      <c r="J1279" s="256">
        <v>1.90654707612871</v>
      </c>
    </row>
    <row r="1280" spans="1:10" s="116" customFormat="1" ht="12" x14ac:dyDescent="0.2">
      <c r="A1280" s="143" t="s">
        <v>706</v>
      </c>
      <c r="B1280" s="143" t="s">
        <v>706</v>
      </c>
      <c r="C1280" s="143" t="s">
        <v>3249</v>
      </c>
      <c r="D1280" s="255">
        <v>2.1999388160094601E-4</v>
      </c>
      <c r="E1280" s="255">
        <v>4.3998776320189201E-4</v>
      </c>
      <c r="F1280" s="255">
        <v>8.7997552640378402E-4</v>
      </c>
      <c r="G1280" s="255">
        <v>0</v>
      </c>
      <c r="H1280" s="255">
        <v>0</v>
      </c>
      <c r="I1280" s="255">
        <v>0</v>
      </c>
      <c r="J1280" s="255">
        <v>0</v>
      </c>
    </row>
    <row r="1281" spans="1:10" s="116" customFormat="1" ht="12" x14ac:dyDescent="0.2">
      <c r="A1281" s="144" t="s">
        <v>4759</v>
      </c>
      <c r="B1281" s="144" t="s">
        <v>4759</v>
      </c>
      <c r="C1281" s="144" t="s">
        <v>2299</v>
      </c>
      <c r="D1281" s="256">
        <v>0</v>
      </c>
      <c r="E1281" s="256">
        <v>0</v>
      </c>
      <c r="F1281" s="256">
        <v>0</v>
      </c>
      <c r="G1281" s="256">
        <v>0</v>
      </c>
      <c r="H1281" s="256">
        <v>0</v>
      </c>
      <c r="I1281" s="256">
        <v>0</v>
      </c>
      <c r="J1281" s="256">
        <v>5.5833599020239797</v>
      </c>
    </row>
    <row r="1282" spans="1:10" s="116" customFormat="1" ht="12" x14ac:dyDescent="0.2">
      <c r="A1282" s="143" t="s">
        <v>4760</v>
      </c>
      <c r="B1282" s="143" t="s">
        <v>4760</v>
      </c>
      <c r="C1282" s="143" t="s">
        <v>2358</v>
      </c>
      <c r="D1282" s="255">
        <v>0</v>
      </c>
      <c r="E1282" s="255">
        <v>0</v>
      </c>
      <c r="F1282" s="255">
        <v>0</v>
      </c>
      <c r="G1282" s="255">
        <v>0</v>
      </c>
      <c r="H1282" s="255">
        <v>0</v>
      </c>
      <c r="I1282" s="255">
        <v>0</v>
      </c>
      <c r="J1282" s="255">
        <v>0</v>
      </c>
    </row>
    <row r="1283" spans="1:10" s="116" customFormat="1" ht="12" x14ac:dyDescent="0.2">
      <c r="A1283" s="144" t="s">
        <v>5862</v>
      </c>
      <c r="B1283" s="144" t="s">
        <v>5862</v>
      </c>
      <c r="C1283" s="144" t="s">
        <v>5359</v>
      </c>
      <c r="D1283" s="256">
        <v>1.2294324927947201E-3</v>
      </c>
      <c r="E1283" s="256">
        <v>2.4588649855894502E-3</v>
      </c>
      <c r="F1283" s="256">
        <v>4.9177299711789003E-3</v>
      </c>
      <c r="G1283" s="256">
        <v>0</v>
      </c>
      <c r="H1283" s="256">
        <v>0</v>
      </c>
      <c r="I1283" s="256">
        <v>0</v>
      </c>
      <c r="J1283" s="256">
        <v>0</v>
      </c>
    </row>
    <row r="1284" spans="1:10" s="116" customFormat="1" ht="12" x14ac:dyDescent="0.2">
      <c r="A1284" s="143" t="s">
        <v>5722</v>
      </c>
      <c r="B1284" s="143" t="s">
        <v>5722</v>
      </c>
      <c r="C1284" s="143" t="s">
        <v>5723</v>
      </c>
      <c r="D1284" s="255">
        <v>0</v>
      </c>
      <c r="E1284" s="255">
        <v>0</v>
      </c>
      <c r="F1284" s="255">
        <v>0</v>
      </c>
      <c r="G1284" s="255">
        <v>22.49419494308</v>
      </c>
      <c r="H1284" s="255">
        <v>44.98838988616</v>
      </c>
      <c r="I1284" s="255">
        <v>89.97677977232</v>
      </c>
      <c r="J1284" s="255">
        <v>0</v>
      </c>
    </row>
    <row r="1285" spans="1:10" s="116" customFormat="1" ht="12" x14ac:dyDescent="0.2">
      <c r="A1285" s="144" t="s">
        <v>1174</v>
      </c>
      <c r="B1285" s="144" t="s">
        <v>1174</v>
      </c>
      <c r="C1285" s="144" t="s">
        <v>3809</v>
      </c>
      <c r="D1285" s="256">
        <v>0</v>
      </c>
      <c r="E1285" s="256">
        <v>0</v>
      </c>
      <c r="F1285" s="256">
        <v>0</v>
      </c>
      <c r="G1285" s="256">
        <v>0</v>
      </c>
      <c r="H1285" s="256">
        <v>0</v>
      </c>
      <c r="I1285" s="256">
        <v>0</v>
      </c>
      <c r="J1285" s="256">
        <v>0</v>
      </c>
    </row>
    <row r="1286" spans="1:10" s="116" customFormat="1" ht="12" x14ac:dyDescent="0.2">
      <c r="A1286" s="143" t="s">
        <v>5863</v>
      </c>
      <c r="B1286" s="143" t="s">
        <v>5863</v>
      </c>
      <c r="C1286" s="143" t="s">
        <v>3668</v>
      </c>
      <c r="D1286" s="255">
        <v>0</v>
      </c>
      <c r="E1286" s="255">
        <v>0</v>
      </c>
      <c r="F1286" s="255">
        <v>0</v>
      </c>
      <c r="G1286" s="255">
        <v>0</v>
      </c>
      <c r="H1286" s="255">
        <v>0</v>
      </c>
      <c r="I1286" s="255">
        <v>0</v>
      </c>
      <c r="J1286" s="255">
        <v>0.40295024674491497</v>
      </c>
    </row>
    <row r="1287" spans="1:10" s="116" customFormat="1" ht="12" x14ac:dyDescent="0.2">
      <c r="A1287" s="144" t="s">
        <v>6146</v>
      </c>
      <c r="B1287" s="144" t="s">
        <v>6146</v>
      </c>
      <c r="C1287" s="144" t="s">
        <v>6147</v>
      </c>
      <c r="D1287" s="256">
        <v>0</v>
      </c>
      <c r="E1287" s="256">
        <v>0</v>
      </c>
      <c r="F1287" s="256">
        <v>0</v>
      </c>
      <c r="G1287" s="256">
        <v>0</v>
      </c>
      <c r="H1287" s="256">
        <v>0</v>
      </c>
      <c r="I1287" s="256">
        <v>0</v>
      </c>
      <c r="J1287" s="256">
        <v>0</v>
      </c>
    </row>
    <row r="1288" spans="1:10" s="116" customFormat="1" ht="12" x14ac:dyDescent="0.2">
      <c r="A1288" s="143" t="s">
        <v>4761</v>
      </c>
      <c r="B1288" s="143" t="s">
        <v>4761</v>
      </c>
      <c r="C1288" s="143" t="s">
        <v>2377</v>
      </c>
      <c r="D1288" s="255">
        <v>0</v>
      </c>
      <c r="E1288" s="255">
        <v>0</v>
      </c>
      <c r="F1288" s="255">
        <v>0</v>
      </c>
      <c r="G1288" s="255">
        <v>0</v>
      </c>
      <c r="H1288" s="255">
        <v>0</v>
      </c>
      <c r="I1288" s="255">
        <v>0</v>
      </c>
      <c r="J1288" s="255">
        <v>8.8056652577547204E-2</v>
      </c>
    </row>
    <row r="1289" spans="1:10" s="116" customFormat="1" ht="12" x14ac:dyDescent="0.2">
      <c r="A1289" s="144" t="s">
        <v>556</v>
      </c>
      <c r="B1289" s="144" t="s">
        <v>556</v>
      </c>
      <c r="C1289" s="144" t="s">
        <v>2936</v>
      </c>
      <c r="D1289" s="256">
        <v>7.5561113271208796E-4</v>
      </c>
      <c r="E1289" s="256">
        <v>1.51122226542418E-3</v>
      </c>
      <c r="F1289" s="256">
        <v>3.0224445308483501E-3</v>
      </c>
      <c r="G1289" s="256">
        <v>0</v>
      </c>
      <c r="H1289" s="256">
        <v>0</v>
      </c>
      <c r="I1289" s="256">
        <v>0</v>
      </c>
      <c r="J1289" s="256">
        <v>2.49949347039917</v>
      </c>
    </row>
    <row r="1290" spans="1:10" s="116" customFormat="1" ht="12" x14ac:dyDescent="0.2">
      <c r="A1290" s="143" t="s">
        <v>4762</v>
      </c>
      <c r="B1290" s="143" t="s">
        <v>4762</v>
      </c>
      <c r="C1290" s="143" t="s">
        <v>2088</v>
      </c>
      <c r="D1290" s="255">
        <v>0</v>
      </c>
      <c r="E1290" s="255">
        <v>0</v>
      </c>
      <c r="F1290" s="255">
        <v>0</v>
      </c>
      <c r="G1290" s="255">
        <v>0</v>
      </c>
      <c r="H1290" s="255">
        <v>0</v>
      </c>
      <c r="I1290" s="255">
        <v>0</v>
      </c>
      <c r="J1290" s="255">
        <v>1.0984066584252701</v>
      </c>
    </row>
    <row r="1291" spans="1:10" s="116" customFormat="1" ht="12" x14ac:dyDescent="0.2">
      <c r="A1291" s="144" t="s">
        <v>4763</v>
      </c>
      <c r="B1291" s="144" t="s">
        <v>4763</v>
      </c>
      <c r="C1291" s="144" t="s">
        <v>2200</v>
      </c>
      <c r="D1291" s="256">
        <v>0</v>
      </c>
      <c r="E1291" s="256">
        <v>0</v>
      </c>
      <c r="F1291" s="256">
        <v>0</v>
      </c>
      <c r="G1291" s="256">
        <v>0</v>
      </c>
      <c r="H1291" s="256">
        <v>0</v>
      </c>
      <c r="I1291" s="256">
        <v>0</v>
      </c>
      <c r="J1291" s="256">
        <v>2.4276538641666301</v>
      </c>
    </row>
    <row r="1292" spans="1:10" s="116" customFormat="1" ht="12" x14ac:dyDescent="0.2">
      <c r="A1292" s="143" t="s">
        <v>667</v>
      </c>
      <c r="B1292" s="143" t="s">
        <v>4764</v>
      </c>
      <c r="C1292" s="143" t="s">
        <v>3202</v>
      </c>
      <c r="D1292" s="255">
        <v>42.516546390630403</v>
      </c>
      <c r="E1292" s="255">
        <v>85.033092781260805</v>
      </c>
      <c r="F1292" s="255">
        <v>170.06618556252201</v>
      </c>
      <c r="G1292" s="255">
        <v>0</v>
      </c>
      <c r="H1292" s="255">
        <v>0</v>
      </c>
      <c r="I1292" s="255">
        <v>0</v>
      </c>
      <c r="J1292" s="255">
        <v>2.7628748263521299</v>
      </c>
    </row>
    <row r="1293" spans="1:10" s="116" customFormat="1" ht="12" x14ac:dyDescent="0.2">
      <c r="A1293" s="144" t="s">
        <v>648</v>
      </c>
      <c r="B1293" s="144" t="s">
        <v>648</v>
      </c>
      <c r="C1293" s="144" t="s">
        <v>3158</v>
      </c>
      <c r="D1293" s="256">
        <v>6.2785034354948595E-4</v>
      </c>
      <c r="E1293" s="256">
        <v>1.25570068709897E-3</v>
      </c>
      <c r="F1293" s="256">
        <v>2.5114013741979399E-3</v>
      </c>
      <c r="G1293" s="256">
        <v>0</v>
      </c>
      <c r="H1293" s="256">
        <v>0</v>
      </c>
      <c r="I1293" s="256">
        <v>0</v>
      </c>
      <c r="J1293" s="256">
        <v>1.7005289917622199</v>
      </c>
    </row>
    <row r="1294" spans="1:10" s="116" customFormat="1" ht="12" x14ac:dyDescent="0.2">
      <c r="A1294" s="143" t="s">
        <v>6148</v>
      </c>
      <c r="B1294" s="143" t="s">
        <v>6148</v>
      </c>
      <c r="C1294" s="143" t="s">
        <v>6149</v>
      </c>
      <c r="D1294" s="255">
        <v>0</v>
      </c>
      <c r="E1294" s="255">
        <v>0</v>
      </c>
      <c r="F1294" s="255">
        <v>0</v>
      </c>
      <c r="G1294" s="255">
        <v>0</v>
      </c>
      <c r="H1294" s="255">
        <v>0</v>
      </c>
      <c r="I1294" s="255">
        <v>0</v>
      </c>
      <c r="J1294" s="255">
        <v>4.7392420526966701</v>
      </c>
    </row>
    <row r="1295" spans="1:10" s="116" customFormat="1" ht="12" x14ac:dyDescent="0.2">
      <c r="A1295" s="144" t="s">
        <v>1157</v>
      </c>
      <c r="B1295" s="144" t="s">
        <v>1157</v>
      </c>
      <c r="C1295" s="144" t="s">
        <v>3791</v>
      </c>
      <c r="D1295" s="256">
        <v>2.2377381183413201</v>
      </c>
      <c r="E1295" s="256">
        <v>4.4754762366826402</v>
      </c>
      <c r="F1295" s="256">
        <v>8.9509524733652803</v>
      </c>
      <c r="G1295" s="256">
        <v>0</v>
      </c>
      <c r="H1295" s="256">
        <v>0</v>
      </c>
      <c r="I1295" s="256">
        <v>0</v>
      </c>
      <c r="J1295" s="256">
        <v>1.21472228729349</v>
      </c>
    </row>
    <row r="1296" spans="1:10" s="116" customFormat="1" ht="12" x14ac:dyDescent="0.2">
      <c r="A1296" s="143" t="s">
        <v>961</v>
      </c>
      <c r="B1296" s="143" t="s">
        <v>961</v>
      </c>
      <c r="C1296" s="143" t="s">
        <v>3546</v>
      </c>
      <c r="D1296" s="255">
        <v>45.164289192953497</v>
      </c>
      <c r="E1296" s="255">
        <v>90.328578385906894</v>
      </c>
      <c r="F1296" s="255">
        <v>180.65715677181399</v>
      </c>
      <c r="G1296" s="255">
        <v>0</v>
      </c>
      <c r="H1296" s="255">
        <v>0</v>
      </c>
      <c r="I1296" s="255">
        <v>0</v>
      </c>
      <c r="J1296" s="255">
        <v>2.0842913315079401</v>
      </c>
    </row>
    <row r="1297" spans="1:10" s="116" customFormat="1" ht="12" x14ac:dyDescent="0.2">
      <c r="A1297" s="144" t="s">
        <v>4765</v>
      </c>
      <c r="B1297" s="144" t="s">
        <v>4765</v>
      </c>
      <c r="C1297" s="144" t="s">
        <v>2099</v>
      </c>
      <c r="D1297" s="256">
        <v>0</v>
      </c>
      <c r="E1297" s="256">
        <v>0</v>
      </c>
      <c r="F1297" s="256">
        <v>0</v>
      </c>
      <c r="G1297" s="256">
        <v>0</v>
      </c>
      <c r="H1297" s="256">
        <v>0</v>
      </c>
      <c r="I1297" s="256">
        <v>0</v>
      </c>
      <c r="J1297" s="256">
        <v>1.14260955514076</v>
      </c>
    </row>
    <row r="1298" spans="1:10" s="116" customFormat="1" ht="12" x14ac:dyDescent="0.2">
      <c r="A1298" s="143" t="s">
        <v>1818</v>
      </c>
      <c r="B1298" s="143" t="s">
        <v>1818</v>
      </c>
      <c r="C1298" s="143" t="s">
        <v>3549</v>
      </c>
      <c r="D1298" s="255">
        <v>0</v>
      </c>
      <c r="E1298" s="255">
        <v>0</v>
      </c>
      <c r="F1298" s="255">
        <v>0</v>
      </c>
      <c r="G1298" s="255">
        <v>0</v>
      </c>
      <c r="H1298" s="255">
        <v>0</v>
      </c>
      <c r="I1298" s="255">
        <v>0</v>
      </c>
      <c r="J1298" s="255">
        <v>0</v>
      </c>
    </row>
    <row r="1299" spans="1:10" s="116" customFormat="1" ht="12" x14ac:dyDescent="0.2">
      <c r="A1299" s="144" t="s">
        <v>4766</v>
      </c>
      <c r="B1299" s="144" t="s">
        <v>4766</v>
      </c>
      <c r="C1299" s="144" t="s">
        <v>2207</v>
      </c>
      <c r="D1299" s="256">
        <v>0</v>
      </c>
      <c r="E1299" s="256">
        <v>0</v>
      </c>
      <c r="F1299" s="256">
        <v>0</v>
      </c>
      <c r="G1299" s="256">
        <v>0</v>
      </c>
      <c r="H1299" s="256">
        <v>0</v>
      </c>
      <c r="I1299" s="256">
        <v>0</v>
      </c>
      <c r="J1299" s="256">
        <v>2.0557213582839799</v>
      </c>
    </row>
    <row r="1300" spans="1:10" s="116" customFormat="1" ht="12" x14ac:dyDescent="0.2">
      <c r="A1300" s="143" t="s">
        <v>4767</v>
      </c>
      <c r="B1300" s="143" t="s">
        <v>4767</v>
      </c>
      <c r="C1300" s="143" t="s">
        <v>3185</v>
      </c>
      <c r="D1300" s="255">
        <v>0</v>
      </c>
      <c r="E1300" s="255">
        <v>0</v>
      </c>
      <c r="F1300" s="255">
        <v>0</v>
      </c>
      <c r="G1300" s="255">
        <v>0</v>
      </c>
      <c r="H1300" s="255">
        <v>0</v>
      </c>
      <c r="I1300" s="255">
        <v>0</v>
      </c>
      <c r="J1300" s="255">
        <v>0</v>
      </c>
    </row>
    <row r="1301" spans="1:10" s="116" customFormat="1" ht="12" x14ac:dyDescent="0.2">
      <c r="A1301" s="144" t="s">
        <v>5724</v>
      </c>
      <c r="B1301" s="144" t="s">
        <v>5724</v>
      </c>
      <c r="C1301" s="144" t="s">
        <v>5725</v>
      </c>
      <c r="D1301" s="256">
        <v>0</v>
      </c>
      <c r="E1301" s="256">
        <v>0</v>
      </c>
      <c r="F1301" s="256">
        <v>0</v>
      </c>
      <c r="G1301" s="256">
        <v>0</v>
      </c>
      <c r="H1301" s="256">
        <v>0</v>
      </c>
      <c r="I1301" s="256">
        <v>0</v>
      </c>
      <c r="J1301" s="256">
        <v>2.0656476445471199</v>
      </c>
    </row>
    <row r="1302" spans="1:10" s="116" customFormat="1" ht="12" x14ac:dyDescent="0.2">
      <c r="A1302" s="143" t="s">
        <v>4768</v>
      </c>
      <c r="B1302" s="143" t="s">
        <v>4768</v>
      </c>
      <c r="C1302" s="143" t="s">
        <v>2600</v>
      </c>
      <c r="D1302" s="255">
        <v>0</v>
      </c>
      <c r="E1302" s="255">
        <v>0</v>
      </c>
      <c r="F1302" s="255">
        <v>0</v>
      </c>
      <c r="G1302" s="255">
        <v>0</v>
      </c>
      <c r="H1302" s="255">
        <v>0</v>
      </c>
      <c r="I1302" s="255">
        <v>0</v>
      </c>
      <c r="J1302" s="255">
        <v>2.0126214009903101</v>
      </c>
    </row>
    <row r="1303" spans="1:10" s="116" customFormat="1" ht="12" x14ac:dyDescent="0.2">
      <c r="A1303" s="144" t="s">
        <v>4769</v>
      </c>
      <c r="B1303" s="144" t="s">
        <v>4769</v>
      </c>
      <c r="C1303" s="144" t="s">
        <v>2816</v>
      </c>
      <c r="D1303" s="256">
        <v>0</v>
      </c>
      <c r="E1303" s="256">
        <v>0</v>
      </c>
      <c r="F1303" s="256">
        <v>0</v>
      </c>
      <c r="G1303" s="256">
        <v>0</v>
      </c>
      <c r="H1303" s="256">
        <v>0</v>
      </c>
      <c r="I1303" s="256">
        <v>0</v>
      </c>
      <c r="J1303" s="256">
        <v>1.9673737502975099</v>
      </c>
    </row>
    <row r="1304" spans="1:10" s="116" customFormat="1" ht="12" x14ac:dyDescent="0.2">
      <c r="A1304" s="143" t="s">
        <v>977</v>
      </c>
      <c r="B1304" s="143" t="s">
        <v>977</v>
      </c>
      <c r="C1304" s="143" t="s">
        <v>3570</v>
      </c>
      <c r="D1304" s="255">
        <v>0</v>
      </c>
      <c r="E1304" s="255">
        <v>0</v>
      </c>
      <c r="F1304" s="255">
        <v>0</v>
      </c>
      <c r="G1304" s="255">
        <v>0</v>
      </c>
      <c r="H1304" s="255">
        <v>0</v>
      </c>
      <c r="I1304" s="255">
        <v>0</v>
      </c>
      <c r="J1304" s="255">
        <v>1.9108157605068401</v>
      </c>
    </row>
    <row r="1305" spans="1:10" s="116" customFormat="1" ht="12" x14ac:dyDescent="0.2">
      <c r="A1305" s="144" t="s">
        <v>1212</v>
      </c>
      <c r="B1305" s="144" t="s">
        <v>1212</v>
      </c>
      <c r="C1305" s="144" t="s">
        <v>3858</v>
      </c>
      <c r="D1305" s="256">
        <v>7.25503945839379E-4</v>
      </c>
      <c r="E1305" s="256">
        <v>1.4510078916787599E-3</v>
      </c>
      <c r="F1305" s="256">
        <v>2.9020157833575199E-3</v>
      </c>
      <c r="G1305" s="256">
        <v>0</v>
      </c>
      <c r="H1305" s="256">
        <v>0</v>
      </c>
      <c r="I1305" s="256">
        <v>0</v>
      </c>
      <c r="J1305" s="256">
        <v>1.7079992979</v>
      </c>
    </row>
    <row r="1306" spans="1:10" s="116" customFormat="1" ht="12" x14ac:dyDescent="0.2">
      <c r="A1306" s="143" t="s">
        <v>3859</v>
      </c>
      <c r="B1306" s="143" t="s">
        <v>3859</v>
      </c>
      <c r="C1306" s="143" t="s">
        <v>3860</v>
      </c>
      <c r="D1306" s="255">
        <v>3.9675379186384101E-4</v>
      </c>
      <c r="E1306" s="255">
        <v>7.9350758372768201E-4</v>
      </c>
      <c r="F1306" s="255">
        <v>1.5870151674553599E-3</v>
      </c>
      <c r="G1306" s="255">
        <v>0</v>
      </c>
      <c r="H1306" s="255">
        <v>0</v>
      </c>
      <c r="I1306" s="255">
        <v>0</v>
      </c>
      <c r="J1306" s="255">
        <v>0</v>
      </c>
    </row>
    <row r="1307" spans="1:10" s="116" customFormat="1" ht="12" x14ac:dyDescent="0.2">
      <c r="A1307" s="144" t="s">
        <v>4770</v>
      </c>
      <c r="B1307" s="144" t="s">
        <v>4770</v>
      </c>
      <c r="C1307" s="144" t="s">
        <v>2378</v>
      </c>
      <c r="D1307" s="256">
        <v>0</v>
      </c>
      <c r="E1307" s="256">
        <v>0</v>
      </c>
      <c r="F1307" s="256">
        <v>0</v>
      </c>
      <c r="G1307" s="256">
        <v>0</v>
      </c>
      <c r="H1307" s="256">
        <v>0</v>
      </c>
      <c r="I1307" s="256">
        <v>0</v>
      </c>
      <c r="J1307" s="256">
        <v>2.0082930433245401</v>
      </c>
    </row>
    <row r="1308" spans="1:10" s="116" customFormat="1" ht="12" x14ac:dyDescent="0.2">
      <c r="A1308" s="143" t="s">
        <v>1420</v>
      </c>
      <c r="B1308" s="143" t="s">
        <v>1420</v>
      </c>
      <c r="C1308" s="143" t="s">
        <v>4091</v>
      </c>
      <c r="D1308" s="255">
        <v>0</v>
      </c>
      <c r="E1308" s="255">
        <v>0</v>
      </c>
      <c r="F1308" s="255">
        <v>0</v>
      </c>
      <c r="G1308" s="255">
        <v>0</v>
      </c>
      <c r="H1308" s="255">
        <v>0</v>
      </c>
      <c r="I1308" s="255">
        <v>0</v>
      </c>
      <c r="J1308" s="255">
        <v>0</v>
      </c>
    </row>
    <row r="1309" spans="1:10" s="116" customFormat="1" ht="12" x14ac:dyDescent="0.2">
      <c r="A1309" s="144" t="s">
        <v>2234</v>
      </c>
      <c r="B1309" s="144" t="s">
        <v>2234</v>
      </c>
      <c r="C1309" s="144" t="s">
        <v>2235</v>
      </c>
      <c r="D1309" s="256">
        <v>0</v>
      </c>
      <c r="E1309" s="256">
        <v>0</v>
      </c>
      <c r="F1309" s="256">
        <v>0</v>
      </c>
      <c r="G1309" s="256">
        <v>0</v>
      </c>
      <c r="H1309" s="256">
        <v>0</v>
      </c>
      <c r="I1309" s="256">
        <v>0</v>
      </c>
      <c r="J1309" s="256">
        <v>2.5008695903515599</v>
      </c>
    </row>
    <row r="1310" spans="1:10" s="116" customFormat="1" ht="12" x14ac:dyDescent="0.2">
      <c r="A1310" s="143" t="s">
        <v>1366</v>
      </c>
      <c r="B1310" s="143" t="s">
        <v>1366</v>
      </c>
      <c r="C1310" s="143" t="s">
        <v>4030</v>
      </c>
      <c r="D1310" s="255">
        <v>0</v>
      </c>
      <c r="E1310" s="255">
        <v>0</v>
      </c>
      <c r="F1310" s="255">
        <v>0</v>
      </c>
      <c r="G1310" s="255">
        <v>0</v>
      </c>
      <c r="H1310" s="255">
        <v>0</v>
      </c>
      <c r="I1310" s="255">
        <v>0</v>
      </c>
      <c r="J1310" s="255">
        <v>0</v>
      </c>
    </row>
    <row r="1311" spans="1:10" s="116" customFormat="1" ht="12" x14ac:dyDescent="0.2">
      <c r="A1311" s="144" t="s">
        <v>6150</v>
      </c>
      <c r="B1311" s="144" t="s">
        <v>6150</v>
      </c>
      <c r="C1311" s="144" t="s">
        <v>6151</v>
      </c>
      <c r="D1311" s="256">
        <v>0</v>
      </c>
      <c r="E1311" s="256">
        <v>0</v>
      </c>
      <c r="F1311" s="256">
        <v>0</v>
      </c>
      <c r="G1311" s="256">
        <v>0</v>
      </c>
      <c r="H1311" s="256">
        <v>0</v>
      </c>
      <c r="I1311" s="256">
        <v>0</v>
      </c>
      <c r="J1311" s="256">
        <v>2.96159796352</v>
      </c>
    </row>
    <row r="1312" spans="1:10" s="116" customFormat="1" ht="12" x14ac:dyDescent="0.2">
      <c r="A1312" s="143" t="s">
        <v>6152</v>
      </c>
      <c r="B1312" s="143" t="s">
        <v>6152</v>
      </c>
      <c r="C1312" s="143" t="s">
        <v>6153</v>
      </c>
      <c r="D1312" s="255">
        <v>0</v>
      </c>
      <c r="E1312" s="255">
        <v>0</v>
      </c>
      <c r="F1312" s="255">
        <v>0</v>
      </c>
      <c r="G1312" s="255">
        <v>0</v>
      </c>
      <c r="H1312" s="255">
        <v>0</v>
      </c>
      <c r="I1312" s="255">
        <v>0</v>
      </c>
      <c r="J1312" s="255">
        <v>0</v>
      </c>
    </row>
    <row r="1313" spans="1:10" s="116" customFormat="1" ht="12" x14ac:dyDescent="0.2">
      <c r="A1313" s="144" t="s">
        <v>412</v>
      </c>
      <c r="B1313" s="144" t="s">
        <v>412</v>
      </c>
      <c r="C1313" s="144" t="s">
        <v>2691</v>
      </c>
      <c r="D1313" s="256">
        <v>0</v>
      </c>
      <c r="E1313" s="256">
        <v>0</v>
      </c>
      <c r="F1313" s="256">
        <v>0</v>
      </c>
      <c r="G1313" s="256">
        <v>54.707477985832703</v>
      </c>
      <c r="H1313" s="256">
        <v>109.41495597166499</v>
      </c>
      <c r="I1313" s="256">
        <v>218.82991194333101</v>
      </c>
      <c r="J1313" s="256">
        <v>0</v>
      </c>
    </row>
    <row r="1314" spans="1:10" s="116" customFormat="1" ht="12" x14ac:dyDescent="0.2">
      <c r="A1314" s="143" t="s">
        <v>446</v>
      </c>
      <c r="B1314" s="143" t="s">
        <v>448</v>
      </c>
      <c r="C1314" s="143" t="s">
        <v>2766</v>
      </c>
      <c r="D1314" s="255">
        <v>37.558789690645398</v>
      </c>
      <c r="E1314" s="255">
        <v>75.117579381290795</v>
      </c>
      <c r="F1314" s="255">
        <v>150.23515876258199</v>
      </c>
      <c r="G1314" s="255">
        <v>0</v>
      </c>
      <c r="H1314" s="255">
        <v>0</v>
      </c>
      <c r="I1314" s="255">
        <v>0</v>
      </c>
      <c r="J1314" s="255">
        <v>2.7711042762833999</v>
      </c>
    </row>
    <row r="1315" spans="1:10" s="116" customFormat="1" ht="12" x14ac:dyDescent="0.2">
      <c r="A1315" s="144" t="s">
        <v>536</v>
      </c>
      <c r="B1315" s="144" t="s">
        <v>536</v>
      </c>
      <c r="C1315" s="144" t="s">
        <v>2903</v>
      </c>
      <c r="D1315" s="256">
        <v>0</v>
      </c>
      <c r="E1315" s="256">
        <v>0</v>
      </c>
      <c r="F1315" s="256">
        <v>0</v>
      </c>
      <c r="G1315" s="256">
        <v>0</v>
      </c>
      <c r="H1315" s="256">
        <v>0</v>
      </c>
      <c r="I1315" s="256">
        <v>0</v>
      </c>
      <c r="J1315" s="256">
        <v>1.3069915571553401</v>
      </c>
    </row>
    <row r="1316" spans="1:10" s="116" customFormat="1" ht="12" x14ac:dyDescent="0.2">
      <c r="A1316" s="143" t="s">
        <v>1445</v>
      </c>
      <c r="B1316" s="143" t="s">
        <v>1445</v>
      </c>
      <c r="C1316" s="143" t="s">
        <v>4119</v>
      </c>
      <c r="D1316" s="255">
        <v>2.0745888143667099E-5</v>
      </c>
      <c r="E1316" s="255">
        <v>4.1491776287334198E-5</v>
      </c>
      <c r="F1316" s="255">
        <v>8.2983552574668397E-5</v>
      </c>
      <c r="G1316" s="255">
        <v>0</v>
      </c>
      <c r="H1316" s="255">
        <v>0</v>
      </c>
      <c r="I1316" s="255">
        <v>0</v>
      </c>
      <c r="J1316" s="255">
        <v>0</v>
      </c>
    </row>
    <row r="1317" spans="1:10" s="116" customFormat="1" ht="12" x14ac:dyDescent="0.2">
      <c r="A1317" s="144" t="s">
        <v>462</v>
      </c>
      <c r="B1317" s="144" t="s">
        <v>462</v>
      </c>
      <c r="C1317" s="144" t="s">
        <v>2787</v>
      </c>
      <c r="D1317" s="256">
        <v>0</v>
      </c>
      <c r="E1317" s="256">
        <v>0</v>
      </c>
      <c r="F1317" s="256">
        <v>0</v>
      </c>
      <c r="G1317" s="256">
        <v>0</v>
      </c>
      <c r="H1317" s="256">
        <v>0</v>
      </c>
      <c r="I1317" s="256">
        <v>0</v>
      </c>
      <c r="J1317" s="256">
        <v>3.5089249651263699</v>
      </c>
    </row>
    <row r="1318" spans="1:10" s="116" customFormat="1" ht="12" x14ac:dyDescent="0.2">
      <c r="A1318" s="143" t="s">
        <v>1204</v>
      </c>
      <c r="B1318" s="143" t="s">
        <v>1204</v>
      </c>
      <c r="C1318" s="143" t="s">
        <v>3846</v>
      </c>
      <c r="D1318" s="255">
        <v>0</v>
      </c>
      <c r="E1318" s="255">
        <v>0</v>
      </c>
      <c r="F1318" s="255">
        <v>0</v>
      </c>
      <c r="G1318" s="255">
        <v>0</v>
      </c>
      <c r="H1318" s="255">
        <v>0</v>
      </c>
      <c r="I1318" s="255">
        <v>0</v>
      </c>
      <c r="J1318" s="255">
        <v>1.92335002923562</v>
      </c>
    </row>
    <row r="1319" spans="1:10" s="116" customFormat="1" ht="12" x14ac:dyDescent="0.2">
      <c r="A1319" s="144" t="s">
        <v>1330</v>
      </c>
      <c r="B1319" s="144" t="s">
        <v>1330</v>
      </c>
      <c r="C1319" s="144" t="s">
        <v>3994</v>
      </c>
      <c r="D1319" s="256">
        <v>0</v>
      </c>
      <c r="E1319" s="256">
        <v>0</v>
      </c>
      <c r="F1319" s="256">
        <v>0</v>
      </c>
      <c r="G1319" s="256">
        <v>0</v>
      </c>
      <c r="H1319" s="256">
        <v>0</v>
      </c>
      <c r="I1319" s="256">
        <v>0</v>
      </c>
      <c r="J1319" s="256">
        <v>1.9234447239938</v>
      </c>
    </row>
    <row r="1320" spans="1:10" s="116" customFormat="1" ht="12" x14ac:dyDescent="0.2">
      <c r="A1320" s="143" t="s">
        <v>1298</v>
      </c>
      <c r="B1320" s="143" t="s">
        <v>1298</v>
      </c>
      <c r="C1320" s="143" t="s">
        <v>3962</v>
      </c>
      <c r="D1320" s="255">
        <v>0</v>
      </c>
      <c r="E1320" s="255">
        <v>0</v>
      </c>
      <c r="F1320" s="255">
        <v>0</v>
      </c>
      <c r="G1320" s="255">
        <v>0</v>
      </c>
      <c r="H1320" s="255">
        <v>0</v>
      </c>
      <c r="I1320" s="255">
        <v>0</v>
      </c>
      <c r="J1320" s="255">
        <v>2.7847710108271002</v>
      </c>
    </row>
    <row r="1321" spans="1:10" s="116" customFormat="1" ht="12" x14ac:dyDescent="0.2">
      <c r="A1321" s="144" t="s">
        <v>4771</v>
      </c>
      <c r="B1321" s="144" t="s">
        <v>4771</v>
      </c>
      <c r="C1321" s="144" t="s">
        <v>2421</v>
      </c>
      <c r="D1321" s="256">
        <v>0</v>
      </c>
      <c r="E1321" s="256">
        <v>0</v>
      </c>
      <c r="F1321" s="256">
        <v>0</v>
      </c>
      <c r="G1321" s="256">
        <v>0</v>
      </c>
      <c r="H1321" s="256">
        <v>0</v>
      </c>
      <c r="I1321" s="256">
        <v>0</v>
      </c>
      <c r="J1321" s="256">
        <v>2.0152047426863802</v>
      </c>
    </row>
    <row r="1322" spans="1:10" s="116" customFormat="1" ht="12" x14ac:dyDescent="0.2">
      <c r="A1322" s="143" t="s">
        <v>508</v>
      </c>
      <c r="B1322" s="143" t="s">
        <v>508</v>
      </c>
      <c r="C1322" s="143" t="s">
        <v>2860</v>
      </c>
      <c r="D1322" s="255">
        <v>0</v>
      </c>
      <c r="E1322" s="255">
        <v>0</v>
      </c>
      <c r="F1322" s="255">
        <v>0</v>
      </c>
      <c r="G1322" s="255">
        <v>0</v>
      </c>
      <c r="H1322" s="255">
        <v>0</v>
      </c>
      <c r="I1322" s="255">
        <v>0</v>
      </c>
      <c r="J1322" s="255">
        <v>2.9009679845664</v>
      </c>
    </row>
    <row r="1323" spans="1:10" s="116" customFormat="1" ht="12" x14ac:dyDescent="0.2">
      <c r="A1323" s="144" t="s">
        <v>5360</v>
      </c>
      <c r="B1323" s="144" t="s">
        <v>5360</v>
      </c>
      <c r="C1323" s="144" t="s">
        <v>5361</v>
      </c>
      <c r="D1323" s="256">
        <v>0</v>
      </c>
      <c r="E1323" s="256">
        <v>0</v>
      </c>
      <c r="F1323" s="256">
        <v>0</v>
      </c>
      <c r="G1323" s="256">
        <v>0</v>
      </c>
      <c r="H1323" s="256">
        <v>0</v>
      </c>
      <c r="I1323" s="256">
        <v>0</v>
      </c>
      <c r="J1323" s="256">
        <v>1.1365650543642101</v>
      </c>
    </row>
    <row r="1324" spans="1:10" s="116" customFormat="1" ht="12" x14ac:dyDescent="0.2">
      <c r="A1324" s="143" t="s">
        <v>1852</v>
      </c>
      <c r="B1324" s="143" t="s">
        <v>1852</v>
      </c>
      <c r="C1324" s="143" t="s">
        <v>4176</v>
      </c>
      <c r="D1324" s="255">
        <v>0</v>
      </c>
      <c r="E1324" s="255">
        <v>0</v>
      </c>
      <c r="F1324" s="255">
        <v>0</v>
      </c>
      <c r="G1324" s="255">
        <v>0</v>
      </c>
      <c r="H1324" s="255">
        <v>0</v>
      </c>
      <c r="I1324" s="255">
        <v>0</v>
      </c>
      <c r="J1324" s="255">
        <v>1.9572919635749999</v>
      </c>
    </row>
    <row r="1325" spans="1:10" s="116" customFormat="1" ht="12" x14ac:dyDescent="0.2">
      <c r="A1325" s="144" t="s">
        <v>1495</v>
      </c>
      <c r="B1325" s="144" t="s">
        <v>1495</v>
      </c>
      <c r="C1325" s="144" t="s">
        <v>4175</v>
      </c>
      <c r="D1325" s="256">
        <v>0</v>
      </c>
      <c r="E1325" s="256">
        <v>0</v>
      </c>
      <c r="F1325" s="256">
        <v>0</v>
      </c>
      <c r="G1325" s="256">
        <v>0</v>
      </c>
      <c r="H1325" s="256">
        <v>0</v>
      </c>
      <c r="I1325" s="256">
        <v>0</v>
      </c>
      <c r="J1325" s="256">
        <v>0</v>
      </c>
    </row>
    <row r="1326" spans="1:10" s="116" customFormat="1" ht="12" x14ac:dyDescent="0.2">
      <c r="A1326" s="143" t="s">
        <v>430</v>
      </c>
      <c r="B1326" s="143" t="s">
        <v>430</v>
      </c>
      <c r="C1326" s="143" t="s">
        <v>2723</v>
      </c>
      <c r="D1326" s="255">
        <v>0</v>
      </c>
      <c r="E1326" s="255">
        <v>0</v>
      </c>
      <c r="F1326" s="255">
        <v>0</v>
      </c>
      <c r="G1326" s="255">
        <v>0</v>
      </c>
      <c r="H1326" s="255">
        <v>0</v>
      </c>
      <c r="I1326" s="255">
        <v>0</v>
      </c>
      <c r="J1326" s="255">
        <v>1.7840110650147101</v>
      </c>
    </row>
    <row r="1327" spans="1:10" s="116" customFormat="1" ht="12" x14ac:dyDescent="0.2">
      <c r="A1327" s="144" t="s">
        <v>1144</v>
      </c>
      <c r="B1327" s="144" t="s">
        <v>1144</v>
      </c>
      <c r="C1327" s="144" t="s">
        <v>3773</v>
      </c>
      <c r="D1327" s="256">
        <v>0</v>
      </c>
      <c r="E1327" s="256">
        <v>0</v>
      </c>
      <c r="F1327" s="256">
        <v>0</v>
      </c>
      <c r="G1327" s="256">
        <v>0</v>
      </c>
      <c r="H1327" s="256">
        <v>0</v>
      </c>
      <c r="I1327" s="256">
        <v>0</v>
      </c>
      <c r="J1327" s="256">
        <v>1.9876150317333801</v>
      </c>
    </row>
    <row r="1328" spans="1:10" s="116" customFormat="1" ht="12" x14ac:dyDescent="0.2">
      <c r="A1328" s="143" t="s">
        <v>4393</v>
      </c>
      <c r="B1328" s="143" t="s">
        <v>4772</v>
      </c>
      <c r="C1328" s="143" t="s">
        <v>2891</v>
      </c>
      <c r="D1328" s="255">
        <v>50.589243901158802</v>
      </c>
      <c r="E1328" s="255">
        <v>101.178487802318</v>
      </c>
      <c r="F1328" s="255">
        <v>202.35697560463501</v>
      </c>
      <c r="G1328" s="255">
        <v>0</v>
      </c>
      <c r="H1328" s="255">
        <v>0</v>
      </c>
      <c r="I1328" s="255">
        <v>0</v>
      </c>
      <c r="J1328" s="255">
        <v>2.02942863842362</v>
      </c>
    </row>
    <row r="1329" spans="1:10" s="116" customFormat="1" ht="12" x14ac:dyDescent="0.2">
      <c r="A1329" s="144" t="s">
        <v>1219</v>
      </c>
      <c r="B1329" s="144" t="s">
        <v>1219</v>
      </c>
      <c r="C1329" s="144" t="s">
        <v>3869</v>
      </c>
      <c r="D1329" s="256">
        <v>0</v>
      </c>
      <c r="E1329" s="256">
        <v>0</v>
      </c>
      <c r="F1329" s="256">
        <v>0</v>
      </c>
      <c r="G1329" s="256">
        <v>0</v>
      </c>
      <c r="H1329" s="256">
        <v>0</v>
      </c>
      <c r="I1329" s="256">
        <v>0</v>
      </c>
      <c r="J1329" s="256">
        <v>2.8950130873754598</v>
      </c>
    </row>
    <row r="1330" spans="1:10" s="116" customFormat="1" ht="12" x14ac:dyDescent="0.2">
      <c r="A1330" s="143" t="s">
        <v>5864</v>
      </c>
      <c r="B1330" s="143" t="s">
        <v>5864</v>
      </c>
      <c r="C1330" s="143" t="s">
        <v>5583</v>
      </c>
      <c r="D1330" s="255">
        <v>0</v>
      </c>
      <c r="E1330" s="255">
        <v>0</v>
      </c>
      <c r="F1330" s="255">
        <v>0</v>
      </c>
      <c r="G1330" s="255">
        <v>0</v>
      </c>
      <c r="H1330" s="255">
        <v>0</v>
      </c>
      <c r="I1330" s="255">
        <v>0</v>
      </c>
      <c r="J1330" s="255">
        <v>20.534964475036698</v>
      </c>
    </row>
    <row r="1331" spans="1:10" s="116" customFormat="1" ht="12" x14ac:dyDescent="0.2">
      <c r="A1331" s="144" t="s">
        <v>4773</v>
      </c>
      <c r="B1331" s="144" t="s">
        <v>4773</v>
      </c>
      <c r="C1331" s="144" t="s">
        <v>2884</v>
      </c>
      <c r="D1331" s="256">
        <v>0</v>
      </c>
      <c r="E1331" s="256">
        <v>0</v>
      </c>
      <c r="F1331" s="256">
        <v>0</v>
      </c>
      <c r="G1331" s="256">
        <v>0</v>
      </c>
      <c r="H1331" s="256">
        <v>0</v>
      </c>
      <c r="I1331" s="256">
        <v>0</v>
      </c>
      <c r="J1331" s="256">
        <v>0</v>
      </c>
    </row>
    <row r="1332" spans="1:10" s="116" customFormat="1" ht="12" x14ac:dyDescent="0.2">
      <c r="A1332" s="143" t="s">
        <v>6154</v>
      </c>
      <c r="B1332" s="143" t="s">
        <v>6154</v>
      </c>
      <c r="C1332" s="143" t="s">
        <v>6155</v>
      </c>
      <c r="D1332" s="255">
        <v>0</v>
      </c>
      <c r="E1332" s="255">
        <v>0</v>
      </c>
      <c r="F1332" s="255">
        <v>0</v>
      </c>
      <c r="G1332" s="255">
        <v>0</v>
      </c>
      <c r="H1332" s="255">
        <v>0</v>
      </c>
      <c r="I1332" s="255">
        <v>0</v>
      </c>
      <c r="J1332" s="255">
        <v>2.4922865688</v>
      </c>
    </row>
    <row r="1333" spans="1:10" s="116" customFormat="1" ht="12" x14ac:dyDescent="0.2">
      <c r="A1333" s="144" t="s">
        <v>741</v>
      </c>
      <c r="B1333" s="144" t="s">
        <v>741</v>
      </c>
      <c r="C1333" s="144" t="s">
        <v>3293</v>
      </c>
      <c r="D1333" s="256">
        <v>4.80254253565929E-4</v>
      </c>
      <c r="E1333" s="256">
        <v>9.6050850713185799E-4</v>
      </c>
      <c r="F1333" s="256">
        <v>1.9210170142637201E-3</v>
      </c>
      <c r="G1333" s="256">
        <v>0</v>
      </c>
      <c r="H1333" s="256">
        <v>0</v>
      </c>
      <c r="I1333" s="256">
        <v>0</v>
      </c>
      <c r="J1333" s="256">
        <v>1.67456378490096</v>
      </c>
    </row>
    <row r="1334" spans="1:10" s="116" customFormat="1" ht="12" x14ac:dyDescent="0.2">
      <c r="A1334" s="143" t="s">
        <v>4774</v>
      </c>
      <c r="B1334" s="143" t="s">
        <v>4774</v>
      </c>
      <c r="C1334" s="143" t="s">
        <v>4775</v>
      </c>
      <c r="D1334" s="255">
        <v>4.7908745246858397E-2</v>
      </c>
      <c r="E1334" s="255">
        <v>9.5817490493716906E-2</v>
      </c>
      <c r="F1334" s="255">
        <v>0.19163498098743401</v>
      </c>
      <c r="G1334" s="255">
        <v>0</v>
      </c>
      <c r="H1334" s="255">
        <v>0</v>
      </c>
      <c r="I1334" s="255">
        <v>0</v>
      </c>
      <c r="J1334" s="255">
        <v>1.07681443486413</v>
      </c>
    </row>
    <row r="1335" spans="1:10" s="116" customFormat="1" ht="12" x14ac:dyDescent="0.2">
      <c r="A1335" s="144" t="s">
        <v>1082</v>
      </c>
      <c r="B1335" s="144" t="s">
        <v>1082</v>
      </c>
      <c r="C1335" s="144" t="s">
        <v>3698</v>
      </c>
      <c r="D1335" s="256">
        <v>16.968843569195499</v>
      </c>
      <c r="E1335" s="256">
        <v>33.937687138390999</v>
      </c>
      <c r="F1335" s="256">
        <v>67.875374276781898</v>
      </c>
      <c r="G1335" s="256">
        <v>0</v>
      </c>
      <c r="H1335" s="256">
        <v>0</v>
      </c>
      <c r="I1335" s="256">
        <v>0</v>
      </c>
      <c r="J1335" s="256">
        <v>1.0533542520716901</v>
      </c>
    </row>
    <row r="1336" spans="1:10" s="116" customFormat="1" ht="12" x14ac:dyDescent="0.2">
      <c r="A1336" s="143" t="s">
        <v>4776</v>
      </c>
      <c r="B1336" s="143" t="s">
        <v>4776</v>
      </c>
      <c r="C1336" s="143" t="s">
        <v>2866</v>
      </c>
      <c r="D1336" s="255">
        <v>0</v>
      </c>
      <c r="E1336" s="255">
        <v>0</v>
      </c>
      <c r="F1336" s="255">
        <v>0</v>
      </c>
      <c r="G1336" s="255">
        <v>0</v>
      </c>
      <c r="H1336" s="255">
        <v>0</v>
      </c>
      <c r="I1336" s="255">
        <v>0</v>
      </c>
      <c r="J1336" s="255">
        <v>2.3568651600405901</v>
      </c>
    </row>
    <row r="1337" spans="1:10" s="116" customFormat="1" ht="12" x14ac:dyDescent="0.2">
      <c r="A1337" s="144" t="s">
        <v>4777</v>
      </c>
      <c r="B1337" s="144" t="s">
        <v>4778</v>
      </c>
      <c r="C1337" s="144" t="s">
        <v>2165</v>
      </c>
      <c r="D1337" s="256">
        <v>56.659319623352701</v>
      </c>
      <c r="E1337" s="256">
        <v>113.318639246705</v>
      </c>
      <c r="F1337" s="256">
        <v>226.637278493411</v>
      </c>
      <c r="G1337" s="256">
        <v>0</v>
      </c>
      <c r="H1337" s="256">
        <v>0</v>
      </c>
      <c r="I1337" s="256">
        <v>0</v>
      </c>
      <c r="J1337" s="256">
        <v>1.15023615253339</v>
      </c>
    </row>
    <row r="1338" spans="1:10" s="116" customFormat="1" ht="12" x14ac:dyDescent="0.2">
      <c r="A1338" s="143" t="s">
        <v>4777</v>
      </c>
      <c r="B1338" s="143" t="s">
        <v>4777</v>
      </c>
      <c r="C1338" s="143" t="s">
        <v>2166</v>
      </c>
      <c r="D1338" s="255">
        <v>56.519842398348899</v>
      </c>
      <c r="E1338" s="255">
        <v>113.039684796698</v>
      </c>
      <c r="F1338" s="255">
        <v>226.079369593396</v>
      </c>
      <c r="G1338" s="255">
        <v>0</v>
      </c>
      <c r="H1338" s="255">
        <v>0</v>
      </c>
      <c r="I1338" s="255">
        <v>0</v>
      </c>
      <c r="J1338" s="255">
        <v>1.55294768838857</v>
      </c>
    </row>
    <row r="1339" spans="1:10" s="116" customFormat="1" ht="12" x14ac:dyDescent="0.2">
      <c r="A1339" s="144" t="s">
        <v>4779</v>
      </c>
      <c r="B1339" s="144" t="s">
        <v>4779</v>
      </c>
      <c r="C1339" s="144" t="s">
        <v>2111</v>
      </c>
      <c r="D1339" s="256">
        <v>0</v>
      </c>
      <c r="E1339" s="256">
        <v>0</v>
      </c>
      <c r="F1339" s="256">
        <v>0</v>
      </c>
      <c r="G1339" s="256">
        <v>0</v>
      </c>
      <c r="H1339" s="256">
        <v>0</v>
      </c>
      <c r="I1339" s="256">
        <v>0</v>
      </c>
      <c r="J1339" s="256">
        <v>1.1339189698255301</v>
      </c>
    </row>
    <row r="1340" spans="1:10" s="116" customFormat="1" ht="12" x14ac:dyDescent="0.2">
      <c r="A1340" s="143" t="s">
        <v>958</v>
      </c>
      <c r="B1340" s="143" t="s">
        <v>958</v>
      </c>
      <c r="C1340" s="143" t="s">
        <v>3544</v>
      </c>
      <c r="D1340" s="255">
        <v>0</v>
      </c>
      <c r="E1340" s="255">
        <v>0</v>
      </c>
      <c r="F1340" s="255">
        <v>0</v>
      </c>
      <c r="G1340" s="255">
        <v>0</v>
      </c>
      <c r="H1340" s="255">
        <v>0</v>
      </c>
      <c r="I1340" s="255">
        <v>0</v>
      </c>
      <c r="J1340" s="255">
        <v>2.0343273242526201</v>
      </c>
    </row>
    <row r="1341" spans="1:10" s="116" customFormat="1" ht="12" x14ac:dyDescent="0.2">
      <c r="A1341" s="144" t="s">
        <v>5362</v>
      </c>
      <c r="B1341" s="144" t="s">
        <v>5362</v>
      </c>
      <c r="C1341" s="144" t="s">
        <v>5363</v>
      </c>
      <c r="D1341" s="256">
        <v>0</v>
      </c>
      <c r="E1341" s="256">
        <v>0</v>
      </c>
      <c r="F1341" s="256">
        <v>0</v>
      </c>
      <c r="G1341" s="256">
        <v>0</v>
      </c>
      <c r="H1341" s="256">
        <v>0</v>
      </c>
      <c r="I1341" s="256">
        <v>0</v>
      </c>
      <c r="J1341" s="256">
        <v>0</v>
      </c>
    </row>
    <row r="1342" spans="1:10" s="116" customFormat="1" ht="12" x14ac:dyDescent="0.2">
      <c r="A1342" s="143" t="s">
        <v>5364</v>
      </c>
      <c r="B1342" s="143" t="s">
        <v>5364</v>
      </c>
      <c r="C1342" s="143" t="s">
        <v>5365</v>
      </c>
      <c r="D1342" s="255">
        <v>0</v>
      </c>
      <c r="E1342" s="255">
        <v>0</v>
      </c>
      <c r="F1342" s="255">
        <v>0</v>
      </c>
      <c r="G1342" s="255">
        <v>0</v>
      </c>
      <c r="H1342" s="255">
        <v>0</v>
      </c>
      <c r="I1342" s="255">
        <v>0</v>
      </c>
      <c r="J1342" s="255">
        <v>0</v>
      </c>
    </row>
    <row r="1343" spans="1:10" s="116" customFormat="1" ht="12" x14ac:dyDescent="0.2">
      <c r="A1343" s="144" t="s">
        <v>1213</v>
      </c>
      <c r="B1343" s="144" t="s">
        <v>1214</v>
      </c>
      <c r="C1343" s="144" t="s">
        <v>3864</v>
      </c>
      <c r="D1343" s="256">
        <v>27.2610460655726</v>
      </c>
      <c r="E1343" s="256">
        <v>54.5220921311453</v>
      </c>
      <c r="F1343" s="256">
        <v>109.044184262291</v>
      </c>
      <c r="G1343" s="256">
        <v>34.9556638070977</v>
      </c>
      <c r="H1343" s="256">
        <v>69.9113276141954</v>
      </c>
      <c r="I1343" s="256">
        <v>139.822655228391</v>
      </c>
      <c r="J1343" s="256">
        <v>0</v>
      </c>
    </row>
    <row r="1344" spans="1:10" s="116" customFormat="1" ht="12" x14ac:dyDescent="0.2">
      <c r="A1344" s="143" t="s">
        <v>767</v>
      </c>
      <c r="B1344" s="143" t="s">
        <v>767</v>
      </c>
      <c r="C1344" s="143" t="s">
        <v>3327</v>
      </c>
      <c r="D1344" s="255">
        <v>1.70771551930572E-4</v>
      </c>
      <c r="E1344" s="255">
        <v>3.41543103861144E-4</v>
      </c>
      <c r="F1344" s="255">
        <v>6.83086207722288E-4</v>
      </c>
      <c r="G1344" s="255">
        <v>0</v>
      </c>
      <c r="H1344" s="255">
        <v>0</v>
      </c>
      <c r="I1344" s="255">
        <v>0</v>
      </c>
      <c r="J1344" s="255">
        <v>0.60748472818444399</v>
      </c>
    </row>
    <row r="1345" spans="1:10" s="116" customFormat="1" ht="12" x14ac:dyDescent="0.2">
      <c r="A1345" s="144" t="s">
        <v>769</v>
      </c>
      <c r="B1345" s="144" t="s">
        <v>769</v>
      </c>
      <c r="C1345" s="144" t="s">
        <v>3329</v>
      </c>
      <c r="D1345" s="256">
        <v>2.3927073325197E-4</v>
      </c>
      <c r="E1345" s="256">
        <v>4.7854146650393999E-4</v>
      </c>
      <c r="F1345" s="256">
        <v>9.5708293300787999E-4</v>
      </c>
      <c r="G1345" s="256">
        <v>0</v>
      </c>
      <c r="H1345" s="256">
        <v>0</v>
      </c>
      <c r="I1345" s="256">
        <v>0</v>
      </c>
      <c r="J1345" s="256">
        <v>0</v>
      </c>
    </row>
    <row r="1346" spans="1:10" s="116" customFormat="1" ht="12" x14ac:dyDescent="0.2">
      <c r="A1346" s="143" t="s">
        <v>768</v>
      </c>
      <c r="B1346" s="143" t="s">
        <v>768</v>
      </c>
      <c r="C1346" s="143" t="s">
        <v>3328</v>
      </c>
      <c r="D1346" s="255">
        <v>4.4229033330998998E-5</v>
      </c>
      <c r="E1346" s="255">
        <v>8.8458066661998105E-5</v>
      </c>
      <c r="F1346" s="255">
        <v>1.7691613332399599E-4</v>
      </c>
      <c r="G1346" s="255">
        <v>0</v>
      </c>
      <c r="H1346" s="255">
        <v>0</v>
      </c>
      <c r="I1346" s="255">
        <v>0</v>
      </c>
      <c r="J1346" s="255">
        <v>0</v>
      </c>
    </row>
    <row r="1347" spans="1:10" s="116" customFormat="1" ht="12" x14ac:dyDescent="0.2">
      <c r="A1347" s="144" t="s">
        <v>303</v>
      </c>
      <c r="B1347" s="144" t="s">
        <v>303</v>
      </c>
      <c r="C1347" s="144" t="s">
        <v>2209</v>
      </c>
      <c r="D1347" s="256">
        <v>0</v>
      </c>
      <c r="E1347" s="256">
        <v>0</v>
      </c>
      <c r="F1347" s="256">
        <v>0</v>
      </c>
      <c r="G1347" s="256">
        <v>0</v>
      </c>
      <c r="H1347" s="256">
        <v>0</v>
      </c>
      <c r="I1347" s="256">
        <v>0</v>
      </c>
      <c r="J1347" s="256">
        <v>2.7781928553309898</v>
      </c>
    </row>
    <row r="1348" spans="1:10" s="116" customFormat="1" ht="12" x14ac:dyDescent="0.2">
      <c r="A1348" s="143" t="s">
        <v>1482</v>
      </c>
      <c r="B1348" s="143" t="s">
        <v>1482</v>
      </c>
      <c r="C1348" s="143" t="s">
        <v>4159</v>
      </c>
      <c r="D1348" s="255">
        <v>0</v>
      </c>
      <c r="E1348" s="255">
        <v>0</v>
      </c>
      <c r="F1348" s="255">
        <v>0</v>
      </c>
      <c r="G1348" s="255">
        <v>0</v>
      </c>
      <c r="H1348" s="255">
        <v>0</v>
      </c>
      <c r="I1348" s="255">
        <v>0</v>
      </c>
      <c r="J1348" s="255">
        <v>1.9502453166275799</v>
      </c>
    </row>
    <row r="1349" spans="1:10" s="116" customFormat="1" ht="12" x14ac:dyDescent="0.2">
      <c r="A1349" s="144" t="s">
        <v>4780</v>
      </c>
      <c r="B1349" s="144" t="s">
        <v>4780</v>
      </c>
      <c r="C1349" s="144" t="s">
        <v>2362</v>
      </c>
      <c r="D1349" s="256">
        <v>0</v>
      </c>
      <c r="E1349" s="256">
        <v>0</v>
      </c>
      <c r="F1349" s="256">
        <v>0</v>
      </c>
      <c r="G1349" s="256">
        <v>0</v>
      </c>
      <c r="H1349" s="256">
        <v>0</v>
      </c>
      <c r="I1349" s="256">
        <v>0</v>
      </c>
      <c r="J1349" s="256">
        <v>2.0332947925145302</v>
      </c>
    </row>
    <row r="1350" spans="1:10" s="116" customFormat="1" ht="12" x14ac:dyDescent="0.2">
      <c r="A1350" s="143" t="s">
        <v>6156</v>
      </c>
      <c r="B1350" s="143" t="s">
        <v>6156</v>
      </c>
      <c r="C1350" s="143" t="s">
        <v>6157</v>
      </c>
      <c r="D1350" s="255">
        <v>0</v>
      </c>
      <c r="E1350" s="255">
        <v>0</v>
      </c>
      <c r="F1350" s="255">
        <v>0</v>
      </c>
      <c r="G1350" s="255">
        <v>0</v>
      </c>
      <c r="H1350" s="255">
        <v>0</v>
      </c>
      <c r="I1350" s="255">
        <v>0</v>
      </c>
      <c r="J1350" s="255">
        <v>0</v>
      </c>
    </row>
    <row r="1351" spans="1:10" s="116" customFormat="1" ht="12" x14ac:dyDescent="0.2">
      <c r="A1351" s="144" t="s">
        <v>4781</v>
      </c>
      <c r="B1351" s="144" t="s">
        <v>4781</v>
      </c>
      <c r="C1351" s="144" t="s">
        <v>2921</v>
      </c>
      <c r="D1351" s="256">
        <v>0</v>
      </c>
      <c r="E1351" s="256">
        <v>0</v>
      </c>
      <c r="F1351" s="256">
        <v>0</v>
      </c>
      <c r="G1351" s="256">
        <v>0</v>
      </c>
      <c r="H1351" s="256">
        <v>0</v>
      </c>
      <c r="I1351" s="256">
        <v>0</v>
      </c>
      <c r="J1351" s="256">
        <v>0.58886859677210601</v>
      </c>
    </row>
    <row r="1352" spans="1:10" s="116" customFormat="1" ht="12" x14ac:dyDescent="0.2">
      <c r="A1352" s="143" t="s">
        <v>4782</v>
      </c>
      <c r="B1352" s="143" t="s">
        <v>4782</v>
      </c>
      <c r="C1352" s="143" t="s">
        <v>2585</v>
      </c>
      <c r="D1352" s="255">
        <v>0</v>
      </c>
      <c r="E1352" s="255">
        <v>0</v>
      </c>
      <c r="F1352" s="255">
        <v>0</v>
      </c>
      <c r="G1352" s="255">
        <v>0</v>
      </c>
      <c r="H1352" s="255">
        <v>0</v>
      </c>
      <c r="I1352" s="255">
        <v>0</v>
      </c>
      <c r="J1352" s="255">
        <v>1.74976308584294</v>
      </c>
    </row>
    <row r="1353" spans="1:10" s="116" customFormat="1" ht="12" x14ac:dyDescent="0.2">
      <c r="A1353" s="144" t="s">
        <v>4783</v>
      </c>
      <c r="B1353" s="144" t="s">
        <v>4783</v>
      </c>
      <c r="C1353" s="144" t="s">
        <v>2684</v>
      </c>
      <c r="D1353" s="256">
        <v>0</v>
      </c>
      <c r="E1353" s="256">
        <v>0</v>
      </c>
      <c r="F1353" s="256">
        <v>0</v>
      </c>
      <c r="G1353" s="256">
        <v>0</v>
      </c>
      <c r="H1353" s="256">
        <v>0</v>
      </c>
      <c r="I1353" s="256">
        <v>0</v>
      </c>
      <c r="J1353" s="256">
        <v>2.02928553366214</v>
      </c>
    </row>
    <row r="1354" spans="1:10" s="116" customFormat="1" ht="12" x14ac:dyDescent="0.2">
      <c r="A1354" s="143" t="s">
        <v>4784</v>
      </c>
      <c r="B1354" s="143" t="s">
        <v>4784</v>
      </c>
      <c r="C1354" s="143" t="s">
        <v>2008</v>
      </c>
      <c r="D1354" s="255">
        <v>0</v>
      </c>
      <c r="E1354" s="255">
        <v>0</v>
      </c>
      <c r="F1354" s="255">
        <v>0</v>
      </c>
      <c r="G1354" s="255">
        <v>0</v>
      </c>
      <c r="H1354" s="255">
        <v>0</v>
      </c>
      <c r="I1354" s="255">
        <v>0</v>
      </c>
      <c r="J1354" s="255">
        <v>2.02714337107277</v>
      </c>
    </row>
    <row r="1355" spans="1:10" s="116" customFormat="1" ht="12" x14ac:dyDescent="0.2">
      <c r="A1355" s="144" t="s">
        <v>821</v>
      </c>
      <c r="B1355" s="144" t="s">
        <v>821</v>
      </c>
      <c r="C1355" s="144" t="s">
        <v>3386</v>
      </c>
      <c r="D1355" s="256">
        <v>0</v>
      </c>
      <c r="E1355" s="256">
        <v>0</v>
      </c>
      <c r="F1355" s="256">
        <v>0</v>
      </c>
      <c r="G1355" s="256">
        <v>0</v>
      </c>
      <c r="H1355" s="256">
        <v>0</v>
      </c>
      <c r="I1355" s="256">
        <v>0</v>
      </c>
      <c r="J1355" s="256">
        <v>1.6055711798941901</v>
      </c>
    </row>
    <row r="1356" spans="1:10" s="116" customFormat="1" ht="12" x14ac:dyDescent="0.2">
      <c r="A1356" s="143" t="s">
        <v>1169</v>
      </c>
      <c r="B1356" s="143" t="s">
        <v>1169</v>
      </c>
      <c r="C1356" s="143" t="s">
        <v>3804</v>
      </c>
      <c r="D1356" s="255">
        <v>0</v>
      </c>
      <c r="E1356" s="255">
        <v>0</v>
      </c>
      <c r="F1356" s="255">
        <v>0</v>
      </c>
      <c r="G1356" s="255">
        <v>0</v>
      </c>
      <c r="H1356" s="255">
        <v>0</v>
      </c>
      <c r="I1356" s="255">
        <v>0</v>
      </c>
      <c r="J1356" s="255">
        <v>2.0852479194197602</v>
      </c>
    </row>
    <row r="1357" spans="1:10" s="116" customFormat="1" ht="12" x14ac:dyDescent="0.2">
      <c r="A1357" s="144" t="s">
        <v>4785</v>
      </c>
      <c r="B1357" s="144" t="s">
        <v>4785</v>
      </c>
      <c r="C1357" s="144" t="s">
        <v>2295</v>
      </c>
      <c r="D1357" s="256">
        <v>0</v>
      </c>
      <c r="E1357" s="256">
        <v>0</v>
      </c>
      <c r="F1357" s="256">
        <v>0</v>
      </c>
      <c r="G1357" s="256">
        <v>0</v>
      </c>
      <c r="H1357" s="256">
        <v>0</v>
      </c>
      <c r="I1357" s="256">
        <v>0</v>
      </c>
      <c r="J1357" s="256">
        <v>0</v>
      </c>
    </row>
    <row r="1358" spans="1:10" s="116" customFormat="1" ht="12" x14ac:dyDescent="0.2">
      <c r="A1358" s="143" t="s">
        <v>4786</v>
      </c>
      <c r="B1358" s="143" t="s">
        <v>4786</v>
      </c>
      <c r="C1358" s="143" t="s">
        <v>2297</v>
      </c>
      <c r="D1358" s="255">
        <v>2.97558404022221</v>
      </c>
      <c r="E1358" s="255">
        <v>5.95116808044442</v>
      </c>
      <c r="F1358" s="255">
        <v>11.902336160888799</v>
      </c>
      <c r="G1358" s="255">
        <v>0</v>
      </c>
      <c r="H1358" s="255">
        <v>0</v>
      </c>
      <c r="I1358" s="255">
        <v>0</v>
      </c>
      <c r="J1358" s="255">
        <v>2.1987303634171602</v>
      </c>
    </row>
    <row r="1359" spans="1:10" s="116" customFormat="1" ht="12" x14ac:dyDescent="0.2">
      <c r="A1359" s="144" t="s">
        <v>6158</v>
      </c>
      <c r="B1359" s="144" t="s">
        <v>6158</v>
      </c>
      <c r="C1359" s="144" t="s">
        <v>6159</v>
      </c>
      <c r="D1359" s="256">
        <v>0</v>
      </c>
      <c r="E1359" s="256">
        <v>0</v>
      </c>
      <c r="F1359" s="256">
        <v>0</v>
      </c>
      <c r="G1359" s="256">
        <v>0</v>
      </c>
      <c r="H1359" s="256">
        <v>0</v>
      </c>
      <c r="I1359" s="256">
        <v>0</v>
      </c>
      <c r="J1359" s="256">
        <v>0</v>
      </c>
    </row>
    <row r="1360" spans="1:10" s="116" customFormat="1" ht="12" x14ac:dyDescent="0.2">
      <c r="A1360" s="143" t="s">
        <v>4787</v>
      </c>
      <c r="B1360" s="143" t="s">
        <v>4787</v>
      </c>
      <c r="C1360" s="143" t="s">
        <v>4788</v>
      </c>
      <c r="D1360" s="255">
        <v>0</v>
      </c>
      <c r="E1360" s="255">
        <v>0</v>
      </c>
      <c r="F1360" s="255">
        <v>0</v>
      </c>
      <c r="G1360" s="255">
        <v>0</v>
      </c>
      <c r="H1360" s="255">
        <v>0</v>
      </c>
      <c r="I1360" s="255">
        <v>0</v>
      </c>
      <c r="J1360" s="255">
        <v>18.605534773393099</v>
      </c>
    </row>
    <row r="1361" spans="1:10" s="116" customFormat="1" ht="12" x14ac:dyDescent="0.2">
      <c r="A1361" s="144" t="s">
        <v>4789</v>
      </c>
      <c r="B1361" s="144" t="s">
        <v>4789</v>
      </c>
      <c r="C1361" s="144" t="s">
        <v>2679</v>
      </c>
      <c r="D1361" s="256">
        <v>0</v>
      </c>
      <c r="E1361" s="256">
        <v>0</v>
      </c>
      <c r="F1361" s="256">
        <v>0</v>
      </c>
      <c r="G1361" s="256">
        <v>0</v>
      </c>
      <c r="H1361" s="256">
        <v>0</v>
      </c>
      <c r="I1361" s="256">
        <v>0</v>
      </c>
      <c r="J1361" s="256">
        <v>2.2736026967636098</v>
      </c>
    </row>
    <row r="1362" spans="1:10" s="116" customFormat="1" ht="12" x14ac:dyDescent="0.2">
      <c r="A1362" s="143" t="s">
        <v>4790</v>
      </c>
      <c r="B1362" s="143" t="s">
        <v>4790</v>
      </c>
      <c r="C1362" s="143" t="s">
        <v>2381</v>
      </c>
      <c r="D1362" s="255">
        <v>0</v>
      </c>
      <c r="E1362" s="255">
        <v>0</v>
      </c>
      <c r="F1362" s="255">
        <v>0</v>
      </c>
      <c r="G1362" s="255">
        <v>0</v>
      </c>
      <c r="H1362" s="255">
        <v>0</v>
      </c>
      <c r="I1362" s="255">
        <v>0</v>
      </c>
      <c r="J1362" s="255">
        <v>2.0691646653929601</v>
      </c>
    </row>
    <row r="1363" spans="1:10" s="116" customFormat="1" ht="12" x14ac:dyDescent="0.2">
      <c r="A1363" s="144" t="s">
        <v>4791</v>
      </c>
      <c r="B1363" s="144" t="s">
        <v>4791</v>
      </c>
      <c r="C1363" s="144" t="s">
        <v>2286</v>
      </c>
      <c r="D1363" s="256">
        <v>0</v>
      </c>
      <c r="E1363" s="256">
        <v>0</v>
      </c>
      <c r="F1363" s="256">
        <v>0</v>
      </c>
      <c r="G1363" s="256">
        <v>0</v>
      </c>
      <c r="H1363" s="256">
        <v>0</v>
      </c>
      <c r="I1363" s="256">
        <v>0</v>
      </c>
      <c r="J1363" s="256">
        <v>2.9846222522199999</v>
      </c>
    </row>
    <row r="1364" spans="1:10" s="116" customFormat="1" ht="12" x14ac:dyDescent="0.2">
      <c r="A1364" s="143" t="s">
        <v>1076</v>
      </c>
      <c r="B1364" s="143" t="s">
        <v>1076</v>
      </c>
      <c r="C1364" s="143" t="s">
        <v>3689</v>
      </c>
      <c r="D1364" s="255">
        <v>0</v>
      </c>
      <c r="E1364" s="255">
        <v>0</v>
      </c>
      <c r="F1364" s="255">
        <v>0</v>
      </c>
      <c r="G1364" s="255">
        <v>0</v>
      </c>
      <c r="H1364" s="255">
        <v>0</v>
      </c>
      <c r="I1364" s="255">
        <v>0</v>
      </c>
      <c r="J1364" s="255">
        <v>1.9621308463067999</v>
      </c>
    </row>
    <row r="1365" spans="1:10" s="116" customFormat="1" ht="12" x14ac:dyDescent="0.2">
      <c r="A1365" s="144" t="s">
        <v>4792</v>
      </c>
      <c r="B1365" s="144" t="s">
        <v>4792</v>
      </c>
      <c r="C1365" s="144" t="s">
        <v>2248</v>
      </c>
      <c r="D1365" s="256">
        <v>0</v>
      </c>
      <c r="E1365" s="256">
        <v>0</v>
      </c>
      <c r="F1365" s="256">
        <v>0</v>
      </c>
      <c r="G1365" s="256">
        <v>0</v>
      </c>
      <c r="H1365" s="256">
        <v>0</v>
      </c>
      <c r="I1365" s="256">
        <v>0</v>
      </c>
      <c r="J1365" s="256">
        <v>2.2141844258201</v>
      </c>
    </row>
    <row r="1366" spans="1:10" s="116" customFormat="1" ht="12" x14ac:dyDescent="0.2">
      <c r="A1366" s="143" t="s">
        <v>6160</v>
      </c>
      <c r="B1366" s="143" t="s">
        <v>6160</v>
      </c>
      <c r="C1366" s="143" t="s">
        <v>6161</v>
      </c>
      <c r="D1366" s="255">
        <v>0</v>
      </c>
      <c r="E1366" s="255">
        <v>0</v>
      </c>
      <c r="F1366" s="255">
        <v>0</v>
      </c>
      <c r="G1366" s="255">
        <v>0</v>
      </c>
      <c r="H1366" s="255">
        <v>0</v>
      </c>
      <c r="I1366" s="255">
        <v>0</v>
      </c>
      <c r="J1366" s="255">
        <v>1.1422808922700001</v>
      </c>
    </row>
    <row r="1367" spans="1:10" s="116" customFormat="1" ht="12" x14ac:dyDescent="0.2">
      <c r="A1367" s="144" t="s">
        <v>5865</v>
      </c>
      <c r="B1367" s="144" t="s">
        <v>5865</v>
      </c>
      <c r="C1367" s="144" t="s">
        <v>1923</v>
      </c>
      <c r="D1367" s="256">
        <v>0</v>
      </c>
      <c r="E1367" s="256">
        <v>0</v>
      </c>
      <c r="F1367" s="256">
        <v>0</v>
      </c>
      <c r="G1367" s="256">
        <v>0</v>
      </c>
      <c r="H1367" s="256">
        <v>0</v>
      </c>
      <c r="I1367" s="256">
        <v>0</v>
      </c>
      <c r="J1367" s="256">
        <v>0</v>
      </c>
    </row>
    <row r="1368" spans="1:10" s="116" customFormat="1" ht="12" x14ac:dyDescent="0.2">
      <c r="A1368" s="143" t="s">
        <v>4793</v>
      </c>
      <c r="B1368" s="143" t="s">
        <v>4793</v>
      </c>
      <c r="C1368" s="143" t="s">
        <v>4269</v>
      </c>
      <c r="D1368" s="255">
        <v>0</v>
      </c>
      <c r="E1368" s="255">
        <v>0</v>
      </c>
      <c r="F1368" s="255">
        <v>0</v>
      </c>
      <c r="G1368" s="255">
        <v>0</v>
      </c>
      <c r="H1368" s="255">
        <v>0</v>
      </c>
      <c r="I1368" s="255">
        <v>0</v>
      </c>
      <c r="J1368" s="255">
        <v>0</v>
      </c>
    </row>
    <row r="1369" spans="1:10" s="116" customFormat="1" ht="12" x14ac:dyDescent="0.2">
      <c r="A1369" s="144" t="s">
        <v>4794</v>
      </c>
      <c r="B1369" s="144" t="s">
        <v>4794</v>
      </c>
      <c r="C1369" s="144" t="s">
        <v>2517</v>
      </c>
      <c r="D1369" s="256">
        <v>0</v>
      </c>
      <c r="E1369" s="256">
        <v>0</v>
      </c>
      <c r="F1369" s="256">
        <v>0</v>
      </c>
      <c r="G1369" s="256">
        <v>0</v>
      </c>
      <c r="H1369" s="256">
        <v>0</v>
      </c>
      <c r="I1369" s="256">
        <v>0</v>
      </c>
      <c r="J1369" s="256">
        <v>2.0636692291254901</v>
      </c>
    </row>
    <row r="1370" spans="1:10" s="116" customFormat="1" ht="12" x14ac:dyDescent="0.2">
      <c r="A1370" s="143" t="s">
        <v>711</v>
      </c>
      <c r="B1370" s="143" t="s">
        <v>711</v>
      </c>
      <c r="C1370" s="143" t="s">
        <v>3253</v>
      </c>
      <c r="D1370" s="255">
        <v>5.6501274634677501E-4</v>
      </c>
      <c r="E1370" s="255">
        <v>1.13002549269355E-3</v>
      </c>
      <c r="F1370" s="255">
        <v>2.2600509853871E-3</v>
      </c>
      <c r="G1370" s="255">
        <v>0</v>
      </c>
      <c r="H1370" s="255">
        <v>0</v>
      </c>
      <c r="I1370" s="255">
        <v>0</v>
      </c>
      <c r="J1370" s="255">
        <v>0</v>
      </c>
    </row>
    <row r="1371" spans="1:10" s="116" customFormat="1" ht="12" x14ac:dyDescent="0.2">
      <c r="A1371" s="144" t="s">
        <v>525</v>
      </c>
      <c r="B1371" s="144" t="s">
        <v>525</v>
      </c>
      <c r="C1371" s="144" t="s">
        <v>2883</v>
      </c>
      <c r="D1371" s="256">
        <v>5.8507711106705999E-4</v>
      </c>
      <c r="E1371" s="256">
        <v>1.17015422213412E-3</v>
      </c>
      <c r="F1371" s="256">
        <v>2.34030844426824E-3</v>
      </c>
      <c r="G1371" s="256">
        <v>0</v>
      </c>
      <c r="H1371" s="256">
        <v>0</v>
      </c>
      <c r="I1371" s="256">
        <v>0</v>
      </c>
      <c r="J1371" s="256">
        <v>1.82037020345586</v>
      </c>
    </row>
    <row r="1372" spans="1:10" s="116" customFormat="1" ht="12" x14ac:dyDescent="0.2">
      <c r="A1372" s="143" t="s">
        <v>1822</v>
      </c>
      <c r="B1372" s="143" t="s">
        <v>1822</v>
      </c>
      <c r="C1372" s="143" t="s">
        <v>3892</v>
      </c>
      <c r="D1372" s="255">
        <v>9.4882485132837099E-4</v>
      </c>
      <c r="E1372" s="255">
        <v>1.89764970265674E-3</v>
      </c>
      <c r="F1372" s="255">
        <v>3.7952994053134801E-3</v>
      </c>
      <c r="G1372" s="255">
        <v>0</v>
      </c>
      <c r="H1372" s="255">
        <v>0</v>
      </c>
      <c r="I1372" s="255">
        <v>0</v>
      </c>
      <c r="J1372" s="255">
        <v>1.7441156254382499</v>
      </c>
    </row>
    <row r="1373" spans="1:10" s="116" customFormat="1" ht="12" x14ac:dyDescent="0.2">
      <c r="A1373" s="144" t="s">
        <v>1019</v>
      </c>
      <c r="B1373" s="144" t="s">
        <v>6162</v>
      </c>
      <c r="C1373" s="144" t="s">
        <v>6163</v>
      </c>
      <c r="D1373" s="256">
        <v>34.516598044292003</v>
      </c>
      <c r="E1373" s="256">
        <v>69.033196088584006</v>
      </c>
      <c r="F1373" s="256">
        <v>138.06639217716801</v>
      </c>
      <c r="G1373" s="256">
        <v>0</v>
      </c>
      <c r="H1373" s="256">
        <v>0</v>
      </c>
      <c r="I1373" s="256">
        <v>0</v>
      </c>
      <c r="J1373" s="256">
        <v>0.62487198823000001</v>
      </c>
    </row>
    <row r="1374" spans="1:10" s="116" customFormat="1" ht="12" x14ac:dyDescent="0.2">
      <c r="A1374" s="143" t="s">
        <v>887</v>
      </c>
      <c r="B1374" s="143" t="s">
        <v>887</v>
      </c>
      <c r="C1374" s="143" t="s">
        <v>3460</v>
      </c>
      <c r="D1374" s="255">
        <v>0</v>
      </c>
      <c r="E1374" s="255">
        <v>0</v>
      </c>
      <c r="F1374" s="255">
        <v>0</v>
      </c>
      <c r="G1374" s="255">
        <v>0</v>
      </c>
      <c r="H1374" s="255">
        <v>0</v>
      </c>
      <c r="I1374" s="255">
        <v>0</v>
      </c>
      <c r="J1374" s="255">
        <v>0.29049449596999999</v>
      </c>
    </row>
    <row r="1375" spans="1:10" s="116" customFormat="1" ht="12" x14ac:dyDescent="0.2">
      <c r="A1375" s="144" t="s">
        <v>4795</v>
      </c>
      <c r="B1375" s="144" t="s">
        <v>4795</v>
      </c>
      <c r="C1375" s="144" t="s">
        <v>2031</v>
      </c>
      <c r="D1375" s="256">
        <v>0</v>
      </c>
      <c r="E1375" s="256">
        <v>0</v>
      </c>
      <c r="F1375" s="256">
        <v>0</v>
      </c>
      <c r="G1375" s="256">
        <v>0</v>
      </c>
      <c r="H1375" s="256">
        <v>0</v>
      </c>
      <c r="I1375" s="256">
        <v>0</v>
      </c>
      <c r="J1375" s="256">
        <v>2.3175116881329401</v>
      </c>
    </row>
    <row r="1376" spans="1:10" s="116" customFormat="1" ht="12" x14ac:dyDescent="0.2">
      <c r="A1376" s="143" t="s">
        <v>4796</v>
      </c>
      <c r="B1376" s="143" t="s">
        <v>4796</v>
      </c>
      <c r="C1376" s="143" t="s">
        <v>2032</v>
      </c>
      <c r="D1376" s="255">
        <v>0</v>
      </c>
      <c r="E1376" s="255">
        <v>0</v>
      </c>
      <c r="F1376" s="255">
        <v>0</v>
      </c>
      <c r="G1376" s="255">
        <v>0</v>
      </c>
      <c r="H1376" s="255">
        <v>0</v>
      </c>
      <c r="I1376" s="255">
        <v>0</v>
      </c>
      <c r="J1376" s="255">
        <v>0</v>
      </c>
    </row>
    <row r="1377" spans="1:10" s="116" customFormat="1" ht="12" x14ac:dyDescent="0.2">
      <c r="A1377" s="144" t="s">
        <v>5366</v>
      </c>
      <c r="B1377" s="144" t="s">
        <v>5366</v>
      </c>
      <c r="C1377" s="144" t="s">
        <v>5367</v>
      </c>
      <c r="D1377" s="256">
        <v>1.6471524034823501E-4</v>
      </c>
      <c r="E1377" s="256">
        <v>3.2943048069647099E-4</v>
      </c>
      <c r="F1377" s="256">
        <v>6.5886096139294197E-4</v>
      </c>
      <c r="G1377" s="256">
        <v>0</v>
      </c>
      <c r="H1377" s="256">
        <v>0</v>
      </c>
      <c r="I1377" s="256">
        <v>0</v>
      </c>
      <c r="J1377" s="256">
        <v>0.59383206855152204</v>
      </c>
    </row>
    <row r="1378" spans="1:10" s="116" customFormat="1" ht="12" x14ac:dyDescent="0.2">
      <c r="A1378" s="143" t="s">
        <v>4797</v>
      </c>
      <c r="B1378" s="143" t="s">
        <v>4797</v>
      </c>
      <c r="C1378" s="143" t="s">
        <v>2920</v>
      </c>
      <c r="D1378" s="255">
        <v>0</v>
      </c>
      <c r="E1378" s="255">
        <v>0</v>
      </c>
      <c r="F1378" s="255">
        <v>0</v>
      </c>
      <c r="G1378" s="255">
        <v>0</v>
      </c>
      <c r="H1378" s="255">
        <v>0</v>
      </c>
      <c r="I1378" s="255">
        <v>0</v>
      </c>
      <c r="J1378" s="255">
        <v>1.95242474555714</v>
      </c>
    </row>
    <row r="1379" spans="1:10" s="116" customFormat="1" ht="12" x14ac:dyDescent="0.2">
      <c r="A1379" s="144" t="s">
        <v>567</v>
      </c>
      <c r="B1379" s="144" t="s">
        <v>567</v>
      </c>
      <c r="C1379" s="144" t="s">
        <v>2957</v>
      </c>
      <c r="D1379" s="256">
        <v>0</v>
      </c>
      <c r="E1379" s="256">
        <v>0</v>
      </c>
      <c r="F1379" s="256">
        <v>0</v>
      </c>
      <c r="G1379" s="256">
        <v>0</v>
      </c>
      <c r="H1379" s="256">
        <v>0</v>
      </c>
      <c r="I1379" s="256">
        <v>0</v>
      </c>
      <c r="J1379" s="256">
        <v>2.7750334461599402</v>
      </c>
    </row>
    <row r="1380" spans="1:10" s="116" customFormat="1" ht="12" x14ac:dyDescent="0.2">
      <c r="A1380" s="143" t="s">
        <v>4798</v>
      </c>
      <c r="B1380" s="143" t="s">
        <v>4798</v>
      </c>
      <c r="C1380" s="143" t="s">
        <v>2317</v>
      </c>
      <c r="D1380" s="255">
        <v>0</v>
      </c>
      <c r="E1380" s="255">
        <v>0</v>
      </c>
      <c r="F1380" s="255">
        <v>0</v>
      </c>
      <c r="G1380" s="255">
        <v>0</v>
      </c>
      <c r="H1380" s="255">
        <v>0</v>
      </c>
      <c r="I1380" s="255">
        <v>0</v>
      </c>
      <c r="J1380" s="255">
        <v>2.2414191009451701</v>
      </c>
    </row>
    <row r="1381" spans="1:10" s="116" customFormat="1" ht="12" x14ac:dyDescent="0.2">
      <c r="A1381" s="144" t="s">
        <v>4799</v>
      </c>
      <c r="B1381" s="144" t="s">
        <v>4799</v>
      </c>
      <c r="C1381" s="144" t="s">
        <v>1891</v>
      </c>
      <c r="D1381" s="256">
        <v>0</v>
      </c>
      <c r="E1381" s="256">
        <v>0</v>
      </c>
      <c r="F1381" s="256">
        <v>0</v>
      </c>
      <c r="G1381" s="256">
        <v>0</v>
      </c>
      <c r="H1381" s="256">
        <v>0</v>
      </c>
      <c r="I1381" s="256">
        <v>0</v>
      </c>
      <c r="J1381" s="256">
        <v>0</v>
      </c>
    </row>
    <row r="1382" spans="1:10" s="116" customFormat="1" ht="12" x14ac:dyDescent="0.2">
      <c r="A1382" s="143" t="s">
        <v>4800</v>
      </c>
      <c r="B1382" s="143" t="s">
        <v>4800</v>
      </c>
      <c r="C1382" s="143" t="s">
        <v>2056</v>
      </c>
      <c r="D1382" s="255">
        <v>0</v>
      </c>
      <c r="E1382" s="255">
        <v>0</v>
      </c>
      <c r="F1382" s="255">
        <v>0</v>
      </c>
      <c r="G1382" s="255">
        <v>0</v>
      </c>
      <c r="H1382" s="255">
        <v>0</v>
      </c>
      <c r="I1382" s="255">
        <v>0</v>
      </c>
      <c r="J1382" s="255">
        <v>1.9922762891733301</v>
      </c>
    </row>
    <row r="1383" spans="1:10" s="116" customFormat="1" ht="12" x14ac:dyDescent="0.2">
      <c r="A1383" s="144" t="s">
        <v>4086</v>
      </c>
      <c r="B1383" s="144" t="s">
        <v>4086</v>
      </c>
      <c r="C1383" s="144" t="s">
        <v>4087</v>
      </c>
      <c r="D1383" s="256">
        <v>0</v>
      </c>
      <c r="E1383" s="256">
        <v>0</v>
      </c>
      <c r="F1383" s="256">
        <v>0</v>
      </c>
      <c r="G1383" s="256">
        <v>0</v>
      </c>
      <c r="H1383" s="256">
        <v>0</v>
      </c>
      <c r="I1383" s="256">
        <v>0</v>
      </c>
      <c r="J1383" s="256">
        <v>1.9285759128645299</v>
      </c>
    </row>
    <row r="1384" spans="1:10" s="116" customFormat="1" ht="12" x14ac:dyDescent="0.2">
      <c r="A1384" s="143" t="s">
        <v>1060</v>
      </c>
      <c r="B1384" s="143" t="s">
        <v>1062</v>
      </c>
      <c r="C1384" s="143" t="s">
        <v>3675</v>
      </c>
      <c r="D1384" s="255">
        <v>2.2447287821334299</v>
      </c>
      <c r="E1384" s="255">
        <v>4.4894575642668704</v>
      </c>
      <c r="F1384" s="255">
        <v>8.9789151285337301</v>
      </c>
      <c r="G1384" s="255">
        <v>0</v>
      </c>
      <c r="H1384" s="255">
        <v>0</v>
      </c>
      <c r="I1384" s="255">
        <v>0</v>
      </c>
      <c r="J1384" s="255">
        <v>2.0298428105008601</v>
      </c>
    </row>
    <row r="1385" spans="1:10" s="116" customFormat="1" ht="12" x14ac:dyDescent="0.2">
      <c r="A1385" s="144" t="s">
        <v>4801</v>
      </c>
      <c r="B1385" s="144" t="s">
        <v>4801</v>
      </c>
      <c r="C1385" s="144" t="s">
        <v>2395</v>
      </c>
      <c r="D1385" s="256">
        <v>0</v>
      </c>
      <c r="E1385" s="256">
        <v>0</v>
      </c>
      <c r="F1385" s="256">
        <v>0</v>
      </c>
      <c r="G1385" s="256">
        <v>0</v>
      </c>
      <c r="H1385" s="256">
        <v>0</v>
      </c>
      <c r="I1385" s="256">
        <v>0</v>
      </c>
      <c r="J1385" s="256">
        <v>1.90317058478805</v>
      </c>
    </row>
    <row r="1386" spans="1:10" s="116" customFormat="1" ht="12" x14ac:dyDescent="0.2">
      <c r="A1386" s="143" t="s">
        <v>1321</v>
      </c>
      <c r="B1386" s="143" t="s">
        <v>1322</v>
      </c>
      <c r="C1386" s="143" t="s">
        <v>3987</v>
      </c>
      <c r="D1386" s="255">
        <v>24.533375049662698</v>
      </c>
      <c r="E1386" s="255">
        <v>49.066750099325397</v>
      </c>
      <c r="F1386" s="255">
        <v>98.133500198650793</v>
      </c>
      <c r="G1386" s="255">
        <v>0</v>
      </c>
      <c r="H1386" s="255">
        <v>0</v>
      </c>
      <c r="I1386" s="255">
        <v>0</v>
      </c>
      <c r="J1386" s="255">
        <v>1.94646354305289</v>
      </c>
    </row>
    <row r="1387" spans="1:10" s="116" customFormat="1" ht="12" x14ac:dyDescent="0.2">
      <c r="A1387" s="144" t="s">
        <v>914</v>
      </c>
      <c r="B1387" s="144" t="s">
        <v>914</v>
      </c>
      <c r="C1387" s="144" t="s">
        <v>3492</v>
      </c>
      <c r="D1387" s="256">
        <v>0</v>
      </c>
      <c r="E1387" s="256">
        <v>0</v>
      </c>
      <c r="F1387" s="256">
        <v>0</v>
      </c>
      <c r="G1387" s="256">
        <v>0</v>
      </c>
      <c r="H1387" s="256">
        <v>0</v>
      </c>
      <c r="I1387" s="256">
        <v>0</v>
      </c>
      <c r="J1387" s="256">
        <v>2.0453926897227501</v>
      </c>
    </row>
    <row r="1388" spans="1:10" s="116" customFormat="1" ht="12" x14ac:dyDescent="0.2">
      <c r="A1388" s="143" t="s">
        <v>5368</v>
      </c>
      <c r="B1388" s="143" t="s">
        <v>5368</v>
      </c>
      <c r="C1388" s="143" t="s">
        <v>5369</v>
      </c>
      <c r="D1388" s="255">
        <v>0</v>
      </c>
      <c r="E1388" s="255">
        <v>0</v>
      </c>
      <c r="F1388" s="255">
        <v>0</v>
      </c>
      <c r="G1388" s="255">
        <v>0</v>
      </c>
      <c r="H1388" s="255">
        <v>0</v>
      </c>
      <c r="I1388" s="255">
        <v>0</v>
      </c>
      <c r="J1388" s="255">
        <v>1.3252249894830399</v>
      </c>
    </row>
    <row r="1389" spans="1:10" s="116" customFormat="1" ht="12" x14ac:dyDescent="0.2">
      <c r="A1389" s="144" t="s">
        <v>1101</v>
      </c>
      <c r="B1389" s="144" t="s">
        <v>1101</v>
      </c>
      <c r="C1389" s="144" t="s">
        <v>3722</v>
      </c>
      <c r="D1389" s="256">
        <v>0</v>
      </c>
      <c r="E1389" s="256">
        <v>0</v>
      </c>
      <c r="F1389" s="256">
        <v>0</v>
      </c>
      <c r="G1389" s="256">
        <v>0</v>
      </c>
      <c r="H1389" s="256">
        <v>0</v>
      </c>
      <c r="I1389" s="256">
        <v>0</v>
      </c>
      <c r="J1389" s="256">
        <v>3.4191593177372699</v>
      </c>
    </row>
    <row r="1390" spans="1:10" s="116" customFormat="1" ht="12" x14ac:dyDescent="0.2">
      <c r="A1390" s="143" t="s">
        <v>4802</v>
      </c>
      <c r="B1390" s="143" t="s">
        <v>4802</v>
      </c>
      <c r="C1390" s="143" t="s">
        <v>2059</v>
      </c>
      <c r="D1390" s="255">
        <v>0</v>
      </c>
      <c r="E1390" s="255">
        <v>0</v>
      </c>
      <c r="F1390" s="255">
        <v>0</v>
      </c>
      <c r="G1390" s="255">
        <v>0</v>
      </c>
      <c r="H1390" s="255">
        <v>0</v>
      </c>
      <c r="I1390" s="255">
        <v>0</v>
      </c>
      <c r="J1390" s="255">
        <v>0</v>
      </c>
    </row>
    <row r="1391" spans="1:10" s="116" customFormat="1" ht="12" x14ac:dyDescent="0.2">
      <c r="A1391" s="144" t="s">
        <v>4803</v>
      </c>
      <c r="B1391" s="144" t="s">
        <v>4803</v>
      </c>
      <c r="C1391" s="144" t="s">
        <v>1966</v>
      </c>
      <c r="D1391" s="256">
        <v>0</v>
      </c>
      <c r="E1391" s="256">
        <v>0</v>
      </c>
      <c r="F1391" s="256">
        <v>0</v>
      </c>
      <c r="G1391" s="256">
        <v>0</v>
      </c>
      <c r="H1391" s="256">
        <v>0</v>
      </c>
      <c r="I1391" s="256">
        <v>0</v>
      </c>
      <c r="J1391" s="256">
        <v>1.50587155316493</v>
      </c>
    </row>
    <row r="1392" spans="1:10" s="116" customFormat="1" ht="12" x14ac:dyDescent="0.2">
      <c r="A1392" s="143" t="s">
        <v>323</v>
      </c>
      <c r="B1392" s="143" t="s">
        <v>323</v>
      </c>
      <c r="C1392" s="143" t="s">
        <v>2414</v>
      </c>
      <c r="D1392" s="255">
        <v>32.429001091540101</v>
      </c>
      <c r="E1392" s="255">
        <v>64.858002183080302</v>
      </c>
      <c r="F1392" s="255">
        <v>129.716004366161</v>
      </c>
      <c r="G1392" s="255">
        <v>0</v>
      </c>
      <c r="H1392" s="255">
        <v>0</v>
      </c>
      <c r="I1392" s="255">
        <v>0</v>
      </c>
      <c r="J1392" s="255">
        <v>2.8335317973630998</v>
      </c>
    </row>
    <row r="1393" spans="1:10" s="116" customFormat="1" ht="12" x14ac:dyDescent="0.2">
      <c r="A1393" s="144" t="s">
        <v>1081</v>
      </c>
      <c r="B1393" s="144" t="s">
        <v>1081</v>
      </c>
      <c r="C1393" s="144" t="s">
        <v>3697</v>
      </c>
      <c r="D1393" s="256">
        <v>0</v>
      </c>
      <c r="E1393" s="256">
        <v>0</v>
      </c>
      <c r="F1393" s="256">
        <v>0</v>
      </c>
      <c r="G1393" s="256">
        <v>0</v>
      </c>
      <c r="H1393" s="256">
        <v>0</v>
      </c>
      <c r="I1393" s="256">
        <v>0</v>
      </c>
      <c r="J1393" s="256">
        <v>1.89468218256304</v>
      </c>
    </row>
    <row r="1394" spans="1:10" s="116" customFormat="1" ht="12" x14ac:dyDescent="0.2">
      <c r="A1394" s="143" t="s">
        <v>637</v>
      </c>
      <c r="B1394" s="143" t="s">
        <v>638</v>
      </c>
      <c r="C1394" s="143" t="s">
        <v>3138</v>
      </c>
      <c r="D1394" s="255">
        <v>22.8465723746218</v>
      </c>
      <c r="E1394" s="255">
        <v>45.6931447492437</v>
      </c>
      <c r="F1394" s="255">
        <v>91.386289498487301</v>
      </c>
      <c r="G1394" s="255">
        <v>0</v>
      </c>
      <c r="H1394" s="255">
        <v>0</v>
      </c>
      <c r="I1394" s="255">
        <v>0</v>
      </c>
      <c r="J1394" s="255">
        <v>1.7691406962754499</v>
      </c>
    </row>
    <row r="1395" spans="1:10" s="116" customFormat="1" ht="12" x14ac:dyDescent="0.2">
      <c r="A1395" s="144" t="s">
        <v>1462</v>
      </c>
      <c r="B1395" s="144" t="s">
        <v>1462</v>
      </c>
      <c r="C1395" s="144" t="s">
        <v>4140</v>
      </c>
      <c r="D1395" s="256">
        <v>1.4654311433732101E-4</v>
      </c>
      <c r="E1395" s="256">
        <v>2.9308622867464098E-4</v>
      </c>
      <c r="F1395" s="256">
        <v>5.8617245734928305E-4</v>
      </c>
      <c r="G1395" s="256">
        <v>0</v>
      </c>
      <c r="H1395" s="256">
        <v>0</v>
      </c>
      <c r="I1395" s="256">
        <v>0</v>
      </c>
      <c r="J1395" s="256">
        <v>0.383867132051465</v>
      </c>
    </row>
    <row r="1396" spans="1:10" s="116" customFormat="1" ht="12" x14ac:dyDescent="0.2">
      <c r="A1396" s="143" t="s">
        <v>4804</v>
      </c>
      <c r="B1396" s="143" t="s">
        <v>4804</v>
      </c>
      <c r="C1396" s="143" t="s">
        <v>2265</v>
      </c>
      <c r="D1396" s="255">
        <v>0</v>
      </c>
      <c r="E1396" s="255">
        <v>0</v>
      </c>
      <c r="F1396" s="255">
        <v>0</v>
      </c>
      <c r="G1396" s="255">
        <v>0</v>
      </c>
      <c r="H1396" s="255">
        <v>0</v>
      </c>
      <c r="I1396" s="255">
        <v>0</v>
      </c>
      <c r="J1396" s="255">
        <v>2.03963964422837</v>
      </c>
    </row>
    <row r="1397" spans="1:10" s="116" customFormat="1" ht="12" x14ac:dyDescent="0.2">
      <c r="A1397" s="144" t="s">
        <v>6164</v>
      </c>
      <c r="B1397" s="144" t="s">
        <v>6164</v>
      </c>
      <c r="C1397" s="144" t="s">
        <v>6165</v>
      </c>
      <c r="D1397" s="256">
        <v>0</v>
      </c>
      <c r="E1397" s="256">
        <v>0</v>
      </c>
      <c r="F1397" s="256">
        <v>0</v>
      </c>
      <c r="G1397" s="256">
        <v>0</v>
      </c>
      <c r="H1397" s="256">
        <v>0</v>
      </c>
      <c r="I1397" s="256">
        <v>0</v>
      </c>
      <c r="J1397" s="256">
        <v>0</v>
      </c>
    </row>
    <row r="1398" spans="1:10" s="116" customFormat="1" ht="12" x14ac:dyDescent="0.2">
      <c r="A1398" s="143" t="s">
        <v>6166</v>
      </c>
      <c r="B1398" s="143" t="s">
        <v>6166</v>
      </c>
      <c r="C1398" s="143" t="s">
        <v>6167</v>
      </c>
      <c r="D1398" s="255">
        <v>0</v>
      </c>
      <c r="E1398" s="255">
        <v>0</v>
      </c>
      <c r="F1398" s="255">
        <v>0</v>
      </c>
      <c r="G1398" s="255">
        <v>0</v>
      </c>
      <c r="H1398" s="255">
        <v>0</v>
      </c>
      <c r="I1398" s="255">
        <v>0</v>
      </c>
      <c r="J1398" s="255">
        <v>0</v>
      </c>
    </row>
    <row r="1399" spans="1:10" s="116" customFormat="1" ht="12" x14ac:dyDescent="0.2">
      <c r="A1399" s="144" t="s">
        <v>1138</v>
      </c>
      <c r="B1399" s="144" t="s">
        <v>1138</v>
      </c>
      <c r="C1399" s="144" t="s">
        <v>3765</v>
      </c>
      <c r="D1399" s="256">
        <v>0</v>
      </c>
      <c r="E1399" s="256">
        <v>0</v>
      </c>
      <c r="F1399" s="256">
        <v>0</v>
      </c>
      <c r="G1399" s="256">
        <v>0</v>
      </c>
      <c r="H1399" s="256">
        <v>0</v>
      </c>
      <c r="I1399" s="256">
        <v>0</v>
      </c>
      <c r="J1399" s="256">
        <v>2.0472107674092501</v>
      </c>
    </row>
    <row r="1400" spans="1:10" s="116" customFormat="1" ht="12" x14ac:dyDescent="0.2">
      <c r="A1400" s="143" t="s">
        <v>3839</v>
      </c>
      <c r="B1400" s="143" t="s">
        <v>3839</v>
      </c>
      <c r="C1400" s="143" t="s">
        <v>3840</v>
      </c>
      <c r="D1400" s="255">
        <v>1.8819144403473399E-4</v>
      </c>
      <c r="E1400" s="255">
        <v>3.7638288806946901E-4</v>
      </c>
      <c r="F1400" s="255">
        <v>7.5276577613893705E-4</v>
      </c>
      <c r="G1400" s="255">
        <v>0</v>
      </c>
      <c r="H1400" s="255">
        <v>0</v>
      </c>
      <c r="I1400" s="255">
        <v>0</v>
      </c>
      <c r="J1400" s="255">
        <v>0</v>
      </c>
    </row>
    <row r="1401" spans="1:10" s="116" customFormat="1" ht="12" x14ac:dyDescent="0.2">
      <c r="A1401" s="144" t="s">
        <v>332</v>
      </c>
      <c r="B1401" s="144" t="s">
        <v>332</v>
      </c>
      <c r="C1401" s="144" t="s">
        <v>2432</v>
      </c>
      <c r="D1401" s="256">
        <v>8.6327316522680805E-4</v>
      </c>
      <c r="E1401" s="256">
        <v>1.72654633045362E-3</v>
      </c>
      <c r="F1401" s="256">
        <v>3.45309266090723E-3</v>
      </c>
      <c r="G1401" s="256">
        <v>0</v>
      </c>
      <c r="H1401" s="256">
        <v>0</v>
      </c>
      <c r="I1401" s="256">
        <v>0</v>
      </c>
      <c r="J1401" s="256">
        <v>2.5306252552686499</v>
      </c>
    </row>
    <row r="1402" spans="1:10" s="116" customFormat="1" ht="12" x14ac:dyDescent="0.2">
      <c r="A1402" s="143" t="s">
        <v>961</v>
      </c>
      <c r="B1402" s="143" t="s">
        <v>1625</v>
      </c>
      <c r="C1402" s="143" t="s">
        <v>3547</v>
      </c>
      <c r="D1402" s="255">
        <v>46.172126861396002</v>
      </c>
      <c r="E1402" s="255">
        <v>92.344253722791905</v>
      </c>
      <c r="F1402" s="255">
        <v>184.68850744558401</v>
      </c>
      <c r="G1402" s="255">
        <v>0</v>
      </c>
      <c r="H1402" s="255">
        <v>0</v>
      </c>
      <c r="I1402" s="255">
        <v>0</v>
      </c>
      <c r="J1402" s="255">
        <v>2.0534825703839998</v>
      </c>
    </row>
    <row r="1403" spans="1:10" s="116" customFormat="1" ht="12" x14ac:dyDescent="0.2">
      <c r="A1403" s="144" t="s">
        <v>974</v>
      </c>
      <c r="B1403" s="144" t="s">
        <v>974</v>
      </c>
      <c r="C1403" s="144" t="s">
        <v>3567</v>
      </c>
      <c r="D1403" s="256">
        <v>0</v>
      </c>
      <c r="E1403" s="256">
        <v>0</v>
      </c>
      <c r="F1403" s="256">
        <v>0</v>
      </c>
      <c r="G1403" s="256">
        <v>0</v>
      </c>
      <c r="H1403" s="256">
        <v>0</v>
      </c>
      <c r="I1403" s="256">
        <v>0</v>
      </c>
      <c r="J1403" s="256">
        <v>2.00846285398113</v>
      </c>
    </row>
    <row r="1404" spans="1:10" s="116" customFormat="1" ht="12" x14ac:dyDescent="0.2">
      <c r="A1404" s="143" t="s">
        <v>1418</v>
      </c>
      <c r="B1404" s="143" t="s">
        <v>1418</v>
      </c>
      <c r="C1404" s="143" t="s">
        <v>4089</v>
      </c>
      <c r="D1404" s="255">
        <v>0</v>
      </c>
      <c r="E1404" s="255">
        <v>0</v>
      </c>
      <c r="F1404" s="255">
        <v>0</v>
      </c>
      <c r="G1404" s="255">
        <v>0</v>
      </c>
      <c r="H1404" s="255">
        <v>0</v>
      </c>
      <c r="I1404" s="255">
        <v>0</v>
      </c>
      <c r="J1404" s="255">
        <v>1.6040770761643499</v>
      </c>
    </row>
    <row r="1405" spans="1:10" s="116" customFormat="1" ht="12" x14ac:dyDescent="0.2">
      <c r="A1405" s="144" t="s">
        <v>4805</v>
      </c>
      <c r="B1405" s="144" t="s">
        <v>4805</v>
      </c>
      <c r="C1405" s="144" t="s">
        <v>2074</v>
      </c>
      <c r="D1405" s="256">
        <v>29.555083037620701</v>
      </c>
      <c r="E1405" s="256">
        <v>59.110166075241501</v>
      </c>
      <c r="F1405" s="256">
        <v>118.220332150483</v>
      </c>
      <c r="G1405" s="256">
        <v>0</v>
      </c>
      <c r="H1405" s="256">
        <v>0</v>
      </c>
      <c r="I1405" s="256">
        <v>0</v>
      </c>
      <c r="J1405" s="256">
        <v>1.2166129970749</v>
      </c>
    </row>
    <row r="1406" spans="1:10" s="116" customFormat="1" ht="12" x14ac:dyDescent="0.2">
      <c r="A1406" s="143" t="s">
        <v>6168</v>
      </c>
      <c r="B1406" s="143" t="s">
        <v>6168</v>
      </c>
      <c r="C1406" s="143" t="s">
        <v>6169</v>
      </c>
      <c r="D1406" s="255">
        <v>0</v>
      </c>
      <c r="E1406" s="255">
        <v>0</v>
      </c>
      <c r="F1406" s="255">
        <v>0</v>
      </c>
      <c r="G1406" s="255">
        <v>0</v>
      </c>
      <c r="H1406" s="255">
        <v>0</v>
      </c>
      <c r="I1406" s="255">
        <v>0</v>
      </c>
      <c r="J1406" s="255">
        <v>0</v>
      </c>
    </row>
    <row r="1407" spans="1:10" s="116" customFormat="1" ht="12" x14ac:dyDescent="0.2">
      <c r="A1407" s="144" t="s">
        <v>5584</v>
      </c>
      <c r="B1407" s="144" t="s">
        <v>5584</v>
      </c>
      <c r="C1407" s="144" t="s">
        <v>5585</v>
      </c>
      <c r="D1407" s="256">
        <v>0</v>
      </c>
      <c r="E1407" s="256">
        <v>0</v>
      </c>
      <c r="F1407" s="256">
        <v>0</v>
      </c>
      <c r="G1407" s="256">
        <v>0</v>
      </c>
      <c r="H1407" s="256">
        <v>0</v>
      </c>
      <c r="I1407" s="256">
        <v>0</v>
      </c>
      <c r="J1407" s="256">
        <v>0</v>
      </c>
    </row>
    <row r="1408" spans="1:10" s="116" customFormat="1" ht="12" x14ac:dyDescent="0.2">
      <c r="A1408" s="143" t="s">
        <v>4805</v>
      </c>
      <c r="B1408" s="143" t="s">
        <v>4806</v>
      </c>
      <c r="C1408" s="143" t="s">
        <v>2073</v>
      </c>
      <c r="D1408" s="255">
        <v>29.519092122746901</v>
      </c>
      <c r="E1408" s="255">
        <v>59.038184245493802</v>
      </c>
      <c r="F1408" s="255">
        <v>118.076368490988</v>
      </c>
      <c r="G1408" s="255">
        <v>0</v>
      </c>
      <c r="H1408" s="255">
        <v>0</v>
      </c>
      <c r="I1408" s="255">
        <v>0</v>
      </c>
      <c r="J1408" s="255">
        <v>1.1770061531893601</v>
      </c>
    </row>
    <row r="1409" spans="1:10" s="116" customFormat="1" ht="12" x14ac:dyDescent="0.2">
      <c r="A1409" s="144" t="s">
        <v>5370</v>
      </c>
      <c r="B1409" s="144" t="s">
        <v>5370</v>
      </c>
      <c r="C1409" s="144" t="s">
        <v>5371</v>
      </c>
      <c r="D1409" s="256">
        <v>0</v>
      </c>
      <c r="E1409" s="256">
        <v>0</v>
      </c>
      <c r="F1409" s="256">
        <v>0</v>
      </c>
      <c r="G1409" s="256">
        <v>0</v>
      </c>
      <c r="H1409" s="256">
        <v>0</v>
      </c>
      <c r="I1409" s="256">
        <v>0</v>
      </c>
      <c r="J1409" s="256">
        <v>0</v>
      </c>
    </row>
    <row r="1410" spans="1:10" s="116" customFormat="1" ht="12" x14ac:dyDescent="0.2">
      <c r="A1410" s="143" t="s">
        <v>5372</v>
      </c>
      <c r="B1410" s="143" t="s">
        <v>5372</v>
      </c>
      <c r="C1410" s="143" t="s">
        <v>5373</v>
      </c>
      <c r="D1410" s="255">
        <v>1.13420356767869E-4</v>
      </c>
      <c r="E1410" s="255">
        <v>2.26840713535738E-4</v>
      </c>
      <c r="F1410" s="255">
        <v>4.53681427071476E-4</v>
      </c>
      <c r="G1410" s="255">
        <v>0</v>
      </c>
      <c r="H1410" s="255">
        <v>0</v>
      </c>
      <c r="I1410" s="255">
        <v>0</v>
      </c>
      <c r="J1410" s="255">
        <v>0.38630018742657501</v>
      </c>
    </row>
    <row r="1411" spans="1:10" s="116" customFormat="1" ht="12" x14ac:dyDescent="0.2">
      <c r="A1411" s="144" t="s">
        <v>1833</v>
      </c>
      <c r="B1411" s="144" t="s">
        <v>1833</v>
      </c>
      <c r="C1411" s="144" t="s">
        <v>3826</v>
      </c>
      <c r="D1411" s="256">
        <v>0</v>
      </c>
      <c r="E1411" s="256">
        <v>0</v>
      </c>
      <c r="F1411" s="256">
        <v>0</v>
      </c>
      <c r="G1411" s="256">
        <v>0</v>
      </c>
      <c r="H1411" s="256">
        <v>0</v>
      </c>
      <c r="I1411" s="256">
        <v>0</v>
      </c>
      <c r="J1411" s="256">
        <v>2.8997657883738399</v>
      </c>
    </row>
    <row r="1412" spans="1:10" s="116" customFormat="1" ht="12" x14ac:dyDescent="0.2">
      <c r="A1412" s="143" t="s">
        <v>975</v>
      </c>
      <c r="B1412" s="143" t="s">
        <v>975</v>
      </c>
      <c r="C1412" s="143" t="s">
        <v>3568</v>
      </c>
      <c r="D1412" s="255">
        <v>0</v>
      </c>
      <c r="E1412" s="255">
        <v>0</v>
      </c>
      <c r="F1412" s="255">
        <v>0</v>
      </c>
      <c r="G1412" s="255">
        <v>0</v>
      </c>
      <c r="H1412" s="255">
        <v>0</v>
      </c>
      <c r="I1412" s="255">
        <v>0</v>
      </c>
      <c r="J1412" s="255">
        <v>2.0407163403926898</v>
      </c>
    </row>
    <row r="1413" spans="1:10" s="116" customFormat="1" ht="12" x14ac:dyDescent="0.2">
      <c r="A1413" s="144" t="s">
        <v>497</v>
      </c>
      <c r="B1413" s="144" t="s">
        <v>497</v>
      </c>
      <c r="C1413" s="144" t="s">
        <v>2839</v>
      </c>
      <c r="D1413" s="256">
        <v>0</v>
      </c>
      <c r="E1413" s="256">
        <v>0</v>
      </c>
      <c r="F1413" s="256">
        <v>0</v>
      </c>
      <c r="G1413" s="256">
        <v>0</v>
      </c>
      <c r="H1413" s="256">
        <v>0</v>
      </c>
      <c r="I1413" s="256">
        <v>0</v>
      </c>
      <c r="J1413" s="256">
        <v>2.88329561658378</v>
      </c>
    </row>
    <row r="1414" spans="1:10" s="116" customFormat="1" ht="12" x14ac:dyDescent="0.2">
      <c r="A1414" s="143" t="s">
        <v>1500</v>
      </c>
      <c r="B1414" s="143" t="s">
        <v>1500</v>
      </c>
      <c r="C1414" s="143" t="s">
        <v>4181</v>
      </c>
      <c r="D1414" s="255">
        <v>1.05749252529499E-4</v>
      </c>
      <c r="E1414" s="255">
        <v>2.11498505058998E-4</v>
      </c>
      <c r="F1414" s="255">
        <v>4.22997010117996E-4</v>
      </c>
      <c r="G1414" s="255">
        <v>0</v>
      </c>
      <c r="H1414" s="255">
        <v>0</v>
      </c>
      <c r="I1414" s="255">
        <v>0</v>
      </c>
      <c r="J1414" s="255">
        <v>0.60958033577521598</v>
      </c>
    </row>
    <row r="1415" spans="1:10" s="116" customFormat="1" ht="12" x14ac:dyDescent="0.2">
      <c r="A1415" s="144" t="s">
        <v>1594</v>
      </c>
      <c r="B1415" s="144" t="s">
        <v>1594</v>
      </c>
      <c r="C1415" s="144" t="s">
        <v>3564</v>
      </c>
      <c r="D1415" s="256">
        <v>0</v>
      </c>
      <c r="E1415" s="256">
        <v>0</v>
      </c>
      <c r="F1415" s="256">
        <v>0</v>
      </c>
      <c r="G1415" s="256">
        <v>0</v>
      </c>
      <c r="H1415" s="256">
        <v>0</v>
      </c>
      <c r="I1415" s="256">
        <v>0</v>
      </c>
      <c r="J1415" s="256">
        <v>1.71396643571192</v>
      </c>
    </row>
    <row r="1416" spans="1:10" s="116" customFormat="1" ht="12" x14ac:dyDescent="0.2">
      <c r="A1416" s="143" t="s">
        <v>1194</v>
      </c>
      <c r="B1416" s="143" t="s">
        <v>1194</v>
      </c>
      <c r="C1416" s="143" t="s">
        <v>3834</v>
      </c>
      <c r="D1416" s="255">
        <v>0</v>
      </c>
      <c r="E1416" s="255">
        <v>0</v>
      </c>
      <c r="F1416" s="255">
        <v>0</v>
      </c>
      <c r="G1416" s="255">
        <v>0</v>
      </c>
      <c r="H1416" s="255">
        <v>0</v>
      </c>
      <c r="I1416" s="255">
        <v>0</v>
      </c>
      <c r="J1416" s="255">
        <v>2.2439136199241201</v>
      </c>
    </row>
    <row r="1417" spans="1:10" s="116" customFormat="1" ht="12" x14ac:dyDescent="0.2">
      <c r="A1417" s="144" t="s">
        <v>597</v>
      </c>
      <c r="B1417" s="144" t="s">
        <v>597</v>
      </c>
      <c r="C1417" s="144" t="s">
        <v>3011</v>
      </c>
      <c r="D1417" s="256">
        <v>0</v>
      </c>
      <c r="E1417" s="256">
        <v>0</v>
      </c>
      <c r="F1417" s="256">
        <v>0</v>
      </c>
      <c r="G1417" s="256">
        <v>29.505115307443099</v>
      </c>
      <c r="H1417" s="256">
        <v>59.010230614886197</v>
      </c>
      <c r="I1417" s="256">
        <v>118.020461229772</v>
      </c>
      <c r="J1417" s="256">
        <v>0</v>
      </c>
    </row>
    <row r="1418" spans="1:10" s="116" customFormat="1" ht="12" x14ac:dyDescent="0.2">
      <c r="A1418" s="143" t="s">
        <v>4431</v>
      </c>
      <c r="B1418" s="143" t="s">
        <v>4807</v>
      </c>
      <c r="C1418" s="143" t="s">
        <v>2193</v>
      </c>
      <c r="D1418" s="255">
        <v>30.108772826765101</v>
      </c>
      <c r="E1418" s="255">
        <v>60.217545653530202</v>
      </c>
      <c r="F1418" s="255">
        <v>120.43509130706001</v>
      </c>
      <c r="G1418" s="255">
        <v>0</v>
      </c>
      <c r="H1418" s="255">
        <v>0</v>
      </c>
      <c r="I1418" s="255">
        <v>0</v>
      </c>
      <c r="J1418" s="255">
        <v>1.9319240819499099</v>
      </c>
    </row>
    <row r="1419" spans="1:10" s="116" customFormat="1" ht="12" x14ac:dyDescent="0.2">
      <c r="A1419" s="144" t="s">
        <v>1541</v>
      </c>
      <c r="B1419" s="144" t="s">
        <v>1541</v>
      </c>
      <c r="C1419" s="144" t="s">
        <v>4218</v>
      </c>
      <c r="D1419" s="256">
        <v>42.973088684746401</v>
      </c>
      <c r="E1419" s="256">
        <v>85.946177369492801</v>
      </c>
      <c r="F1419" s="256">
        <v>171.892354738986</v>
      </c>
      <c r="G1419" s="256">
        <v>0</v>
      </c>
      <c r="H1419" s="256">
        <v>0</v>
      </c>
      <c r="I1419" s="256">
        <v>0</v>
      </c>
      <c r="J1419" s="256">
        <v>0.40331314509510402</v>
      </c>
    </row>
    <row r="1420" spans="1:10" s="116" customFormat="1" ht="12" x14ac:dyDescent="0.2">
      <c r="A1420" s="143" t="s">
        <v>5866</v>
      </c>
      <c r="B1420" s="143" t="s">
        <v>5866</v>
      </c>
      <c r="C1420" s="143" t="s">
        <v>5586</v>
      </c>
      <c r="D1420" s="255">
        <v>0</v>
      </c>
      <c r="E1420" s="255">
        <v>0</v>
      </c>
      <c r="F1420" s="255">
        <v>0</v>
      </c>
      <c r="G1420" s="255">
        <v>0</v>
      </c>
      <c r="H1420" s="255">
        <v>0</v>
      </c>
      <c r="I1420" s="255">
        <v>0</v>
      </c>
      <c r="J1420" s="255">
        <v>0</v>
      </c>
    </row>
    <row r="1421" spans="1:10" s="116" customFormat="1" ht="12" x14ac:dyDescent="0.2">
      <c r="A1421" s="144" t="s">
        <v>5374</v>
      </c>
      <c r="B1421" s="144" t="s">
        <v>5374</v>
      </c>
      <c r="C1421" s="144" t="s">
        <v>5375</v>
      </c>
      <c r="D1421" s="256">
        <v>0</v>
      </c>
      <c r="E1421" s="256">
        <v>0</v>
      </c>
      <c r="F1421" s="256">
        <v>0</v>
      </c>
      <c r="G1421" s="256">
        <v>0</v>
      </c>
      <c r="H1421" s="256">
        <v>0</v>
      </c>
      <c r="I1421" s="256">
        <v>0</v>
      </c>
      <c r="J1421" s="256">
        <v>0</v>
      </c>
    </row>
    <row r="1422" spans="1:10" s="116" customFormat="1" ht="12" x14ac:dyDescent="0.2">
      <c r="A1422" s="143" t="s">
        <v>4456</v>
      </c>
      <c r="B1422" s="143" t="s">
        <v>4808</v>
      </c>
      <c r="C1422" s="143" t="s">
        <v>1983</v>
      </c>
      <c r="D1422" s="255">
        <v>83.286322306512204</v>
      </c>
      <c r="E1422" s="255">
        <v>166.57264461302401</v>
      </c>
      <c r="F1422" s="255">
        <v>333.14528922604899</v>
      </c>
      <c r="G1422" s="255">
        <v>0</v>
      </c>
      <c r="H1422" s="255">
        <v>0</v>
      </c>
      <c r="I1422" s="255">
        <v>0</v>
      </c>
      <c r="J1422" s="255">
        <v>1.03549717739185</v>
      </c>
    </row>
    <row r="1423" spans="1:10" s="116" customFormat="1" ht="12" x14ac:dyDescent="0.2">
      <c r="A1423" s="144" t="s">
        <v>4809</v>
      </c>
      <c r="B1423" s="144" t="s">
        <v>4809</v>
      </c>
      <c r="C1423" s="144" t="s">
        <v>2864</v>
      </c>
      <c r="D1423" s="256">
        <v>0</v>
      </c>
      <c r="E1423" s="256">
        <v>0</v>
      </c>
      <c r="F1423" s="256">
        <v>0</v>
      </c>
      <c r="G1423" s="256">
        <v>0</v>
      </c>
      <c r="H1423" s="256">
        <v>0</v>
      </c>
      <c r="I1423" s="256">
        <v>0</v>
      </c>
      <c r="J1423" s="256">
        <v>1.9587349617599099</v>
      </c>
    </row>
    <row r="1424" spans="1:10" s="116" customFormat="1" ht="12" x14ac:dyDescent="0.2">
      <c r="A1424" s="143" t="s">
        <v>1310</v>
      </c>
      <c r="B1424" s="143" t="s">
        <v>1310</v>
      </c>
      <c r="C1424" s="143" t="s">
        <v>3976</v>
      </c>
      <c r="D1424" s="255">
        <v>1.9673565675303999E-4</v>
      </c>
      <c r="E1424" s="255">
        <v>3.9347131350607998E-4</v>
      </c>
      <c r="F1424" s="255">
        <v>7.8694262701215997E-4</v>
      </c>
      <c r="G1424" s="255">
        <v>0</v>
      </c>
      <c r="H1424" s="255">
        <v>0</v>
      </c>
      <c r="I1424" s="255">
        <v>0</v>
      </c>
      <c r="J1424" s="255">
        <v>0.622000456974237</v>
      </c>
    </row>
    <row r="1425" spans="1:10" s="116" customFormat="1" ht="12" x14ac:dyDescent="0.2">
      <c r="A1425" s="144" t="s">
        <v>763</v>
      </c>
      <c r="B1425" s="144" t="s">
        <v>763</v>
      </c>
      <c r="C1425" s="144" t="s">
        <v>3323</v>
      </c>
      <c r="D1425" s="256">
        <v>1.20624795454545E-4</v>
      </c>
      <c r="E1425" s="256">
        <v>2.4124959090909099E-4</v>
      </c>
      <c r="F1425" s="256">
        <v>4.8249918181818199E-4</v>
      </c>
      <c r="G1425" s="256">
        <v>0</v>
      </c>
      <c r="H1425" s="256">
        <v>0</v>
      </c>
      <c r="I1425" s="256">
        <v>0</v>
      </c>
      <c r="J1425" s="256">
        <v>0.39759341688868399</v>
      </c>
    </row>
    <row r="1426" spans="1:10" s="116" customFormat="1" ht="12" x14ac:dyDescent="0.2">
      <c r="A1426" s="143" t="s">
        <v>5587</v>
      </c>
      <c r="B1426" s="143" t="s">
        <v>5587</v>
      </c>
      <c r="C1426" s="143" t="s">
        <v>5588</v>
      </c>
      <c r="D1426" s="255">
        <v>0</v>
      </c>
      <c r="E1426" s="255">
        <v>0</v>
      </c>
      <c r="F1426" s="255">
        <v>0</v>
      </c>
      <c r="G1426" s="255">
        <v>0</v>
      </c>
      <c r="H1426" s="255">
        <v>0</v>
      </c>
      <c r="I1426" s="255">
        <v>0</v>
      </c>
      <c r="J1426" s="255">
        <v>0.30194964611000003</v>
      </c>
    </row>
    <row r="1427" spans="1:10" s="116" customFormat="1" ht="12" x14ac:dyDescent="0.2">
      <c r="A1427" s="144" t="s">
        <v>3998</v>
      </c>
      <c r="B1427" s="144" t="s">
        <v>3998</v>
      </c>
      <c r="C1427" s="144" t="s">
        <v>3999</v>
      </c>
      <c r="D1427" s="256">
        <v>0</v>
      </c>
      <c r="E1427" s="256">
        <v>0</v>
      </c>
      <c r="F1427" s="256">
        <v>0</v>
      </c>
      <c r="G1427" s="256">
        <v>0</v>
      </c>
      <c r="H1427" s="256">
        <v>0</v>
      </c>
      <c r="I1427" s="256">
        <v>0</v>
      </c>
      <c r="J1427" s="256">
        <v>1.8839596011672199</v>
      </c>
    </row>
    <row r="1428" spans="1:10" s="116" customFormat="1" ht="12" x14ac:dyDescent="0.2">
      <c r="A1428" s="143" t="s">
        <v>1140</v>
      </c>
      <c r="B1428" s="143" t="s">
        <v>1140</v>
      </c>
      <c r="C1428" s="143" t="s">
        <v>3767</v>
      </c>
      <c r="D1428" s="255">
        <v>0</v>
      </c>
      <c r="E1428" s="255">
        <v>0</v>
      </c>
      <c r="F1428" s="255">
        <v>0</v>
      </c>
      <c r="G1428" s="255">
        <v>0</v>
      </c>
      <c r="H1428" s="255">
        <v>0</v>
      </c>
      <c r="I1428" s="255">
        <v>0</v>
      </c>
      <c r="J1428" s="255">
        <v>2.4172814378899998</v>
      </c>
    </row>
    <row r="1429" spans="1:10" s="116" customFormat="1" ht="12" x14ac:dyDescent="0.2">
      <c r="A1429" s="144" t="s">
        <v>4810</v>
      </c>
      <c r="B1429" s="144" t="s">
        <v>4810</v>
      </c>
      <c r="C1429" s="144" t="s">
        <v>3070</v>
      </c>
      <c r="D1429" s="256">
        <v>0</v>
      </c>
      <c r="E1429" s="256">
        <v>0</v>
      </c>
      <c r="F1429" s="256">
        <v>0</v>
      </c>
      <c r="G1429" s="256">
        <v>0</v>
      </c>
      <c r="H1429" s="256">
        <v>0</v>
      </c>
      <c r="I1429" s="256">
        <v>0</v>
      </c>
      <c r="J1429" s="256">
        <v>0.94959314570930897</v>
      </c>
    </row>
    <row r="1430" spans="1:10" s="116" customFormat="1" ht="12" x14ac:dyDescent="0.2">
      <c r="A1430" s="143" t="s">
        <v>1303</v>
      </c>
      <c r="B1430" s="143" t="s">
        <v>1303</v>
      </c>
      <c r="C1430" s="143" t="s">
        <v>3967</v>
      </c>
      <c r="D1430" s="255">
        <v>0</v>
      </c>
      <c r="E1430" s="255">
        <v>0</v>
      </c>
      <c r="F1430" s="255">
        <v>0</v>
      </c>
      <c r="G1430" s="255">
        <v>0</v>
      </c>
      <c r="H1430" s="255">
        <v>0</v>
      </c>
      <c r="I1430" s="255">
        <v>0</v>
      </c>
      <c r="J1430" s="255">
        <v>1.66173343501965</v>
      </c>
    </row>
    <row r="1431" spans="1:10" s="116" customFormat="1" ht="12" x14ac:dyDescent="0.2">
      <c r="A1431" s="144" t="s">
        <v>4811</v>
      </c>
      <c r="B1431" s="144" t="s">
        <v>4811</v>
      </c>
      <c r="C1431" s="144" t="s">
        <v>1941</v>
      </c>
      <c r="D1431" s="256">
        <v>0</v>
      </c>
      <c r="E1431" s="256">
        <v>0</v>
      </c>
      <c r="F1431" s="256">
        <v>0</v>
      </c>
      <c r="G1431" s="256">
        <v>0</v>
      </c>
      <c r="H1431" s="256">
        <v>0</v>
      </c>
      <c r="I1431" s="256">
        <v>0</v>
      </c>
      <c r="J1431" s="256">
        <v>2.2596855674648002</v>
      </c>
    </row>
    <row r="1432" spans="1:10" s="116" customFormat="1" ht="12" x14ac:dyDescent="0.2">
      <c r="A1432" s="143" t="s">
        <v>733</v>
      </c>
      <c r="B1432" s="143" t="s">
        <v>733</v>
      </c>
      <c r="C1432" s="143" t="s">
        <v>3281</v>
      </c>
      <c r="D1432" s="255">
        <v>6.1127321965533197E-4</v>
      </c>
      <c r="E1432" s="255">
        <v>1.22254643931066E-3</v>
      </c>
      <c r="F1432" s="255">
        <v>2.44509287862133E-3</v>
      </c>
      <c r="G1432" s="255">
        <v>0</v>
      </c>
      <c r="H1432" s="255">
        <v>0</v>
      </c>
      <c r="I1432" s="255">
        <v>0</v>
      </c>
      <c r="J1432" s="255">
        <v>2.31411042734024</v>
      </c>
    </row>
    <row r="1433" spans="1:10" s="116" customFormat="1" ht="12" x14ac:dyDescent="0.2">
      <c r="A1433" s="144" t="s">
        <v>502</v>
      </c>
      <c r="B1433" s="144" t="s">
        <v>502</v>
      </c>
      <c r="C1433" s="144" t="s">
        <v>2852</v>
      </c>
      <c r="D1433" s="256">
        <v>0</v>
      </c>
      <c r="E1433" s="256">
        <v>0</v>
      </c>
      <c r="F1433" s="256">
        <v>0</v>
      </c>
      <c r="G1433" s="256">
        <v>0</v>
      </c>
      <c r="H1433" s="256">
        <v>0</v>
      </c>
      <c r="I1433" s="256">
        <v>0</v>
      </c>
      <c r="J1433" s="256">
        <v>3.5602568566690902</v>
      </c>
    </row>
    <row r="1434" spans="1:10" s="116" customFormat="1" ht="12" x14ac:dyDescent="0.2">
      <c r="A1434" s="143" t="s">
        <v>1150</v>
      </c>
      <c r="B1434" s="143" t="s">
        <v>1150</v>
      </c>
      <c r="C1434" s="143" t="s">
        <v>3781</v>
      </c>
      <c r="D1434" s="255">
        <v>0</v>
      </c>
      <c r="E1434" s="255">
        <v>0</v>
      </c>
      <c r="F1434" s="255">
        <v>0</v>
      </c>
      <c r="G1434" s="255">
        <v>0</v>
      </c>
      <c r="H1434" s="255">
        <v>0</v>
      </c>
      <c r="I1434" s="255">
        <v>0</v>
      </c>
      <c r="J1434" s="255">
        <v>1.50155666855571</v>
      </c>
    </row>
    <row r="1435" spans="1:10" s="116" customFormat="1" ht="12" x14ac:dyDescent="0.2">
      <c r="A1435" s="144" t="s">
        <v>4812</v>
      </c>
      <c r="B1435" s="144" t="s">
        <v>4812</v>
      </c>
      <c r="C1435" s="144" t="s">
        <v>2647</v>
      </c>
      <c r="D1435" s="256">
        <v>0</v>
      </c>
      <c r="E1435" s="256">
        <v>0</v>
      </c>
      <c r="F1435" s="256">
        <v>0</v>
      </c>
      <c r="G1435" s="256">
        <v>0</v>
      </c>
      <c r="H1435" s="256">
        <v>0</v>
      </c>
      <c r="I1435" s="256">
        <v>0</v>
      </c>
      <c r="J1435" s="256">
        <v>0</v>
      </c>
    </row>
    <row r="1436" spans="1:10" s="116" customFormat="1" ht="12" x14ac:dyDescent="0.2">
      <c r="A1436" s="143" t="s">
        <v>4813</v>
      </c>
      <c r="B1436" s="143" t="s">
        <v>4813</v>
      </c>
      <c r="C1436" s="143" t="s">
        <v>2640</v>
      </c>
      <c r="D1436" s="255">
        <v>0</v>
      </c>
      <c r="E1436" s="255">
        <v>0</v>
      </c>
      <c r="F1436" s="255">
        <v>0</v>
      </c>
      <c r="G1436" s="255">
        <v>0</v>
      </c>
      <c r="H1436" s="255">
        <v>0</v>
      </c>
      <c r="I1436" s="255">
        <v>0</v>
      </c>
      <c r="J1436" s="255">
        <v>1.9641530378921801</v>
      </c>
    </row>
    <row r="1437" spans="1:10" s="116" customFormat="1" ht="12" x14ac:dyDescent="0.2">
      <c r="A1437" s="144" t="s">
        <v>1396</v>
      </c>
      <c r="B1437" s="144" t="s">
        <v>1396</v>
      </c>
      <c r="C1437" s="144" t="s">
        <v>4061</v>
      </c>
      <c r="D1437" s="256">
        <v>0</v>
      </c>
      <c r="E1437" s="256">
        <v>0</v>
      </c>
      <c r="F1437" s="256">
        <v>0</v>
      </c>
      <c r="G1437" s="256">
        <v>0</v>
      </c>
      <c r="H1437" s="256">
        <v>0</v>
      </c>
      <c r="I1437" s="256">
        <v>0</v>
      </c>
      <c r="J1437" s="256">
        <v>2.75351333580603</v>
      </c>
    </row>
    <row r="1438" spans="1:10" s="116" customFormat="1" ht="12" x14ac:dyDescent="0.2">
      <c r="A1438" s="143" t="s">
        <v>1309</v>
      </c>
      <c r="B1438" s="143" t="s">
        <v>1309</v>
      </c>
      <c r="C1438" s="143" t="s">
        <v>3975</v>
      </c>
      <c r="D1438" s="255">
        <v>1.2697525966191001E-4</v>
      </c>
      <c r="E1438" s="255">
        <v>2.53950519323821E-4</v>
      </c>
      <c r="F1438" s="255">
        <v>5.0790103864764102E-4</v>
      </c>
      <c r="G1438" s="255">
        <v>0</v>
      </c>
      <c r="H1438" s="255">
        <v>0</v>
      </c>
      <c r="I1438" s="255">
        <v>0</v>
      </c>
      <c r="J1438" s="255">
        <v>0.54514384728833098</v>
      </c>
    </row>
    <row r="1439" spans="1:10" s="116" customFormat="1" ht="12" x14ac:dyDescent="0.2">
      <c r="A1439" s="144" t="s">
        <v>1033</v>
      </c>
      <c r="B1439" s="144" t="s">
        <v>1033</v>
      </c>
      <c r="C1439" s="144" t="s">
        <v>3639</v>
      </c>
      <c r="D1439" s="256">
        <v>1.3744978894256399E-4</v>
      </c>
      <c r="E1439" s="256">
        <v>2.7489957788512902E-4</v>
      </c>
      <c r="F1439" s="256">
        <v>5.4979915577025695E-4</v>
      </c>
      <c r="G1439" s="256">
        <v>0</v>
      </c>
      <c r="H1439" s="256">
        <v>0</v>
      </c>
      <c r="I1439" s="256">
        <v>0</v>
      </c>
      <c r="J1439" s="256">
        <v>0.42087076436684601</v>
      </c>
    </row>
    <row r="1440" spans="1:10" s="116" customFormat="1" ht="12" x14ac:dyDescent="0.2">
      <c r="A1440" s="143" t="s">
        <v>1508</v>
      </c>
      <c r="B1440" s="143" t="s">
        <v>1508</v>
      </c>
      <c r="C1440" s="143" t="s">
        <v>4189</v>
      </c>
      <c r="D1440" s="255">
        <v>0</v>
      </c>
      <c r="E1440" s="255">
        <v>0</v>
      </c>
      <c r="F1440" s="255">
        <v>0</v>
      </c>
      <c r="G1440" s="255">
        <v>0</v>
      </c>
      <c r="H1440" s="255">
        <v>0</v>
      </c>
      <c r="I1440" s="255">
        <v>0</v>
      </c>
      <c r="J1440" s="255">
        <v>1.8956760221765101</v>
      </c>
    </row>
    <row r="1441" spans="1:10" s="116" customFormat="1" ht="12" x14ac:dyDescent="0.2">
      <c r="A1441" s="144" t="s">
        <v>4814</v>
      </c>
      <c r="B1441" s="144" t="s">
        <v>4814</v>
      </c>
      <c r="C1441" s="144" t="s">
        <v>3116</v>
      </c>
      <c r="D1441" s="256">
        <v>7.1307470491456797E-4</v>
      </c>
      <c r="E1441" s="256">
        <v>1.4261494098291401E-3</v>
      </c>
      <c r="F1441" s="256">
        <v>2.8522988196582701E-3</v>
      </c>
      <c r="G1441" s="256">
        <v>0</v>
      </c>
      <c r="H1441" s="256">
        <v>0</v>
      </c>
      <c r="I1441" s="256">
        <v>0</v>
      </c>
      <c r="J1441" s="256">
        <v>1.7590671994623099</v>
      </c>
    </row>
    <row r="1442" spans="1:10" s="116" customFormat="1" ht="12" x14ac:dyDescent="0.2">
      <c r="A1442" s="143" t="s">
        <v>352</v>
      </c>
      <c r="B1442" s="143" t="s">
        <v>4815</v>
      </c>
      <c r="C1442" s="143" t="s">
        <v>2505</v>
      </c>
      <c r="D1442" s="255">
        <v>66.264195724101498</v>
      </c>
      <c r="E1442" s="255">
        <v>132.528391448203</v>
      </c>
      <c r="F1442" s="255">
        <v>265.05678289640599</v>
      </c>
      <c r="G1442" s="255">
        <v>0</v>
      </c>
      <c r="H1442" s="255">
        <v>0</v>
      </c>
      <c r="I1442" s="255">
        <v>0</v>
      </c>
      <c r="J1442" s="255">
        <v>2.0001179075614601</v>
      </c>
    </row>
    <row r="1443" spans="1:10" s="116" customFormat="1" ht="12" x14ac:dyDescent="0.2">
      <c r="A1443" s="144" t="s">
        <v>5867</v>
      </c>
      <c r="B1443" s="144" t="s">
        <v>5867</v>
      </c>
      <c r="C1443" s="144" t="s">
        <v>5507</v>
      </c>
      <c r="D1443" s="256">
        <v>0</v>
      </c>
      <c r="E1443" s="256">
        <v>0</v>
      </c>
      <c r="F1443" s="256">
        <v>0</v>
      </c>
      <c r="G1443" s="256">
        <v>0</v>
      </c>
      <c r="H1443" s="256">
        <v>0</v>
      </c>
      <c r="I1443" s="256">
        <v>0</v>
      </c>
      <c r="J1443" s="256">
        <v>0</v>
      </c>
    </row>
    <row r="1444" spans="1:10" s="116" customFormat="1" ht="12" x14ac:dyDescent="0.2">
      <c r="A1444" s="143" t="s">
        <v>6170</v>
      </c>
      <c r="B1444" s="143" t="s">
        <v>6170</v>
      </c>
      <c r="C1444" s="143" t="s">
        <v>6171</v>
      </c>
      <c r="D1444" s="255">
        <v>0</v>
      </c>
      <c r="E1444" s="255">
        <v>0</v>
      </c>
      <c r="F1444" s="255">
        <v>0</v>
      </c>
      <c r="G1444" s="255">
        <v>0</v>
      </c>
      <c r="H1444" s="255">
        <v>0</v>
      </c>
      <c r="I1444" s="255">
        <v>0</v>
      </c>
      <c r="J1444" s="255">
        <v>2.0176671861800002</v>
      </c>
    </row>
    <row r="1445" spans="1:10" s="116" customFormat="1" ht="12" x14ac:dyDescent="0.2">
      <c r="A1445" s="144" t="s">
        <v>1193</v>
      </c>
      <c r="B1445" s="144" t="s">
        <v>1193</v>
      </c>
      <c r="C1445" s="144" t="s">
        <v>3833</v>
      </c>
      <c r="D1445" s="256">
        <v>0</v>
      </c>
      <c r="E1445" s="256">
        <v>0</v>
      </c>
      <c r="F1445" s="256">
        <v>0</v>
      </c>
      <c r="G1445" s="256">
        <v>0</v>
      </c>
      <c r="H1445" s="256">
        <v>0</v>
      </c>
      <c r="I1445" s="256">
        <v>0</v>
      </c>
      <c r="J1445" s="256">
        <v>2.0650985885118001</v>
      </c>
    </row>
    <row r="1446" spans="1:10" s="116" customFormat="1" ht="12" x14ac:dyDescent="0.2">
      <c r="A1446" s="143" t="s">
        <v>1327</v>
      </c>
      <c r="B1446" s="143" t="s">
        <v>1327</v>
      </c>
      <c r="C1446" s="143" t="s">
        <v>3991</v>
      </c>
      <c r="D1446" s="255">
        <v>0</v>
      </c>
      <c r="E1446" s="255">
        <v>0</v>
      </c>
      <c r="F1446" s="255">
        <v>0</v>
      </c>
      <c r="G1446" s="255">
        <v>0</v>
      </c>
      <c r="H1446" s="255">
        <v>0</v>
      </c>
      <c r="I1446" s="255">
        <v>0</v>
      </c>
      <c r="J1446" s="255">
        <v>1.8658215294896201</v>
      </c>
    </row>
    <row r="1447" spans="1:10" s="116" customFormat="1" ht="12" x14ac:dyDescent="0.2">
      <c r="A1447" s="144" t="s">
        <v>5868</v>
      </c>
      <c r="B1447" s="144" t="s">
        <v>5868</v>
      </c>
      <c r="C1447" s="144" t="s">
        <v>3919</v>
      </c>
      <c r="D1447" s="256">
        <v>0</v>
      </c>
      <c r="E1447" s="256">
        <v>0</v>
      </c>
      <c r="F1447" s="256">
        <v>0</v>
      </c>
      <c r="G1447" s="256">
        <v>0</v>
      </c>
      <c r="H1447" s="256">
        <v>0</v>
      </c>
      <c r="I1447" s="256">
        <v>0</v>
      </c>
      <c r="J1447" s="256">
        <v>0</v>
      </c>
    </row>
    <row r="1448" spans="1:10" s="116" customFormat="1" ht="12" x14ac:dyDescent="0.2">
      <c r="A1448" s="143" t="s">
        <v>4816</v>
      </c>
      <c r="B1448" s="143" t="s">
        <v>4816</v>
      </c>
      <c r="C1448" s="143" t="s">
        <v>2591</v>
      </c>
      <c r="D1448" s="255">
        <v>0</v>
      </c>
      <c r="E1448" s="255">
        <v>0</v>
      </c>
      <c r="F1448" s="255">
        <v>0</v>
      </c>
      <c r="G1448" s="255">
        <v>0</v>
      </c>
      <c r="H1448" s="255">
        <v>0</v>
      </c>
      <c r="I1448" s="255">
        <v>0</v>
      </c>
      <c r="J1448" s="255">
        <v>2.0609019043172601</v>
      </c>
    </row>
    <row r="1449" spans="1:10" s="116" customFormat="1" ht="12" x14ac:dyDescent="0.2">
      <c r="A1449" s="144" t="s">
        <v>1254</v>
      </c>
      <c r="B1449" s="144" t="s">
        <v>1256</v>
      </c>
      <c r="C1449" s="144" t="s">
        <v>3914</v>
      </c>
      <c r="D1449" s="256">
        <v>13.703235354652399</v>
      </c>
      <c r="E1449" s="256">
        <v>27.406470709304902</v>
      </c>
      <c r="F1449" s="256">
        <v>54.812941418609697</v>
      </c>
      <c r="G1449" s="256">
        <v>0</v>
      </c>
      <c r="H1449" s="256">
        <v>0</v>
      </c>
      <c r="I1449" s="256">
        <v>0</v>
      </c>
      <c r="J1449" s="256">
        <v>1.88915856771166</v>
      </c>
    </row>
    <row r="1450" spans="1:10" s="116" customFormat="1" ht="12" x14ac:dyDescent="0.2">
      <c r="A1450" s="143" t="s">
        <v>1254</v>
      </c>
      <c r="B1450" s="143" t="s">
        <v>5869</v>
      </c>
      <c r="C1450" s="143" t="s">
        <v>5589</v>
      </c>
      <c r="D1450" s="255">
        <v>14.6383072592381</v>
      </c>
      <c r="E1450" s="255">
        <v>29.276614518476201</v>
      </c>
      <c r="F1450" s="255">
        <v>58.553229036952402</v>
      </c>
      <c r="G1450" s="255">
        <v>0</v>
      </c>
      <c r="H1450" s="255">
        <v>0</v>
      </c>
      <c r="I1450" s="255">
        <v>0</v>
      </c>
      <c r="J1450" s="255">
        <v>1.9659795578655299</v>
      </c>
    </row>
    <row r="1451" spans="1:10" s="116" customFormat="1" ht="12" x14ac:dyDescent="0.2">
      <c r="A1451" s="144" t="s">
        <v>1083</v>
      </c>
      <c r="B1451" s="144" t="s">
        <v>1083</v>
      </c>
      <c r="C1451" s="144" t="s">
        <v>3699</v>
      </c>
      <c r="D1451" s="256">
        <v>0</v>
      </c>
      <c r="E1451" s="256">
        <v>0</v>
      </c>
      <c r="F1451" s="256">
        <v>0</v>
      </c>
      <c r="G1451" s="256">
        <v>0</v>
      </c>
      <c r="H1451" s="256">
        <v>0</v>
      </c>
      <c r="I1451" s="256">
        <v>0</v>
      </c>
      <c r="J1451" s="256">
        <v>0.94579774159326802</v>
      </c>
    </row>
    <row r="1452" spans="1:10" s="116" customFormat="1" ht="12" x14ac:dyDescent="0.2">
      <c r="A1452" s="143" t="s">
        <v>1127</v>
      </c>
      <c r="B1452" s="143" t="s">
        <v>1127</v>
      </c>
      <c r="C1452" s="143" t="s">
        <v>3748</v>
      </c>
      <c r="D1452" s="255">
        <v>9.62082864384898E-5</v>
      </c>
      <c r="E1452" s="255">
        <v>1.9241657287698001E-4</v>
      </c>
      <c r="F1452" s="255">
        <v>3.8483314575395898E-4</v>
      </c>
      <c r="G1452" s="255">
        <v>0</v>
      </c>
      <c r="H1452" s="255">
        <v>0</v>
      </c>
      <c r="I1452" s="255">
        <v>0</v>
      </c>
      <c r="J1452" s="255">
        <v>0.677889254360311</v>
      </c>
    </row>
    <row r="1453" spans="1:10" s="116" customFormat="1" ht="12" x14ac:dyDescent="0.2">
      <c r="A1453" s="144" t="s">
        <v>1813</v>
      </c>
      <c r="B1453" s="144" t="s">
        <v>1813</v>
      </c>
      <c r="C1453" s="144" t="s">
        <v>2905</v>
      </c>
      <c r="D1453" s="256">
        <v>3.2266552956942599E-4</v>
      </c>
      <c r="E1453" s="256">
        <v>6.4533105913885198E-4</v>
      </c>
      <c r="F1453" s="256">
        <v>1.2906621182777001E-3</v>
      </c>
      <c r="G1453" s="256">
        <v>0</v>
      </c>
      <c r="H1453" s="256">
        <v>0</v>
      </c>
      <c r="I1453" s="256">
        <v>0</v>
      </c>
      <c r="J1453" s="256">
        <v>1.70364012603</v>
      </c>
    </row>
    <row r="1454" spans="1:10" s="116" customFormat="1" ht="12" x14ac:dyDescent="0.2">
      <c r="A1454" s="143" t="s">
        <v>537</v>
      </c>
      <c r="B1454" s="143" t="s">
        <v>537</v>
      </c>
      <c r="C1454" s="143" t="s">
        <v>2907</v>
      </c>
      <c r="D1454" s="255">
        <v>1.0669761392359E-3</v>
      </c>
      <c r="E1454" s="255">
        <v>2.1339522784718E-3</v>
      </c>
      <c r="F1454" s="255">
        <v>4.2679045569435897E-3</v>
      </c>
      <c r="G1454" s="255">
        <v>0</v>
      </c>
      <c r="H1454" s="255">
        <v>0</v>
      </c>
      <c r="I1454" s="255">
        <v>0</v>
      </c>
      <c r="J1454" s="255">
        <v>0</v>
      </c>
    </row>
    <row r="1455" spans="1:10" s="116" customFormat="1" ht="12" x14ac:dyDescent="0.2">
      <c r="A1455" s="144" t="s">
        <v>4817</v>
      </c>
      <c r="B1455" s="144" t="s">
        <v>4817</v>
      </c>
      <c r="C1455" s="144" t="s">
        <v>1938</v>
      </c>
      <c r="D1455" s="256">
        <v>0</v>
      </c>
      <c r="E1455" s="256">
        <v>0</v>
      </c>
      <c r="F1455" s="256">
        <v>0</v>
      </c>
      <c r="G1455" s="256">
        <v>0</v>
      </c>
      <c r="H1455" s="256">
        <v>0</v>
      </c>
      <c r="I1455" s="256">
        <v>0</v>
      </c>
      <c r="J1455" s="256">
        <v>2.1394069965133502</v>
      </c>
    </row>
    <row r="1456" spans="1:10" s="116" customFormat="1" ht="12" x14ac:dyDescent="0.2">
      <c r="A1456" s="143" t="s">
        <v>3314</v>
      </c>
      <c r="B1456" s="143" t="s">
        <v>3314</v>
      </c>
      <c r="C1456" s="143" t="s">
        <v>3315</v>
      </c>
      <c r="D1456" s="255">
        <v>0</v>
      </c>
      <c r="E1456" s="255">
        <v>0</v>
      </c>
      <c r="F1456" s="255">
        <v>0</v>
      </c>
      <c r="G1456" s="255">
        <v>0</v>
      </c>
      <c r="H1456" s="255">
        <v>0</v>
      </c>
      <c r="I1456" s="255">
        <v>0</v>
      </c>
      <c r="J1456" s="255">
        <v>0</v>
      </c>
    </row>
    <row r="1457" spans="1:10" s="116" customFormat="1" ht="12" x14ac:dyDescent="0.2">
      <c r="A1457" s="144" t="s">
        <v>327</v>
      </c>
      <c r="B1457" s="144" t="s">
        <v>327</v>
      </c>
      <c r="C1457" s="144" t="s">
        <v>2427</v>
      </c>
      <c r="D1457" s="256">
        <v>5.7652464413704798E-4</v>
      </c>
      <c r="E1457" s="256">
        <v>1.1530492882741001E-3</v>
      </c>
      <c r="F1457" s="256">
        <v>2.3060985765481902E-3</v>
      </c>
      <c r="G1457" s="256">
        <v>0</v>
      </c>
      <c r="H1457" s="256">
        <v>0</v>
      </c>
      <c r="I1457" s="256">
        <v>0</v>
      </c>
      <c r="J1457" s="256">
        <v>1.4290328117722799</v>
      </c>
    </row>
    <row r="1458" spans="1:10" s="116" customFormat="1" ht="12" x14ac:dyDescent="0.2">
      <c r="A1458" s="143" t="s">
        <v>362</v>
      </c>
      <c r="B1458" s="143" t="s">
        <v>362</v>
      </c>
      <c r="C1458" s="143" t="s">
        <v>2518</v>
      </c>
      <c r="D1458" s="255">
        <v>0</v>
      </c>
      <c r="E1458" s="255">
        <v>0</v>
      </c>
      <c r="F1458" s="255">
        <v>0</v>
      </c>
      <c r="G1458" s="255">
        <v>0</v>
      </c>
      <c r="H1458" s="255">
        <v>0</v>
      </c>
      <c r="I1458" s="255">
        <v>0</v>
      </c>
      <c r="J1458" s="255">
        <v>2.6387694503611399</v>
      </c>
    </row>
    <row r="1459" spans="1:10" s="116" customFormat="1" ht="12" x14ac:dyDescent="0.2">
      <c r="A1459" s="144" t="s">
        <v>949</v>
      </c>
      <c r="B1459" s="144" t="s">
        <v>949</v>
      </c>
      <c r="C1459" s="144" t="s">
        <v>3533</v>
      </c>
      <c r="D1459" s="256">
        <v>0</v>
      </c>
      <c r="E1459" s="256">
        <v>0</v>
      </c>
      <c r="F1459" s="256">
        <v>0</v>
      </c>
      <c r="G1459" s="256">
        <v>0</v>
      </c>
      <c r="H1459" s="256">
        <v>0</v>
      </c>
      <c r="I1459" s="256">
        <v>0</v>
      </c>
      <c r="J1459" s="256">
        <v>2.0307208065530902</v>
      </c>
    </row>
    <row r="1460" spans="1:10" s="116" customFormat="1" ht="12" x14ac:dyDescent="0.2">
      <c r="A1460" s="143" t="s">
        <v>1044</v>
      </c>
      <c r="B1460" s="143" t="s">
        <v>1044</v>
      </c>
      <c r="C1460" s="143" t="s">
        <v>3652</v>
      </c>
      <c r="D1460" s="255">
        <v>1.2315951664501899E-4</v>
      </c>
      <c r="E1460" s="255">
        <v>2.4631903329003799E-4</v>
      </c>
      <c r="F1460" s="255">
        <v>4.92638066580075E-4</v>
      </c>
      <c r="G1460" s="255">
        <v>0</v>
      </c>
      <c r="H1460" s="255">
        <v>0</v>
      </c>
      <c r="I1460" s="255">
        <v>0</v>
      </c>
      <c r="J1460" s="255">
        <v>0.41299967223642697</v>
      </c>
    </row>
    <row r="1461" spans="1:10" s="116" customFormat="1" ht="12" x14ac:dyDescent="0.2">
      <c r="A1461" s="144" t="s">
        <v>4084</v>
      </c>
      <c r="B1461" s="144" t="s">
        <v>4084</v>
      </c>
      <c r="C1461" s="144" t="s">
        <v>4085</v>
      </c>
      <c r="D1461" s="256">
        <v>0</v>
      </c>
      <c r="E1461" s="256">
        <v>0</v>
      </c>
      <c r="F1461" s="256">
        <v>0</v>
      </c>
      <c r="G1461" s="256">
        <v>0</v>
      </c>
      <c r="H1461" s="256">
        <v>0</v>
      </c>
      <c r="I1461" s="256">
        <v>0</v>
      </c>
      <c r="J1461" s="256">
        <v>1.9797407597191301</v>
      </c>
    </row>
    <row r="1462" spans="1:10" s="116" customFormat="1" ht="12" x14ac:dyDescent="0.2">
      <c r="A1462" s="143" t="s">
        <v>4818</v>
      </c>
      <c r="B1462" s="143" t="s">
        <v>4818</v>
      </c>
      <c r="C1462" s="143" t="s">
        <v>2584</v>
      </c>
      <c r="D1462" s="255">
        <v>0</v>
      </c>
      <c r="E1462" s="255">
        <v>0</v>
      </c>
      <c r="F1462" s="255">
        <v>0</v>
      </c>
      <c r="G1462" s="255">
        <v>0</v>
      </c>
      <c r="H1462" s="255">
        <v>0</v>
      </c>
      <c r="I1462" s="255">
        <v>0</v>
      </c>
      <c r="J1462" s="255">
        <v>0</v>
      </c>
    </row>
    <row r="1463" spans="1:10" s="116" customFormat="1" ht="12" x14ac:dyDescent="0.2">
      <c r="A1463" s="144" t="s">
        <v>4819</v>
      </c>
      <c r="B1463" s="144" t="s">
        <v>4819</v>
      </c>
      <c r="C1463" s="144" t="s">
        <v>2326</v>
      </c>
      <c r="D1463" s="256">
        <v>0</v>
      </c>
      <c r="E1463" s="256">
        <v>0</v>
      </c>
      <c r="F1463" s="256">
        <v>0</v>
      </c>
      <c r="G1463" s="256">
        <v>0</v>
      </c>
      <c r="H1463" s="256">
        <v>0</v>
      </c>
      <c r="I1463" s="256">
        <v>0</v>
      </c>
      <c r="J1463" s="256">
        <v>0</v>
      </c>
    </row>
    <row r="1464" spans="1:10" s="116" customFormat="1" ht="12" x14ac:dyDescent="0.2">
      <c r="A1464" s="143" t="s">
        <v>5376</v>
      </c>
      <c r="B1464" s="143" t="s">
        <v>5376</v>
      </c>
      <c r="C1464" s="143" t="s">
        <v>5377</v>
      </c>
      <c r="D1464" s="255">
        <v>0</v>
      </c>
      <c r="E1464" s="255">
        <v>0</v>
      </c>
      <c r="F1464" s="255">
        <v>0</v>
      </c>
      <c r="G1464" s="255">
        <v>0</v>
      </c>
      <c r="H1464" s="255">
        <v>0</v>
      </c>
      <c r="I1464" s="255">
        <v>0</v>
      </c>
      <c r="J1464" s="255">
        <v>0</v>
      </c>
    </row>
    <row r="1465" spans="1:10" s="116" customFormat="1" ht="12" x14ac:dyDescent="0.2">
      <c r="A1465" s="144" t="s">
        <v>1283</v>
      </c>
      <c r="B1465" s="144" t="s">
        <v>1283</v>
      </c>
      <c r="C1465" s="144" t="s">
        <v>3945</v>
      </c>
      <c r="D1465" s="256">
        <v>0</v>
      </c>
      <c r="E1465" s="256">
        <v>0</v>
      </c>
      <c r="F1465" s="256">
        <v>0</v>
      </c>
      <c r="G1465" s="256">
        <v>0</v>
      </c>
      <c r="H1465" s="256">
        <v>0</v>
      </c>
      <c r="I1465" s="256">
        <v>0</v>
      </c>
      <c r="J1465" s="256">
        <v>2.9368535749449398</v>
      </c>
    </row>
    <row r="1466" spans="1:10" s="116" customFormat="1" ht="12" x14ac:dyDescent="0.2">
      <c r="A1466" s="143" t="s">
        <v>746</v>
      </c>
      <c r="B1466" s="143" t="s">
        <v>746</v>
      </c>
      <c r="C1466" s="143" t="s">
        <v>3300</v>
      </c>
      <c r="D1466" s="255">
        <v>0</v>
      </c>
      <c r="E1466" s="255">
        <v>0</v>
      </c>
      <c r="F1466" s="255">
        <v>0</v>
      </c>
      <c r="G1466" s="255">
        <v>0</v>
      </c>
      <c r="H1466" s="255">
        <v>0</v>
      </c>
      <c r="I1466" s="255">
        <v>0</v>
      </c>
      <c r="J1466" s="255">
        <v>3.2632913146750999</v>
      </c>
    </row>
    <row r="1467" spans="1:10" s="116" customFormat="1" ht="12" x14ac:dyDescent="0.2">
      <c r="A1467" s="144" t="s">
        <v>4820</v>
      </c>
      <c r="B1467" s="144" t="s">
        <v>4820</v>
      </c>
      <c r="C1467" s="144" t="s">
        <v>2837</v>
      </c>
      <c r="D1467" s="256">
        <v>0</v>
      </c>
      <c r="E1467" s="256">
        <v>0</v>
      </c>
      <c r="F1467" s="256">
        <v>0</v>
      </c>
      <c r="G1467" s="256">
        <v>0</v>
      </c>
      <c r="H1467" s="256">
        <v>0</v>
      </c>
      <c r="I1467" s="256">
        <v>0</v>
      </c>
      <c r="J1467" s="256">
        <v>2.0041734935462001</v>
      </c>
    </row>
    <row r="1468" spans="1:10" s="116" customFormat="1" ht="12" x14ac:dyDescent="0.2">
      <c r="A1468" s="143" t="s">
        <v>1325</v>
      </c>
      <c r="B1468" s="143" t="s">
        <v>1325</v>
      </c>
      <c r="C1468" s="143" t="s">
        <v>3989</v>
      </c>
      <c r="D1468" s="255">
        <v>0</v>
      </c>
      <c r="E1468" s="255">
        <v>0</v>
      </c>
      <c r="F1468" s="255">
        <v>0</v>
      </c>
      <c r="G1468" s="255">
        <v>0</v>
      </c>
      <c r="H1468" s="255">
        <v>0</v>
      </c>
      <c r="I1468" s="255">
        <v>0</v>
      </c>
      <c r="J1468" s="255">
        <v>1.9518945168047399</v>
      </c>
    </row>
    <row r="1469" spans="1:10" s="116" customFormat="1" ht="12" x14ac:dyDescent="0.2">
      <c r="A1469" s="144" t="s">
        <v>5378</v>
      </c>
      <c r="B1469" s="144" t="s">
        <v>5378</v>
      </c>
      <c r="C1469" s="144" t="s">
        <v>5379</v>
      </c>
      <c r="D1469" s="256">
        <v>0</v>
      </c>
      <c r="E1469" s="256">
        <v>0</v>
      </c>
      <c r="F1469" s="256">
        <v>0</v>
      </c>
      <c r="G1469" s="256">
        <v>0</v>
      </c>
      <c r="H1469" s="256">
        <v>0</v>
      </c>
      <c r="I1469" s="256">
        <v>0</v>
      </c>
      <c r="J1469" s="256">
        <v>0</v>
      </c>
    </row>
    <row r="1470" spans="1:10" s="116" customFormat="1" ht="12" x14ac:dyDescent="0.2">
      <c r="A1470" s="143" t="s">
        <v>852</v>
      </c>
      <c r="B1470" s="143" t="s">
        <v>852</v>
      </c>
      <c r="C1470" s="143" t="s">
        <v>3424</v>
      </c>
      <c r="D1470" s="255">
        <v>0</v>
      </c>
      <c r="E1470" s="255">
        <v>0</v>
      </c>
      <c r="F1470" s="255">
        <v>0</v>
      </c>
      <c r="G1470" s="255">
        <v>0</v>
      </c>
      <c r="H1470" s="255">
        <v>0</v>
      </c>
      <c r="I1470" s="255">
        <v>0</v>
      </c>
      <c r="J1470" s="255">
        <v>1.94394690786917</v>
      </c>
    </row>
    <row r="1471" spans="1:10" s="116" customFormat="1" ht="12" x14ac:dyDescent="0.2">
      <c r="A1471" s="144" t="s">
        <v>6172</v>
      </c>
      <c r="B1471" s="144" t="s">
        <v>6172</v>
      </c>
      <c r="C1471" s="144" t="s">
        <v>6173</v>
      </c>
      <c r="D1471" s="256">
        <v>0</v>
      </c>
      <c r="E1471" s="256">
        <v>0</v>
      </c>
      <c r="F1471" s="256">
        <v>0</v>
      </c>
      <c r="G1471" s="256">
        <v>0</v>
      </c>
      <c r="H1471" s="256">
        <v>0</v>
      </c>
      <c r="I1471" s="256">
        <v>0</v>
      </c>
      <c r="J1471" s="256">
        <v>1.5738020860099999</v>
      </c>
    </row>
    <row r="1472" spans="1:10" s="116" customFormat="1" ht="12" x14ac:dyDescent="0.2">
      <c r="A1472" s="143" t="s">
        <v>823</v>
      </c>
      <c r="B1472" s="143" t="s">
        <v>823</v>
      </c>
      <c r="C1472" s="143" t="s">
        <v>3389</v>
      </c>
      <c r="D1472" s="255">
        <v>0</v>
      </c>
      <c r="E1472" s="255">
        <v>0</v>
      </c>
      <c r="F1472" s="255">
        <v>0</v>
      </c>
      <c r="G1472" s="255">
        <v>0</v>
      </c>
      <c r="H1472" s="255">
        <v>0</v>
      </c>
      <c r="I1472" s="255">
        <v>0</v>
      </c>
      <c r="J1472" s="255">
        <v>0.97310384165143105</v>
      </c>
    </row>
    <row r="1473" spans="1:10" s="116" customFormat="1" ht="12" x14ac:dyDescent="0.2">
      <c r="A1473" s="144" t="s">
        <v>1627</v>
      </c>
      <c r="B1473" s="144" t="s">
        <v>1627</v>
      </c>
      <c r="C1473" s="144" t="s">
        <v>4158</v>
      </c>
      <c r="D1473" s="256">
        <v>0</v>
      </c>
      <c r="E1473" s="256">
        <v>0</v>
      </c>
      <c r="F1473" s="256">
        <v>0</v>
      </c>
      <c r="G1473" s="256">
        <v>0</v>
      </c>
      <c r="H1473" s="256">
        <v>0</v>
      </c>
      <c r="I1473" s="256">
        <v>0</v>
      </c>
      <c r="J1473" s="256">
        <v>2.0013224564072698</v>
      </c>
    </row>
    <row r="1474" spans="1:10" s="116" customFormat="1" ht="12" x14ac:dyDescent="0.2">
      <c r="A1474" s="143" t="s">
        <v>4821</v>
      </c>
      <c r="B1474" s="143" t="s">
        <v>4821</v>
      </c>
      <c r="C1474" s="143" t="s">
        <v>1994</v>
      </c>
      <c r="D1474" s="255">
        <v>0</v>
      </c>
      <c r="E1474" s="255">
        <v>0</v>
      </c>
      <c r="F1474" s="255">
        <v>0</v>
      </c>
      <c r="G1474" s="255">
        <v>0</v>
      </c>
      <c r="H1474" s="255">
        <v>0</v>
      </c>
      <c r="I1474" s="255">
        <v>0</v>
      </c>
      <c r="J1474" s="255">
        <v>2.2040908406333801</v>
      </c>
    </row>
    <row r="1475" spans="1:10" s="116" customFormat="1" ht="12" x14ac:dyDescent="0.2">
      <c r="A1475" s="144" t="s">
        <v>4822</v>
      </c>
      <c r="B1475" s="144" t="s">
        <v>4822</v>
      </c>
      <c r="C1475" s="144" t="s">
        <v>2055</v>
      </c>
      <c r="D1475" s="256">
        <v>0</v>
      </c>
      <c r="E1475" s="256">
        <v>0</v>
      </c>
      <c r="F1475" s="256">
        <v>0</v>
      </c>
      <c r="G1475" s="256">
        <v>0</v>
      </c>
      <c r="H1475" s="256">
        <v>0</v>
      </c>
      <c r="I1475" s="256">
        <v>0</v>
      </c>
      <c r="J1475" s="256">
        <v>0</v>
      </c>
    </row>
    <row r="1476" spans="1:10" s="116" customFormat="1" ht="12" x14ac:dyDescent="0.2">
      <c r="A1476" s="143" t="s">
        <v>5870</v>
      </c>
      <c r="B1476" s="143" t="s">
        <v>5870</v>
      </c>
      <c r="C1476" s="143" t="s">
        <v>2937</v>
      </c>
      <c r="D1476" s="255">
        <v>0</v>
      </c>
      <c r="E1476" s="255">
        <v>0</v>
      </c>
      <c r="F1476" s="255">
        <v>0</v>
      </c>
      <c r="G1476" s="255">
        <v>0</v>
      </c>
      <c r="H1476" s="255">
        <v>0</v>
      </c>
      <c r="I1476" s="255">
        <v>0</v>
      </c>
      <c r="J1476" s="255">
        <v>0</v>
      </c>
    </row>
    <row r="1477" spans="1:10" s="116" customFormat="1" ht="12" x14ac:dyDescent="0.2">
      <c r="A1477" s="144" t="s">
        <v>4823</v>
      </c>
      <c r="B1477" s="144" t="s">
        <v>4823</v>
      </c>
      <c r="C1477" s="144" t="s">
        <v>3101</v>
      </c>
      <c r="D1477" s="256">
        <v>6.1597128160915699E-4</v>
      </c>
      <c r="E1477" s="256">
        <v>1.2319425632183101E-3</v>
      </c>
      <c r="F1477" s="256">
        <v>2.4638851264366301E-3</v>
      </c>
      <c r="G1477" s="256">
        <v>0</v>
      </c>
      <c r="H1477" s="256">
        <v>0</v>
      </c>
      <c r="I1477" s="256">
        <v>0</v>
      </c>
      <c r="J1477" s="256">
        <v>1.79699101411426</v>
      </c>
    </row>
    <row r="1478" spans="1:10" s="116" customFormat="1" ht="12" x14ac:dyDescent="0.2">
      <c r="A1478" s="143" t="s">
        <v>513</v>
      </c>
      <c r="B1478" s="143" t="s">
        <v>513</v>
      </c>
      <c r="C1478" s="143" t="s">
        <v>2868</v>
      </c>
      <c r="D1478" s="255">
        <v>0</v>
      </c>
      <c r="E1478" s="255">
        <v>0</v>
      </c>
      <c r="F1478" s="255">
        <v>0</v>
      </c>
      <c r="G1478" s="255">
        <v>0</v>
      </c>
      <c r="H1478" s="255">
        <v>0</v>
      </c>
      <c r="I1478" s="255">
        <v>0</v>
      </c>
      <c r="J1478" s="255">
        <v>1.71398169514218</v>
      </c>
    </row>
    <row r="1479" spans="1:10" s="116" customFormat="1" ht="12" x14ac:dyDescent="0.2">
      <c r="A1479" s="144" t="s">
        <v>4824</v>
      </c>
      <c r="B1479" s="144" t="s">
        <v>4824</v>
      </c>
      <c r="C1479" s="144" t="s">
        <v>3085</v>
      </c>
      <c r="D1479" s="256">
        <v>0</v>
      </c>
      <c r="E1479" s="256">
        <v>0</v>
      </c>
      <c r="F1479" s="256">
        <v>0</v>
      </c>
      <c r="G1479" s="256">
        <v>56.707060068536997</v>
      </c>
      <c r="H1479" s="256">
        <v>113.41412013707399</v>
      </c>
      <c r="I1479" s="256">
        <v>226.82824027414799</v>
      </c>
      <c r="J1479" s="256">
        <v>0</v>
      </c>
    </row>
    <row r="1480" spans="1:10" s="116" customFormat="1" ht="12" x14ac:dyDescent="0.2">
      <c r="A1480" s="143" t="s">
        <v>643</v>
      </c>
      <c r="B1480" s="143" t="s">
        <v>643</v>
      </c>
      <c r="C1480" s="143" t="s">
        <v>3147</v>
      </c>
      <c r="D1480" s="255">
        <v>0</v>
      </c>
      <c r="E1480" s="255">
        <v>0</v>
      </c>
      <c r="F1480" s="255">
        <v>0</v>
      </c>
      <c r="G1480" s="255">
        <v>0</v>
      </c>
      <c r="H1480" s="255">
        <v>0</v>
      </c>
      <c r="I1480" s="255">
        <v>0</v>
      </c>
      <c r="J1480" s="255">
        <v>0</v>
      </c>
    </row>
    <row r="1481" spans="1:10" s="116" customFormat="1" ht="12" x14ac:dyDescent="0.2">
      <c r="A1481" s="144" t="s">
        <v>486</v>
      </c>
      <c r="B1481" s="144" t="s">
        <v>486</v>
      </c>
      <c r="C1481" s="144" t="s">
        <v>2826</v>
      </c>
      <c r="D1481" s="256">
        <v>0</v>
      </c>
      <c r="E1481" s="256">
        <v>0</v>
      </c>
      <c r="F1481" s="256">
        <v>0</v>
      </c>
      <c r="G1481" s="256">
        <v>165.12456166293899</v>
      </c>
      <c r="H1481" s="256">
        <v>330.249123325879</v>
      </c>
      <c r="I1481" s="256">
        <v>660.498246651758</v>
      </c>
      <c r="J1481" s="256">
        <v>0</v>
      </c>
    </row>
    <row r="1482" spans="1:10" s="116" customFormat="1" ht="12" x14ac:dyDescent="0.2">
      <c r="A1482" s="143" t="s">
        <v>323</v>
      </c>
      <c r="B1482" s="143" t="s">
        <v>324</v>
      </c>
      <c r="C1482" s="143" t="s">
        <v>2415</v>
      </c>
      <c r="D1482" s="255">
        <v>32.412933381508701</v>
      </c>
      <c r="E1482" s="255">
        <v>64.825866763017501</v>
      </c>
      <c r="F1482" s="255">
        <v>129.651733526035</v>
      </c>
      <c r="G1482" s="255">
        <v>0</v>
      </c>
      <c r="H1482" s="255">
        <v>0</v>
      </c>
      <c r="I1482" s="255">
        <v>0</v>
      </c>
      <c r="J1482" s="255">
        <v>2.7731168890425599</v>
      </c>
    </row>
    <row r="1483" spans="1:10" s="116" customFormat="1" ht="12" x14ac:dyDescent="0.2">
      <c r="A1483" s="144" t="s">
        <v>1025</v>
      </c>
      <c r="B1483" s="144" t="s">
        <v>5871</v>
      </c>
      <c r="C1483" s="144" t="s">
        <v>3631</v>
      </c>
      <c r="D1483" s="256">
        <v>0</v>
      </c>
      <c r="E1483" s="256">
        <v>0</v>
      </c>
      <c r="F1483" s="256">
        <v>0</v>
      </c>
      <c r="G1483" s="256">
        <v>0</v>
      </c>
      <c r="H1483" s="256">
        <v>0</v>
      </c>
      <c r="I1483" s="256">
        <v>0</v>
      </c>
      <c r="J1483" s="256">
        <v>0.313931758821692</v>
      </c>
    </row>
    <row r="1484" spans="1:10" s="116" customFormat="1" ht="12" x14ac:dyDescent="0.2">
      <c r="A1484" s="143" t="s">
        <v>4825</v>
      </c>
      <c r="B1484" s="143" t="s">
        <v>4825</v>
      </c>
      <c r="C1484" s="143" t="s">
        <v>2751</v>
      </c>
      <c r="D1484" s="255">
        <v>0</v>
      </c>
      <c r="E1484" s="255">
        <v>0</v>
      </c>
      <c r="F1484" s="255">
        <v>0</v>
      </c>
      <c r="G1484" s="255">
        <v>0</v>
      </c>
      <c r="H1484" s="255">
        <v>0</v>
      </c>
      <c r="I1484" s="255">
        <v>0</v>
      </c>
      <c r="J1484" s="255">
        <v>2.0182410373853399</v>
      </c>
    </row>
    <row r="1485" spans="1:10" s="116" customFormat="1" ht="12" x14ac:dyDescent="0.2">
      <c r="A1485" s="144" t="s">
        <v>6174</v>
      </c>
      <c r="B1485" s="144" t="s">
        <v>6174</v>
      </c>
      <c r="C1485" s="144" t="s">
        <v>6175</v>
      </c>
      <c r="D1485" s="256">
        <v>0</v>
      </c>
      <c r="E1485" s="256">
        <v>0</v>
      </c>
      <c r="F1485" s="256">
        <v>0</v>
      </c>
      <c r="G1485" s="256">
        <v>0</v>
      </c>
      <c r="H1485" s="256">
        <v>0</v>
      </c>
      <c r="I1485" s="256">
        <v>0</v>
      </c>
      <c r="J1485" s="256">
        <v>1.71910339608</v>
      </c>
    </row>
    <row r="1486" spans="1:10" s="116" customFormat="1" ht="12" x14ac:dyDescent="0.2">
      <c r="A1486" s="143" t="s">
        <v>4826</v>
      </c>
      <c r="B1486" s="143" t="s">
        <v>4826</v>
      </c>
      <c r="C1486" s="143" t="s">
        <v>2841</v>
      </c>
      <c r="D1486" s="255">
        <v>7.1631633156432502</v>
      </c>
      <c r="E1486" s="255">
        <v>14.3263266312865</v>
      </c>
      <c r="F1486" s="255">
        <v>28.652653262573001</v>
      </c>
      <c r="G1486" s="255">
        <v>0</v>
      </c>
      <c r="H1486" s="255">
        <v>0</v>
      </c>
      <c r="I1486" s="255">
        <v>0</v>
      </c>
      <c r="J1486" s="255">
        <v>1.97126720768019</v>
      </c>
    </row>
    <row r="1487" spans="1:10" s="116" customFormat="1" ht="12" x14ac:dyDescent="0.2">
      <c r="A1487" s="144" t="s">
        <v>6176</v>
      </c>
      <c r="B1487" s="144" t="s">
        <v>6176</v>
      </c>
      <c r="C1487" s="144" t="s">
        <v>6177</v>
      </c>
      <c r="D1487" s="256">
        <v>0</v>
      </c>
      <c r="E1487" s="256">
        <v>0</v>
      </c>
      <c r="F1487" s="256">
        <v>0</v>
      </c>
      <c r="G1487" s="256">
        <v>0</v>
      </c>
      <c r="H1487" s="256">
        <v>0</v>
      </c>
      <c r="I1487" s="256">
        <v>0</v>
      </c>
      <c r="J1487" s="256">
        <v>0</v>
      </c>
    </row>
    <row r="1488" spans="1:10" s="116" customFormat="1" ht="12" x14ac:dyDescent="0.2">
      <c r="A1488" s="143" t="s">
        <v>1599</v>
      </c>
      <c r="B1488" s="143" t="s">
        <v>1599</v>
      </c>
      <c r="C1488" s="143" t="s">
        <v>3893</v>
      </c>
      <c r="D1488" s="255">
        <v>1.7239635001745998E-5</v>
      </c>
      <c r="E1488" s="255">
        <v>3.4479270003491997E-5</v>
      </c>
      <c r="F1488" s="255">
        <v>6.8958540006983993E-5</v>
      </c>
      <c r="G1488" s="255">
        <v>0</v>
      </c>
      <c r="H1488" s="255">
        <v>0</v>
      </c>
      <c r="I1488" s="255">
        <v>0</v>
      </c>
      <c r="J1488" s="255">
        <v>1.62976931126915</v>
      </c>
    </row>
    <row r="1489" spans="1:10" s="116" customFormat="1" ht="12" x14ac:dyDescent="0.2">
      <c r="A1489" s="144" t="s">
        <v>578</v>
      </c>
      <c r="B1489" s="144" t="s">
        <v>578</v>
      </c>
      <c r="C1489" s="144" t="s">
        <v>2974</v>
      </c>
      <c r="D1489" s="256">
        <v>6.2887628186583699E-4</v>
      </c>
      <c r="E1489" s="256">
        <v>1.2577525637316701E-3</v>
      </c>
      <c r="F1489" s="256">
        <v>2.5155051274633501E-3</v>
      </c>
      <c r="G1489" s="256">
        <v>0</v>
      </c>
      <c r="H1489" s="256">
        <v>0</v>
      </c>
      <c r="I1489" s="256">
        <v>0</v>
      </c>
      <c r="J1489" s="256">
        <v>1.66471660018474</v>
      </c>
    </row>
    <row r="1490" spans="1:10" s="116" customFormat="1" ht="12" x14ac:dyDescent="0.2">
      <c r="A1490" s="143" t="s">
        <v>4827</v>
      </c>
      <c r="B1490" s="143" t="s">
        <v>4827</v>
      </c>
      <c r="C1490" s="143" t="s">
        <v>2109</v>
      </c>
      <c r="D1490" s="255">
        <v>0</v>
      </c>
      <c r="E1490" s="255">
        <v>0</v>
      </c>
      <c r="F1490" s="255">
        <v>0</v>
      </c>
      <c r="G1490" s="255">
        <v>0</v>
      </c>
      <c r="H1490" s="255">
        <v>0</v>
      </c>
      <c r="I1490" s="255">
        <v>0</v>
      </c>
      <c r="J1490" s="255">
        <v>1.93035729291767</v>
      </c>
    </row>
    <row r="1491" spans="1:10" s="116" customFormat="1" ht="12" x14ac:dyDescent="0.2">
      <c r="A1491" s="144" t="s">
        <v>4828</v>
      </c>
      <c r="B1491" s="144" t="s">
        <v>4828</v>
      </c>
      <c r="C1491" s="144" t="s">
        <v>3038</v>
      </c>
      <c r="D1491" s="256">
        <v>5.44797852323408E-4</v>
      </c>
      <c r="E1491" s="256">
        <v>1.0895957046468199E-3</v>
      </c>
      <c r="F1491" s="256">
        <v>2.1791914092936298E-3</v>
      </c>
      <c r="G1491" s="256">
        <v>0</v>
      </c>
      <c r="H1491" s="256">
        <v>0</v>
      </c>
      <c r="I1491" s="256">
        <v>0</v>
      </c>
      <c r="J1491" s="256">
        <v>0</v>
      </c>
    </row>
    <row r="1492" spans="1:10" s="116" customFormat="1" ht="12" x14ac:dyDescent="0.2">
      <c r="A1492" s="143" t="s">
        <v>1129</v>
      </c>
      <c r="B1492" s="143" t="s">
        <v>1129</v>
      </c>
      <c r="C1492" s="143" t="s">
        <v>3752</v>
      </c>
      <c r="D1492" s="255">
        <v>1.2528320787079001E-4</v>
      </c>
      <c r="E1492" s="255">
        <v>2.5056641574158002E-4</v>
      </c>
      <c r="F1492" s="255">
        <v>5.0113283148316005E-4</v>
      </c>
      <c r="G1492" s="255">
        <v>0</v>
      </c>
      <c r="H1492" s="255">
        <v>0</v>
      </c>
      <c r="I1492" s="255">
        <v>0</v>
      </c>
      <c r="J1492" s="255">
        <v>0.39081763929496399</v>
      </c>
    </row>
    <row r="1493" spans="1:10" s="116" customFormat="1" ht="12" x14ac:dyDescent="0.2">
      <c r="A1493" s="144" t="s">
        <v>1497</v>
      </c>
      <c r="B1493" s="144" t="s">
        <v>1497</v>
      </c>
      <c r="C1493" s="144" t="s">
        <v>4178</v>
      </c>
      <c r="D1493" s="256">
        <v>8.9260360116755503E-5</v>
      </c>
      <c r="E1493" s="256">
        <v>1.7852072023351101E-4</v>
      </c>
      <c r="F1493" s="256">
        <v>3.5704144046702201E-4</v>
      </c>
      <c r="G1493" s="256">
        <v>0</v>
      </c>
      <c r="H1493" s="256">
        <v>0</v>
      </c>
      <c r="I1493" s="256">
        <v>0</v>
      </c>
      <c r="J1493" s="256">
        <v>0.39718054213911103</v>
      </c>
    </row>
    <row r="1494" spans="1:10" s="116" customFormat="1" ht="12" x14ac:dyDescent="0.2">
      <c r="A1494" s="143" t="s">
        <v>4829</v>
      </c>
      <c r="B1494" s="143" t="s">
        <v>4829</v>
      </c>
      <c r="C1494" s="143" t="s">
        <v>3143</v>
      </c>
      <c r="D1494" s="255">
        <v>1.29349094579328E-5</v>
      </c>
      <c r="E1494" s="255">
        <v>2.5869818915865501E-5</v>
      </c>
      <c r="F1494" s="255">
        <v>5.1739637831731097E-5</v>
      </c>
      <c r="G1494" s="255">
        <v>0</v>
      </c>
      <c r="H1494" s="255">
        <v>0</v>
      </c>
      <c r="I1494" s="255">
        <v>0</v>
      </c>
      <c r="J1494" s="255">
        <v>1.6511908603351699</v>
      </c>
    </row>
    <row r="1495" spans="1:10" s="116" customFormat="1" ht="12" x14ac:dyDescent="0.2">
      <c r="A1495" s="144" t="s">
        <v>1207</v>
      </c>
      <c r="B1495" s="144" t="s">
        <v>1207</v>
      </c>
      <c r="C1495" s="144" t="s">
        <v>3850</v>
      </c>
      <c r="D1495" s="256">
        <v>5.7629637992590499E-4</v>
      </c>
      <c r="E1495" s="256">
        <v>1.15259275985181E-3</v>
      </c>
      <c r="F1495" s="256">
        <v>2.3051855197036199E-3</v>
      </c>
      <c r="G1495" s="256">
        <v>0</v>
      </c>
      <c r="H1495" s="256">
        <v>0</v>
      </c>
      <c r="I1495" s="256">
        <v>0</v>
      </c>
      <c r="J1495" s="256">
        <v>1.7063460514587501</v>
      </c>
    </row>
    <row r="1496" spans="1:10" s="116" customFormat="1" ht="12" x14ac:dyDescent="0.2">
      <c r="A1496" s="143" t="s">
        <v>1155</v>
      </c>
      <c r="B1496" s="143" t="s">
        <v>1155</v>
      </c>
      <c r="C1496" s="143" t="s">
        <v>3789</v>
      </c>
      <c r="D1496" s="255">
        <v>0</v>
      </c>
      <c r="E1496" s="255">
        <v>0</v>
      </c>
      <c r="F1496" s="255">
        <v>0</v>
      </c>
      <c r="G1496" s="255">
        <v>27.515100156570501</v>
      </c>
      <c r="H1496" s="255">
        <v>55.030200313141002</v>
      </c>
      <c r="I1496" s="255">
        <v>110.060400626282</v>
      </c>
      <c r="J1496" s="255">
        <v>0</v>
      </c>
    </row>
    <row r="1497" spans="1:10" s="116" customFormat="1" ht="12" x14ac:dyDescent="0.2">
      <c r="A1497" s="144" t="s">
        <v>721</v>
      </c>
      <c r="B1497" s="144" t="s">
        <v>721</v>
      </c>
      <c r="C1497" s="144" t="s">
        <v>3267</v>
      </c>
      <c r="D1497" s="256">
        <v>5.67599668500902E-4</v>
      </c>
      <c r="E1497" s="256">
        <v>1.1351993370018001E-3</v>
      </c>
      <c r="F1497" s="256">
        <v>2.2703986740036102E-3</v>
      </c>
      <c r="G1497" s="256">
        <v>0</v>
      </c>
      <c r="H1497" s="256">
        <v>0</v>
      </c>
      <c r="I1497" s="256">
        <v>0</v>
      </c>
      <c r="J1497" s="256">
        <v>1.6927678800968899</v>
      </c>
    </row>
    <row r="1498" spans="1:10" s="116" customFormat="1" ht="12" x14ac:dyDescent="0.2">
      <c r="A1498" s="143" t="s">
        <v>4830</v>
      </c>
      <c r="B1498" s="143" t="s">
        <v>4830</v>
      </c>
      <c r="C1498" s="143" t="s">
        <v>2320</v>
      </c>
      <c r="D1498" s="255">
        <v>0</v>
      </c>
      <c r="E1498" s="255">
        <v>0</v>
      </c>
      <c r="F1498" s="255">
        <v>0</v>
      </c>
      <c r="G1498" s="255">
        <v>0</v>
      </c>
      <c r="H1498" s="255">
        <v>0</v>
      </c>
      <c r="I1498" s="255">
        <v>0</v>
      </c>
      <c r="J1498" s="255">
        <v>2.08110237908625</v>
      </c>
    </row>
    <row r="1499" spans="1:10" s="116" customFormat="1" ht="12" x14ac:dyDescent="0.2">
      <c r="A1499" s="144" t="s">
        <v>593</v>
      </c>
      <c r="B1499" s="144" t="s">
        <v>593</v>
      </c>
      <c r="C1499" s="144" t="s">
        <v>3000</v>
      </c>
      <c r="D1499" s="256">
        <v>0.50406828942672899</v>
      </c>
      <c r="E1499" s="256">
        <v>1.00813657885346</v>
      </c>
      <c r="F1499" s="256">
        <v>2.0162731577069102</v>
      </c>
      <c r="G1499" s="256">
        <v>0</v>
      </c>
      <c r="H1499" s="256">
        <v>0</v>
      </c>
      <c r="I1499" s="256">
        <v>0</v>
      </c>
      <c r="J1499" s="256">
        <v>0.61605406321836698</v>
      </c>
    </row>
    <row r="1500" spans="1:10" s="116" customFormat="1" ht="12" x14ac:dyDescent="0.2">
      <c r="A1500" s="143" t="s">
        <v>1321</v>
      </c>
      <c r="B1500" s="143" t="s">
        <v>1324</v>
      </c>
      <c r="C1500" s="143" t="s">
        <v>3988</v>
      </c>
      <c r="D1500" s="255">
        <v>24.065697978480099</v>
      </c>
      <c r="E1500" s="255">
        <v>48.131395956960198</v>
      </c>
      <c r="F1500" s="255">
        <v>96.262791913920495</v>
      </c>
      <c r="G1500" s="255">
        <v>0</v>
      </c>
      <c r="H1500" s="255">
        <v>0</v>
      </c>
      <c r="I1500" s="255">
        <v>0</v>
      </c>
      <c r="J1500" s="255">
        <v>1.82733489437984</v>
      </c>
    </row>
    <row r="1501" spans="1:10" s="116" customFormat="1" ht="12" x14ac:dyDescent="0.2">
      <c r="A1501" s="144" t="s">
        <v>667</v>
      </c>
      <c r="B1501" s="144" t="s">
        <v>4831</v>
      </c>
      <c r="C1501" s="144" t="s">
        <v>3203</v>
      </c>
      <c r="D1501" s="256">
        <v>41.585025364695703</v>
      </c>
      <c r="E1501" s="256">
        <v>83.170050729391406</v>
      </c>
      <c r="F1501" s="256">
        <v>166.34010145878301</v>
      </c>
      <c r="G1501" s="256">
        <v>0</v>
      </c>
      <c r="H1501" s="256">
        <v>0</v>
      </c>
      <c r="I1501" s="256">
        <v>0</v>
      </c>
      <c r="J1501" s="256">
        <v>2.78679287143067</v>
      </c>
    </row>
    <row r="1502" spans="1:10" s="116" customFormat="1" ht="12" x14ac:dyDescent="0.2">
      <c r="A1502" s="143" t="s">
        <v>402</v>
      </c>
      <c r="B1502" s="143" t="s">
        <v>402</v>
      </c>
      <c r="C1502" s="143" t="s">
        <v>2656</v>
      </c>
      <c r="D1502" s="255">
        <v>0</v>
      </c>
      <c r="E1502" s="255">
        <v>0</v>
      </c>
      <c r="F1502" s="255">
        <v>0</v>
      </c>
      <c r="G1502" s="255">
        <v>0</v>
      </c>
      <c r="H1502" s="255">
        <v>0</v>
      </c>
      <c r="I1502" s="255">
        <v>0</v>
      </c>
      <c r="J1502" s="255">
        <v>0</v>
      </c>
    </row>
    <row r="1503" spans="1:10" s="116" customFormat="1" ht="12" x14ac:dyDescent="0.2">
      <c r="A1503" s="144" t="s">
        <v>5590</v>
      </c>
      <c r="B1503" s="144" t="s">
        <v>5590</v>
      </c>
      <c r="C1503" s="144" t="s">
        <v>5591</v>
      </c>
      <c r="D1503" s="256">
        <v>5.0058573164363501E-4</v>
      </c>
      <c r="E1503" s="256">
        <v>1.00117146328727E-3</v>
      </c>
      <c r="F1503" s="256">
        <v>2.00234292657454E-3</v>
      </c>
      <c r="G1503" s="256">
        <v>0</v>
      </c>
      <c r="H1503" s="256">
        <v>0</v>
      </c>
      <c r="I1503" s="256">
        <v>0</v>
      </c>
      <c r="J1503" s="256">
        <v>0</v>
      </c>
    </row>
    <row r="1504" spans="1:10" s="116" customFormat="1" ht="12" x14ac:dyDescent="0.2">
      <c r="A1504" s="143" t="s">
        <v>5872</v>
      </c>
      <c r="B1504" s="143" t="s">
        <v>5872</v>
      </c>
      <c r="C1504" s="143" t="s">
        <v>5508</v>
      </c>
      <c r="D1504" s="255">
        <v>0</v>
      </c>
      <c r="E1504" s="255">
        <v>0</v>
      </c>
      <c r="F1504" s="255">
        <v>0</v>
      </c>
      <c r="G1504" s="255">
        <v>0</v>
      </c>
      <c r="H1504" s="255">
        <v>0</v>
      </c>
      <c r="I1504" s="255">
        <v>0</v>
      </c>
      <c r="J1504" s="255">
        <v>1.3457912138066701</v>
      </c>
    </row>
    <row r="1505" spans="1:10" s="116" customFormat="1" ht="12" x14ac:dyDescent="0.2">
      <c r="A1505" s="144" t="s">
        <v>4832</v>
      </c>
      <c r="B1505" s="144" t="s">
        <v>4832</v>
      </c>
      <c r="C1505" s="144" t="s">
        <v>2129</v>
      </c>
      <c r="D1505" s="256">
        <v>0</v>
      </c>
      <c r="E1505" s="256">
        <v>0</v>
      </c>
      <c r="F1505" s="256">
        <v>0</v>
      </c>
      <c r="G1505" s="256">
        <v>0</v>
      </c>
      <c r="H1505" s="256">
        <v>0</v>
      </c>
      <c r="I1505" s="256">
        <v>0</v>
      </c>
      <c r="J1505" s="256">
        <v>1.1441042333647</v>
      </c>
    </row>
    <row r="1506" spans="1:10" s="116" customFormat="1" ht="12" x14ac:dyDescent="0.2">
      <c r="A1506" s="143" t="s">
        <v>4833</v>
      </c>
      <c r="B1506" s="143" t="s">
        <v>4833</v>
      </c>
      <c r="C1506" s="143" t="s">
        <v>2453</v>
      </c>
      <c r="D1506" s="255">
        <v>0</v>
      </c>
      <c r="E1506" s="255">
        <v>0</v>
      </c>
      <c r="F1506" s="255">
        <v>0</v>
      </c>
      <c r="G1506" s="255">
        <v>0</v>
      </c>
      <c r="H1506" s="255">
        <v>0</v>
      </c>
      <c r="I1506" s="255">
        <v>0</v>
      </c>
      <c r="J1506" s="255">
        <v>1.64877150010114</v>
      </c>
    </row>
    <row r="1507" spans="1:10" s="116" customFormat="1" ht="12" x14ac:dyDescent="0.2">
      <c r="A1507" s="144" t="s">
        <v>4834</v>
      </c>
      <c r="B1507" s="144" t="s">
        <v>4834</v>
      </c>
      <c r="C1507" s="144" t="s">
        <v>2067</v>
      </c>
      <c r="D1507" s="256">
        <v>0</v>
      </c>
      <c r="E1507" s="256">
        <v>0</v>
      </c>
      <c r="F1507" s="256">
        <v>0</v>
      </c>
      <c r="G1507" s="256">
        <v>0</v>
      </c>
      <c r="H1507" s="256">
        <v>0</v>
      </c>
      <c r="I1507" s="256">
        <v>0</v>
      </c>
      <c r="J1507" s="256">
        <v>1.0636285935221601</v>
      </c>
    </row>
    <row r="1508" spans="1:10" s="116" customFormat="1" ht="12" x14ac:dyDescent="0.2">
      <c r="A1508" s="143" t="s">
        <v>4835</v>
      </c>
      <c r="B1508" s="143" t="s">
        <v>4835</v>
      </c>
      <c r="C1508" s="143" t="s">
        <v>2577</v>
      </c>
      <c r="D1508" s="255">
        <v>0</v>
      </c>
      <c r="E1508" s="255">
        <v>0</v>
      </c>
      <c r="F1508" s="255">
        <v>0</v>
      </c>
      <c r="G1508" s="255">
        <v>0</v>
      </c>
      <c r="H1508" s="255">
        <v>0</v>
      </c>
      <c r="I1508" s="255">
        <v>0</v>
      </c>
      <c r="J1508" s="255">
        <v>1.85630679434804</v>
      </c>
    </row>
    <row r="1509" spans="1:10" s="116" customFormat="1" ht="12" x14ac:dyDescent="0.2">
      <c r="A1509" s="144" t="s">
        <v>857</v>
      </c>
      <c r="B1509" s="144" t="s">
        <v>857</v>
      </c>
      <c r="C1509" s="144" t="s">
        <v>3428</v>
      </c>
      <c r="D1509" s="256">
        <v>0</v>
      </c>
      <c r="E1509" s="256">
        <v>0</v>
      </c>
      <c r="F1509" s="256">
        <v>0</v>
      </c>
      <c r="G1509" s="256">
        <v>0</v>
      </c>
      <c r="H1509" s="256">
        <v>0</v>
      </c>
      <c r="I1509" s="256">
        <v>0</v>
      </c>
      <c r="J1509" s="256">
        <v>2.1045252757233901</v>
      </c>
    </row>
    <row r="1510" spans="1:10" s="116" customFormat="1" ht="12" x14ac:dyDescent="0.2">
      <c r="A1510" s="143" t="s">
        <v>4836</v>
      </c>
      <c r="B1510" s="143" t="s">
        <v>4836</v>
      </c>
      <c r="C1510" s="143" t="s">
        <v>2461</v>
      </c>
      <c r="D1510" s="255">
        <v>0</v>
      </c>
      <c r="E1510" s="255">
        <v>0</v>
      </c>
      <c r="F1510" s="255">
        <v>0</v>
      </c>
      <c r="G1510" s="255">
        <v>0</v>
      </c>
      <c r="H1510" s="255">
        <v>0</v>
      </c>
      <c r="I1510" s="255">
        <v>0</v>
      </c>
      <c r="J1510" s="255">
        <v>1.9908941375168101</v>
      </c>
    </row>
    <row r="1511" spans="1:10" s="116" customFormat="1" ht="12" x14ac:dyDescent="0.2">
      <c r="A1511" s="144" t="s">
        <v>6178</v>
      </c>
      <c r="B1511" s="144" t="s">
        <v>6178</v>
      </c>
      <c r="C1511" s="144" t="s">
        <v>6179</v>
      </c>
      <c r="D1511" s="256">
        <v>0</v>
      </c>
      <c r="E1511" s="256">
        <v>0</v>
      </c>
      <c r="F1511" s="256">
        <v>0</v>
      </c>
      <c r="G1511" s="256">
        <v>0</v>
      </c>
      <c r="H1511" s="256">
        <v>0</v>
      </c>
      <c r="I1511" s="256">
        <v>0</v>
      </c>
      <c r="J1511" s="256">
        <v>2.0933965471051401</v>
      </c>
    </row>
    <row r="1512" spans="1:10" s="116" customFormat="1" ht="12" x14ac:dyDescent="0.2">
      <c r="A1512" s="143" t="s">
        <v>4837</v>
      </c>
      <c r="B1512" s="143" t="s">
        <v>4838</v>
      </c>
      <c r="C1512" s="143" t="s">
        <v>1917</v>
      </c>
      <c r="D1512" s="255">
        <v>115.95618637687301</v>
      </c>
      <c r="E1512" s="255">
        <v>231.91237275374701</v>
      </c>
      <c r="F1512" s="255">
        <v>463.82474550749401</v>
      </c>
      <c r="G1512" s="255">
        <v>0</v>
      </c>
      <c r="H1512" s="255">
        <v>0</v>
      </c>
      <c r="I1512" s="255">
        <v>0</v>
      </c>
      <c r="J1512" s="255">
        <v>0</v>
      </c>
    </row>
    <row r="1513" spans="1:10" s="116" customFormat="1" ht="12" x14ac:dyDescent="0.2">
      <c r="A1513" s="144" t="s">
        <v>1065</v>
      </c>
      <c r="B1513" s="144" t="s">
        <v>1065</v>
      </c>
      <c r="C1513" s="144" t="s">
        <v>3678</v>
      </c>
      <c r="D1513" s="256">
        <v>34.921958811811997</v>
      </c>
      <c r="E1513" s="256">
        <v>69.843917623623895</v>
      </c>
      <c r="F1513" s="256">
        <v>139.68783524724799</v>
      </c>
      <c r="G1513" s="256">
        <v>0</v>
      </c>
      <c r="H1513" s="256">
        <v>0</v>
      </c>
      <c r="I1513" s="256">
        <v>0</v>
      </c>
      <c r="J1513" s="256">
        <v>2.2179663192941002</v>
      </c>
    </row>
    <row r="1514" spans="1:10" s="116" customFormat="1" ht="12" x14ac:dyDescent="0.2">
      <c r="A1514" s="143" t="s">
        <v>5380</v>
      </c>
      <c r="B1514" s="143" t="s">
        <v>5380</v>
      </c>
      <c r="C1514" s="143" t="s">
        <v>5381</v>
      </c>
      <c r="D1514" s="255">
        <v>0</v>
      </c>
      <c r="E1514" s="255">
        <v>0</v>
      </c>
      <c r="F1514" s="255">
        <v>0</v>
      </c>
      <c r="G1514" s="255">
        <v>0</v>
      </c>
      <c r="H1514" s="255">
        <v>0</v>
      </c>
      <c r="I1514" s="255">
        <v>0</v>
      </c>
      <c r="J1514" s="255">
        <v>0</v>
      </c>
    </row>
    <row r="1515" spans="1:10" s="116" customFormat="1" ht="12" x14ac:dyDescent="0.2">
      <c r="A1515" s="144" t="s">
        <v>370</v>
      </c>
      <c r="B1515" s="144" t="s">
        <v>370</v>
      </c>
      <c r="C1515" s="144" t="s">
        <v>2546</v>
      </c>
      <c r="D1515" s="256">
        <v>0</v>
      </c>
      <c r="E1515" s="256">
        <v>0</v>
      </c>
      <c r="F1515" s="256">
        <v>0</v>
      </c>
      <c r="G1515" s="256">
        <v>0</v>
      </c>
      <c r="H1515" s="256">
        <v>0</v>
      </c>
      <c r="I1515" s="256">
        <v>0</v>
      </c>
      <c r="J1515" s="256">
        <v>2.2681749960283599</v>
      </c>
    </row>
    <row r="1516" spans="1:10" s="116" customFormat="1" ht="12" x14ac:dyDescent="0.2">
      <c r="A1516" s="143" t="s">
        <v>1249</v>
      </c>
      <c r="B1516" s="143" t="s">
        <v>1249</v>
      </c>
      <c r="C1516" s="143" t="s">
        <v>3904</v>
      </c>
      <c r="D1516" s="255">
        <v>0</v>
      </c>
      <c r="E1516" s="255">
        <v>0</v>
      </c>
      <c r="F1516" s="255">
        <v>0</v>
      </c>
      <c r="G1516" s="255">
        <v>0</v>
      </c>
      <c r="H1516" s="255">
        <v>0</v>
      </c>
      <c r="I1516" s="255">
        <v>0</v>
      </c>
      <c r="J1516" s="255">
        <v>1.81100311454429</v>
      </c>
    </row>
    <row r="1517" spans="1:10" s="116" customFormat="1" ht="12" x14ac:dyDescent="0.2">
      <c r="A1517" s="144" t="s">
        <v>467</v>
      </c>
      <c r="B1517" s="144" t="s">
        <v>1489</v>
      </c>
      <c r="C1517" s="144" t="s">
        <v>2794</v>
      </c>
      <c r="D1517" s="256">
        <v>70.808906539325505</v>
      </c>
      <c r="E1517" s="256">
        <v>141.61781307865101</v>
      </c>
      <c r="F1517" s="256">
        <v>283.23562615730202</v>
      </c>
      <c r="G1517" s="256">
        <v>0</v>
      </c>
      <c r="H1517" s="256">
        <v>0</v>
      </c>
      <c r="I1517" s="256">
        <v>0</v>
      </c>
      <c r="J1517" s="256">
        <v>2.7913168021821901</v>
      </c>
    </row>
    <row r="1518" spans="1:10" s="116" customFormat="1" ht="12" x14ac:dyDescent="0.2">
      <c r="A1518" s="143" t="s">
        <v>467</v>
      </c>
      <c r="B1518" s="143" t="s">
        <v>467</v>
      </c>
      <c r="C1518" s="143" t="s">
        <v>2795</v>
      </c>
      <c r="D1518" s="255">
        <v>70.609160950292406</v>
      </c>
      <c r="E1518" s="255">
        <v>141.21832190058501</v>
      </c>
      <c r="F1518" s="255">
        <v>282.43664380117002</v>
      </c>
      <c r="G1518" s="255">
        <v>0</v>
      </c>
      <c r="H1518" s="255">
        <v>0</v>
      </c>
      <c r="I1518" s="255">
        <v>0</v>
      </c>
      <c r="J1518" s="255">
        <v>2.8563383755647198</v>
      </c>
    </row>
    <row r="1519" spans="1:10" s="116" customFormat="1" ht="12" x14ac:dyDescent="0.2">
      <c r="A1519" s="144" t="s">
        <v>1266</v>
      </c>
      <c r="B1519" s="144" t="s">
        <v>1600</v>
      </c>
      <c r="C1519" s="144" t="s">
        <v>3924</v>
      </c>
      <c r="D1519" s="256">
        <v>35.827029815492502</v>
      </c>
      <c r="E1519" s="256">
        <v>71.654059630985003</v>
      </c>
      <c r="F1519" s="256">
        <v>143.30811926197001</v>
      </c>
      <c r="G1519" s="256">
        <v>0</v>
      </c>
      <c r="H1519" s="256">
        <v>0</v>
      </c>
      <c r="I1519" s="256">
        <v>0</v>
      </c>
      <c r="J1519" s="256">
        <v>1.9475510935203799</v>
      </c>
    </row>
    <row r="1520" spans="1:10" s="116" customFormat="1" ht="12" x14ac:dyDescent="0.2">
      <c r="A1520" s="143" t="s">
        <v>1137</v>
      </c>
      <c r="B1520" s="143" t="s">
        <v>1137</v>
      </c>
      <c r="C1520" s="143" t="s">
        <v>3764</v>
      </c>
      <c r="D1520" s="255">
        <v>0</v>
      </c>
      <c r="E1520" s="255">
        <v>0</v>
      </c>
      <c r="F1520" s="255">
        <v>0</v>
      </c>
      <c r="G1520" s="255">
        <v>0</v>
      </c>
      <c r="H1520" s="255">
        <v>0</v>
      </c>
      <c r="I1520" s="255">
        <v>0</v>
      </c>
      <c r="J1520" s="255">
        <v>1.8940179063032001</v>
      </c>
    </row>
    <row r="1521" spans="1:10" s="116" customFormat="1" ht="12" x14ac:dyDescent="0.2">
      <c r="A1521" s="144" t="s">
        <v>1465</v>
      </c>
      <c r="B1521" s="144" t="s">
        <v>1465</v>
      </c>
      <c r="C1521" s="144" t="s">
        <v>4143</v>
      </c>
      <c r="D1521" s="256">
        <v>0</v>
      </c>
      <c r="E1521" s="256">
        <v>0</v>
      </c>
      <c r="F1521" s="256">
        <v>0</v>
      </c>
      <c r="G1521" s="256">
        <v>0</v>
      </c>
      <c r="H1521" s="256">
        <v>0</v>
      </c>
      <c r="I1521" s="256">
        <v>0</v>
      </c>
      <c r="J1521" s="256">
        <v>0</v>
      </c>
    </row>
    <row r="1522" spans="1:10" s="116" customFormat="1" ht="12" x14ac:dyDescent="0.2">
      <c r="A1522" s="143" t="s">
        <v>4839</v>
      </c>
      <c r="B1522" s="143" t="s">
        <v>4839</v>
      </c>
      <c r="C1522" s="143" t="s">
        <v>3117</v>
      </c>
      <c r="D1522" s="255">
        <v>2.37724736953832E-4</v>
      </c>
      <c r="E1522" s="255">
        <v>4.7544947390766498E-4</v>
      </c>
      <c r="F1522" s="255">
        <v>9.5089894781532898E-4</v>
      </c>
      <c r="G1522" s="255">
        <v>0</v>
      </c>
      <c r="H1522" s="255">
        <v>0</v>
      </c>
      <c r="I1522" s="255">
        <v>0</v>
      </c>
      <c r="J1522" s="255">
        <v>0</v>
      </c>
    </row>
    <row r="1523" spans="1:10" s="116" customFormat="1" ht="12" x14ac:dyDescent="0.2">
      <c r="A1523" s="144" t="s">
        <v>469</v>
      </c>
      <c r="B1523" s="144" t="s">
        <v>469</v>
      </c>
      <c r="C1523" s="144" t="s">
        <v>2797</v>
      </c>
      <c r="D1523" s="256">
        <v>0</v>
      </c>
      <c r="E1523" s="256">
        <v>0</v>
      </c>
      <c r="F1523" s="256">
        <v>0</v>
      </c>
      <c r="G1523" s="256">
        <v>0</v>
      </c>
      <c r="H1523" s="256">
        <v>0</v>
      </c>
      <c r="I1523" s="256">
        <v>0</v>
      </c>
      <c r="J1523" s="256">
        <v>0</v>
      </c>
    </row>
    <row r="1524" spans="1:10" s="116" customFormat="1" ht="12" x14ac:dyDescent="0.2">
      <c r="A1524" s="143" t="s">
        <v>5873</v>
      </c>
      <c r="B1524" s="143" t="s">
        <v>5873</v>
      </c>
      <c r="C1524" s="143" t="s">
        <v>2310</v>
      </c>
      <c r="D1524" s="255">
        <v>0</v>
      </c>
      <c r="E1524" s="255">
        <v>0</v>
      </c>
      <c r="F1524" s="255">
        <v>0</v>
      </c>
      <c r="G1524" s="255">
        <v>0</v>
      </c>
      <c r="H1524" s="255">
        <v>0</v>
      </c>
      <c r="I1524" s="255">
        <v>0</v>
      </c>
      <c r="J1524" s="255">
        <v>1.7915355899700001</v>
      </c>
    </row>
    <row r="1525" spans="1:10" s="116" customFormat="1" ht="12" x14ac:dyDescent="0.2">
      <c r="A1525" s="144" t="s">
        <v>4840</v>
      </c>
      <c r="B1525" s="144" t="s">
        <v>4840</v>
      </c>
      <c r="C1525" s="144" t="s">
        <v>2309</v>
      </c>
      <c r="D1525" s="256">
        <v>0</v>
      </c>
      <c r="E1525" s="256">
        <v>0</v>
      </c>
      <c r="F1525" s="256">
        <v>0</v>
      </c>
      <c r="G1525" s="256">
        <v>0</v>
      </c>
      <c r="H1525" s="256">
        <v>0</v>
      </c>
      <c r="I1525" s="256">
        <v>0</v>
      </c>
      <c r="J1525" s="256">
        <v>0</v>
      </c>
    </row>
    <row r="1526" spans="1:10" s="116" customFormat="1" ht="12" x14ac:dyDescent="0.2">
      <c r="A1526" s="143" t="s">
        <v>667</v>
      </c>
      <c r="B1526" s="143" t="s">
        <v>668</v>
      </c>
      <c r="C1526" s="143" t="s">
        <v>3204</v>
      </c>
      <c r="D1526" s="255">
        <v>43.010995065175599</v>
      </c>
      <c r="E1526" s="255">
        <v>86.021990130351298</v>
      </c>
      <c r="F1526" s="255">
        <v>172.04398026070299</v>
      </c>
      <c r="G1526" s="255">
        <v>0</v>
      </c>
      <c r="H1526" s="255">
        <v>0</v>
      </c>
      <c r="I1526" s="255">
        <v>0</v>
      </c>
      <c r="J1526" s="255">
        <v>3.0260431423838501</v>
      </c>
    </row>
    <row r="1527" spans="1:10" s="116" customFormat="1" ht="12" x14ac:dyDescent="0.2">
      <c r="A1527" s="144" t="s">
        <v>3238</v>
      </c>
      <c r="B1527" s="144" t="s">
        <v>3238</v>
      </c>
      <c r="C1527" s="144" t="s">
        <v>3239</v>
      </c>
      <c r="D1527" s="256">
        <v>0</v>
      </c>
      <c r="E1527" s="256">
        <v>0</v>
      </c>
      <c r="F1527" s="256">
        <v>0</v>
      </c>
      <c r="G1527" s="256">
        <v>0</v>
      </c>
      <c r="H1527" s="256">
        <v>0</v>
      </c>
      <c r="I1527" s="256">
        <v>0</v>
      </c>
      <c r="J1527" s="256">
        <v>0</v>
      </c>
    </row>
    <row r="1528" spans="1:10" s="116" customFormat="1" ht="12" x14ac:dyDescent="0.2">
      <c r="A1528" s="143" t="s">
        <v>1058</v>
      </c>
      <c r="B1528" s="143" t="s">
        <v>1058</v>
      </c>
      <c r="C1528" s="143" t="s">
        <v>3669</v>
      </c>
      <c r="D1528" s="255">
        <v>1.3214123803392499E-4</v>
      </c>
      <c r="E1528" s="255">
        <v>2.6428247606784998E-4</v>
      </c>
      <c r="F1528" s="255">
        <v>5.2856495213569996E-4</v>
      </c>
      <c r="G1528" s="255">
        <v>0</v>
      </c>
      <c r="H1528" s="255">
        <v>0</v>
      </c>
      <c r="I1528" s="255">
        <v>0</v>
      </c>
      <c r="J1528" s="255">
        <v>0.37282180497344702</v>
      </c>
    </row>
    <row r="1529" spans="1:10" s="116" customFormat="1" ht="12" x14ac:dyDescent="0.2">
      <c r="A1529" s="144" t="s">
        <v>4841</v>
      </c>
      <c r="B1529" s="144" t="s">
        <v>4841</v>
      </c>
      <c r="C1529" s="144" t="s">
        <v>2587</v>
      </c>
      <c r="D1529" s="256">
        <v>0</v>
      </c>
      <c r="E1529" s="256">
        <v>0</v>
      </c>
      <c r="F1529" s="256">
        <v>0</v>
      </c>
      <c r="G1529" s="256">
        <v>0</v>
      </c>
      <c r="H1529" s="256">
        <v>0</v>
      </c>
      <c r="I1529" s="256">
        <v>0</v>
      </c>
      <c r="J1529" s="256">
        <v>2.0244204628766602</v>
      </c>
    </row>
    <row r="1530" spans="1:10" s="116" customFormat="1" ht="12" x14ac:dyDescent="0.2">
      <c r="A1530" s="143" t="s">
        <v>4842</v>
      </c>
      <c r="B1530" s="143" t="s">
        <v>4842</v>
      </c>
      <c r="C1530" s="143" t="s">
        <v>2586</v>
      </c>
      <c r="D1530" s="255">
        <v>0</v>
      </c>
      <c r="E1530" s="255">
        <v>0</v>
      </c>
      <c r="F1530" s="255">
        <v>0</v>
      </c>
      <c r="G1530" s="255">
        <v>0</v>
      </c>
      <c r="H1530" s="255">
        <v>0</v>
      </c>
      <c r="I1530" s="255">
        <v>0</v>
      </c>
      <c r="J1530" s="255">
        <v>1.97809330273676</v>
      </c>
    </row>
    <row r="1531" spans="1:10" s="116" customFormat="1" ht="12" x14ac:dyDescent="0.2">
      <c r="A1531" s="144" t="s">
        <v>4843</v>
      </c>
      <c r="B1531" s="144" t="s">
        <v>4843</v>
      </c>
      <c r="C1531" s="144" t="s">
        <v>3006</v>
      </c>
      <c r="D1531" s="256">
        <v>0</v>
      </c>
      <c r="E1531" s="256">
        <v>0</v>
      </c>
      <c r="F1531" s="256">
        <v>0</v>
      </c>
      <c r="G1531" s="256">
        <v>0</v>
      </c>
      <c r="H1531" s="256">
        <v>0</v>
      </c>
      <c r="I1531" s="256">
        <v>0</v>
      </c>
      <c r="J1531" s="256">
        <v>2.7421431560287002</v>
      </c>
    </row>
    <row r="1532" spans="1:10" s="116" customFormat="1" ht="12" x14ac:dyDescent="0.2">
      <c r="A1532" s="143" t="s">
        <v>505</v>
      </c>
      <c r="B1532" s="143" t="s">
        <v>505</v>
      </c>
      <c r="C1532" s="143" t="s">
        <v>2855</v>
      </c>
      <c r="D1532" s="255">
        <v>0</v>
      </c>
      <c r="E1532" s="255">
        <v>0</v>
      </c>
      <c r="F1532" s="255">
        <v>0</v>
      </c>
      <c r="G1532" s="255">
        <v>0</v>
      </c>
      <c r="H1532" s="255">
        <v>0</v>
      </c>
      <c r="I1532" s="255">
        <v>0</v>
      </c>
      <c r="J1532" s="255">
        <v>2.0313144657077702</v>
      </c>
    </row>
    <row r="1533" spans="1:10" s="116" customFormat="1" ht="12" x14ac:dyDescent="0.2">
      <c r="A1533" s="144" t="s">
        <v>743</v>
      </c>
      <c r="B1533" s="144" t="s">
        <v>743</v>
      </c>
      <c r="C1533" s="144" t="s">
        <v>3296</v>
      </c>
      <c r="D1533" s="256">
        <v>9.7993719840159307E-4</v>
      </c>
      <c r="E1533" s="256">
        <v>1.95987439680319E-3</v>
      </c>
      <c r="F1533" s="256">
        <v>3.9197487936063697E-3</v>
      </c>
      <c r="G1533" s="256">
        <v>0</v>
      </c>
      <c r="H1533" s="256">
        <v>0</v>
      </c>
      <c r="I1533" s="256">
        <v>0</v>
      </c>
      <c r="J1533" s="256">
        <v>1.7298559819777399</v>
      </c>
    </row>
    <row r="1534" spans="1:10" s="116" customFormat="1" ht="12" x14ac:dyDescent="0.2">
      <c r="A1534" s="143" t="s">
        <v>5726</v>
      </c>
      <c r="B1534" s="143" t="s">
        <v>5726</v>
      </c>
      <c r="C1534" s="143" t="s">
        <v>5727</v>
      </c>
      <c r="D1534" s="255">
        <v>0</v>
      </c>
      <c r="E1534" s="255">
        <v>0</v>
      </c>
      <c r="F1534" s="255">
        <v>0</v>
      </c>
      <c r="G1534" s="255">
        <v>0</v>
      </c>
      <c r="H1534" s="255">
        <v>0</v>
      </c>
      <c r="I1534" s="255">
        <v>0</v>
      </c>
      <c r="J1534" s="255">
        <v>0.486171368741666</v>
      </c>
    </row>
    <row r="1535" spans="1:10" s="116" customFormat="1" ht="12" x14ac:dyDescent="0.2">
      <c r="A1535" s="144" t="s">
        <v>1126</v>
      </c>
      <c r="B1535" s="144" t="s">
        <v>1126</v>
      </c>
      <c r="C1535" s="144" t="s">
        <v>3747</v>
      </c>
      <c r="D1535" s="256">
        <v>0</v>
      </c>
      <c r="E1535" s="256">
        <v>0</v>
      </c>
      <c r="F1535" s="256">
        <v>0</v>
      </c>
      <c r="G1535" s="256">
        <v>0</v>
      </c>
      <c r="H1535" s="256">
        <v>0</v>
      </c>
      <c r="I1535" s="256">
        <v>0</v>
      </c>
      <c r="J1535" s="256">
        <v>0.62487198823000201</v>
      </c>
    </row>
    <row r="1536" spans="1:10" s="116" customFormat="1" ht="12" x14ac:dyDescent="0.2">
      <c r="A1536" s="143" t="s">
        <v>440</v>
      </c>
      <c r="B1536" s="143" t="s">
        <v>440</v>
      </c>
      <c r="C1536" s="143" t="s">
        <v>2745</v>
      </c>
      <c r="D1536" s="255">
        <v>0</v>
      </c>
      <c r="E1536" s="255">
        <v>0</v>
      </c>
      <c r="F1536" s="255">
        <v>0</v>
      </c>
      <c r="G1536" s="255">
        <v>0</v>
      </c>
      <c r="H1536" s="255">
        <v>0</v>
      </c>
      <c r="I1536" s="255">
        <v>0</v>
      </c>
      <c r="J1536" s="255">
        <v>2.6711826728266499</v>
      </c>
    </row>
    <row r="1537" spans="1:10" s="116" customFormat="1" ht="12" x14ac:dyDescent="0.2">
      <c r="A1537" s="144" t="s">
        <v>1812</v>
      </c>
      <c r="B1537" s="144" t="s">
        <v>1812</v>
      </c>
      <c r="C1537" s="144" t="s">
        <v>2791</v>
      </c>
      <c r="D1537" s="256">
        <v>0</v>
      </c>
      <c r="E1537" s="256">
        <v>0</v>
      </c>
      <c r="F1537" s="256">
        <v>0</v>
      </c>
      <c r="G1537" s="256">
        <v>0</v>
      </c>
      <c r="H1537" s="256">
        <v>0</v>
      </c>
      <c r="I1537" s="256">
        <v>0</v>
      </c>
      <c r="J1537" s="256">
        <v>0</v>
      </c>
    </row>
    <row r="1538" spans="1:10" s="116" customFormat="1" ht="12" x14ac:dyDescent="0.2">
      <c r="A1538" s="143" t="s">
        <v>5874</v>
      </c>
      <c r="B1538" s="143" t="s">
        <v>5874</v>
      </c>
      <c r="C1538" s="143" t="s">
        <v>4270</v>
      </c>
      <c r="D1538" s="255">
        <v>0</v>
      </c>
      <c r="E1538" s="255">
        <v>0</v>
      </c>
      <c r="F1538" s="255">
        <v>0</v>
      </c>
      <c r="G1538" s="255">
        <v>0</v>
      </c>
      <c r="H1538" s="255">
        <v>0</v>
      </c>
      <c r="I1538" s="255">
        <v>0</v>
      </c>
      <c r="J1538" s="255">
        <v>0</v>
      </c>
    </row>
    <row r="1539" spans="1:10" s="116" customFormat="1" ht="12" x14ac:dyDescent="0.2">
      <c r="A1539" s="144" t="s">
        <v>830</v>
      </c>
      <c r="B1539" s="144" t="s">
        <v>830</v>
      </c>
      <c r="C1539" s="144" t="s">
        <v>3397</v>
      </c>
      <c r="D1539" s="256">
        <v>0</v>
      </c>
      <c r="E1539" s="256">
        <v>0</v>
      </c>
      <c r="F1539" s="256">
        <v>0</v>
      </c>
      <c r="G1539" s="256">
        <v>0</v>
      </c>
      <c r="H1539" s="256">
        <v>0</v>
      </c>
      <c r="I1539" s="256">
        <v>0</v>
      </c>
      <c r="J1539" s="256">
        <v>0</v>
      </c>
    </row>
    <row r="1540" spans="1:10" s="116" customFormat="1" ht="12" x14ac:dyDescent="0.2">
      <c r="A1540" s="143" t="s">
        <v>364</v>
      </c>
      <c r="B1540" s="143" t="s">
        <v>364</v>
      </c>
      <c r="C1540" s="143" t="s">
        <v>2521</v>
      </c>
      <c r="D1540" s="255">
        <v>0</v>
      </c>
      <c r="E1540" s="255">
        <v>0</v>
      </c>
      <c r="F1540" s="255">
        <v>0</v>
      </c>
      <c r="G1540" s="255">
        <v>0</v>
      </c>
      <c r="H1540" s="255">
        <v>0</v>
      </c>
      <c r="I1540" s="255">
        <v>0</v>
      </c>
      <c r="J1540" s="255">
        <v>1.1103733916777001</v>
      </c>
    </row>
    <row r="1541" spans="1:10" s="116" customFormat="1" ht="12" x14ac:dyDescent="0.2">
      <c r="A1541" s="144" t="s">
        <v>1839</v>
      </c>
      <c r="B1541" s="144" t="s">
        <v>1839</v>
      </c>
      <c r="C1541" s="144" t="s">
        <v>2520</v>
      </c>
      <c r="D1541" s="256">
        <v>0</v>
      </c>
      <c r="E1541" s="256">
        <v>0</v>
      </c>
      <c r="F1541" s="256">
        <v>0</v>
      </c>
      <c r="G1541" s="256">
        <v>0</v>
      </c>
      <c r="H1541" s="256">
        <v>0</v>
      </c>
      <c r="I1541" s="256">
        <v>0</v>
      </c>
      <c r="J1541" s="256">
        <v>0</v>
      </c>
    </row>
    <row r="1542" spans="1:10" s="116" customFormat="1" ht="12" x14ac:dyDescent="0.2">
      <c r="A1542" s="143" t="s">
        <v>4844</v>
      </c>
      <c r="B1542" s="143" t="s">
        <v>4844</v>
      </c>
      <c r="C1542" s="143" t="s">
        <v>2959</v>
      </c>
      <c r="D1542" s="255">
        <v>0</v>
      </c>
      <c r="E1542" s="255">
        <v>0</v>
      </c>
      <c r="F1542" s="255">
        <v>0</v>
      </c>
      <c r="G1542" s="255">
        <v>0</v>
      </c>
      <c r="H1542" s="255">
        <v>0</v>
      </c>
      <c r="I1542" s="255">
        <v>0</v>
      </c>
      <c r="J1542" s="255">
        <v>0</v>
      </c>
    </row>
    <row r="1543" spans="1:10" s="116" customFormat="1" ht="12" x14ac:dyDescent="0.2">
      <c r="A1543" s="144" t="s">
        <v>4344</v>
      </c>
      <c r="B1543" s="144" t="s">
        <v>4344</v>
      </c>
      <c r="C1543" s="144" t="s">
        <v>2564</v>
      </c>
      <c r="D1543" s="256">
        <v>52.620515961748197</v>
      </c>
      <c r="E1543" s="256">
        <v>105.241031923496</v>
      </c>
      <c r="F1543" s="256">
        <v>210.48206384699299</v>
      </c>
      <c r="G1543" s="256">
        <v>0</v>
      </c>
      <c r="H1543" s="256">
        <v>0</v>
      </c>
      <c r="I1543" s="256">
        <v>0</v>
      </c>
      <c r="J1543" s="256">
        <v>1.99816882425747</v>
      </c>
    </row>
    <row r="1544" spans="1:10" s="116" customFormat="1" ht="12" x14ac:dyDescent="0.2">
      <c r="A1544" s="143" t="s">
        <v>1213</v>
      </c>
      <c r="B1544" s="143" t="s">
        <v>1216</v>
      </c>
      <c r="C1544" s="143" t="s">
        <v>3865</v>
      </c>
      <c r="D1544" s="255">
        <v>27.406989247612799</v>
      </c>
      <c r="E1544" s="255">
        <v>54.813978495225598</v>
      </c>
      <c r="F1544" s="255">
        <v>109.627956990451</v>
      </c>
      <c r="G1544" s="255">
        <v>0</v>
      </c>
      <c r="H1544" s="255">
        <v>0</v>
      </c>
      <c r="I1544" s="255">
        <v>0</v>
      </c>
      <c r="J1544" s="255">
        <v>0.39476276547072903</v>
      </c>
    </row>
    <row r="1545" spans="1:10" s="116" customFormat="1" ht="12" x14ac:dyDescent="0.2">
      <c r="A1545" s="144" t="s">
        <v>5875</v>
      </c>
      <c r="B1545" s="144" t="s">
        <v>5875</v>
      </c>
      <c r="C1545" s="144" t="s">
        <v>4845</v>
      </c>
      <c r="D1545" s="256">
        <v>0</v>
      </c>
      <c r="E1545" s="256">
        <v>0</v>
      </c>
      <c r="F1545" s="256">
        <v>0</v>
      </c>
      <c r="G1545" s="256">
        <v>0</v>
      </c>
      <c r="H1545" s="256">
        <v>0</v>
      </c>
      <c r="I1545" s="256">
        <v>0</v>
      </c>
      <c r="J1545" s="256">
        <v>93.937188200660103</v>
      </c>
    </row>
    <row r="1546" spans="1:10" s="116" customFormat="1" ht="12" x14ac:dyDescent="0.2">
      <c r="A1546" s="143" t="s">
        <v>6180</v>
      </c>
      <c r="B1546" s="143" t="s">
        <v>6180</v>
      </c>
      <c r="C1546" s="143" t="s">
        <v>6181</v>
      </c>
      <c r="D1546" s="255">
        <v>0</v>
      </c>
      <c r="E1546" s="255">
        <v>0</v>
      </c>
      <c r="F1546" s="255">
        <v>0</v>
      </c>
      <c r="G1546" s="255">
        <v>0</v>
      </c>
      <c r="H1546" s="255">
        <v>0</v>
      </c>
      <c r="I1546" s="255">
        <v>0</v>
      </c>
      <c r="J1546" s="255">
        <v>0</v>
      </c>
    </row>
    <row r="1547" spans="1:10" s="116" customFormat="1" ht="12" x14ac:dyDescent="0.2">
      <c r="A1547" s="144" t="s">
        <v>1615</v>
      </c>
      <c r="B1547" s="144" t="s">
        <v>1615</v>
      </c>
      <c r="C1547" s="144" t="s">
        <v>2726</v>
      </c>
      <c r="D1547" s="256">
        <v>0</v>
      </c>
      <c r="E1547" s="256">
        <v>0</v>
      </c>
      <c r="F1547" s="256">
        <v>0</v>
      </c>
      <c r="G1547" s="256">
        <v>0</v>
      </c>
      <c r="H1547" s="256">
        <v>0</v>
      </c>
      <c r="I1547" s="256">
        <v>0</v>
      </c>
      <c r="J1547" s="256">
        <v>0.99020386140093397</v>
      </c>
    </row>
    <row r="1548" spans="1:10" s="116" customFormat="1" ht="12" x14ac:dyDescent="0.2">
      <c r="A1548" s="143" t="s">
        <v>4846</v>
      </c>
      <c r="B1548" s="143" t="s">
        <v>4846</v>
      </c>
      <c r="C1548" s="143" t="s">
        <v>2449</v>
      </c>
      <c r="D1548" s="255">
        <v>0</v>
      </c>
      <c r="E1548" s="255">
        <v>0</v>
      </c>
      <c r="F1548" s="255">
        <v>0</v>
      </c>
      <c r="G1548" s="255">
        <v>0</v>
      </c>
      <c r="H1548" s="255">
        <v>0</v>
      </c>
      <c r="I1548" s="255">
        <v>0</v>
      </c>
      <c r="J1548" s="255">
        <v>0</v>
      </c>
    </row>
    <row r="1549" spans="1:10" s="116" customFormat="1" ht="12" x14ac:dyDescent="0.2">
      <c r="A1549" s="144" t="s">
        <v>1380</v>
      </c>
      <c r="B1549" s="144" t="s">
        <v>1380</v>
      </c>
      <c r="C1549" s="144" t="s">
        <v>4042</v>
      </c>
      <c r="D1549" s="256">
        <v>1.23057753074476E-4</v>
      </c>
      <c r="E1549" s="256">
        <v>2.4611550614895297E-4</v>
      </c>
      <c r="F1549" s="256">
        <v>4.9223101229790595E-4</v>
      </c>
      <c r="G1549" s="256">
        <v>0</v>
      </c>
      <c r="H1549" s="256">
        <v>0</v>
      </c>
      <c r="I1549" s="256">
        <v>0</v>
      </c>
      <c r="J1549" s="256">
        <v>0.40420234938940902</v>
      </c>
    </row>
    <row r="1550" spans="1:10" s="116" customFormat="1" ht="12" x14ac:dyDescent="0.2">
      <c r="A1550" s="143" t="s">
        <v>4847</v>
      </c>
      <c r="B1550" s="143" t="s">
        <v>4847</v>
      </c>
      <c r="C1550" s="143" t="s">
        <v>2368</v>
      </c>
      <c r="D1550" s="255">
        <v>0</v>
      </c>
      <c r="E1550" s="255">
        <v>0</v>
      </c>
      <c r="F1550" s="255">
        <v>0</v>
      </c>
      <c r="G1550" s="255">
        <v>0</v>
      </c>
      <c r="H1550" s="255">
        <v>0</v>
      </c>
      <c r="I1550" s="255">
        <v>0</v>
      </c>
      <c r="J1550" s="255">
        <v>2.4922865688</v>
      </c>
    </row>
    <row r="1551" spans="1:10" s="116" customFormat="1" ht="12" x14ac:dyDescent="0.2">
      <c r="A1551" s="144" t="s">
        <v>342</v>
      </c>
      <c r="B1551" s="144" t="s">
        <v>342</v>
      </c>
      <c r="C1551" s="144" t="s">
        <v>2471</v>
      </c>
      <c r="D1551" s="256">
        <v>0</v>
      </c>
      <c r="E1551" s="256">
        <v>0</v>
      </c>
      <c r="F1551" s="256">
        <v>0</v>
      </c>
      <c r="G1551" s="256">
        <v>0</v>
      </c>
      <c r="H1551" s="256">
        <v>0</v>
      </c>
      <c r="I1551" s="256">
        <v>0</v>
      </c>
      <c r="J1551" s="256">
        <v>2.0431950242588899</v>
      </c>
    </row>
    <row r="1552" spans="1:10" s="116" customFormat="1" ht="12" x14ac:dyDescent="0.2">
      <c r="A1552" s="143" t="s">
        <v>6182</v>
      </c>
      <c r="B1552" s="143" t="s">
        <v>6182</v>
      </c>
      <c r="C1552" s="143" t="s">
        <v>6183</v>
      </c>
      <c r="D1552" s="255">
        <v>0</v>
      </c>
      <c r="E1552" s="255">
        <v>0</v>
      </c>
      <c r="F1552" s="255">
        <v>0</v>
      </c>
      <c r="G1552" s="255">
        <v>0</v>
      </c>
      <c r="H1552" s="255">
        <v>0</v>
      </c>
      <c r="I1552" s="255">
        <v>0</v>
      </c>
      <c r="J1552" s="255">
        <v>2.1011331277999998</v>
      </c>
    </row>
    <row r="1553" spans="1:10" s="116" customFormat="1" ht="12" x14ac:dyDescent="0.2">
      <c r="A1553" s="144" t="s">
        <v>4848</v>
      </c>
      <c r="B1553" s="144" t="s">
        <v>4848</v>
      </c>
      <c r="C1553" s="144" t="s">
        <v>2483</v>
      </c>
      <c r="D1553" s="256">
        <v>0</v>
      </c>
      <c r="E1553" s="256">
        <v>0</v>
      </c>
      <c r="F1553" s="256">
        <v>0</v>
      </c>
      <c r="G1553" s="256">
        <v>0</v>
      </c>
      <c r="H1553" s="256">
        <v>0</v>
      </c>
      <c r="I1553" s="256">
        <v>0</v>
      </c>
      <c r="J1553" s="256">
        <v>1.79613001208538</v>
      </c>
    </row>
    <row r="1554" spans="1:10" s="116" customFormat="1" ht="12" x14ac:dyDescent="0.2">
      <c r="A1554" s="143" t="s">
        <v>4378</v>
      </c>
      <c r="B1554" s="143" t="s">
        <v>1351</v>
      </c>
      <c r="C1554" s="143" t="s">
        <v>1908</v>
      </c>
      <c r="D1554" s="255">
        <v>83.924846357799595</v>
      </c>
      <c r="E1554" s="255">
        <v>167.84969271559899</v>
      </c>
      <c r="F1554" s="255">
        <v>335.69938543119798</v>
      </c>
      <c r="G1554" s="255">
        <v>0</v>
      </c>
      <c r="H1554" s="255">
        <v>0</v>
      </c>
      <c r="I1554" s="255">
        <v>0</v>
      </c>
      <c r="J1554" s="255">
        <v>1.0316514835689301</v>
      </c>
    </row>
    <row r="1555" spans="1:10" s="116" customFormat="1" ht="12" x14ac:dyDescent="0.2">
      <c r="A1555" s="144" t="s">
        <v>936</v>
      </c>
      <c r="B1555" s="144" t="s">
        <v>936</v>
      </c>
      <c r="C1555" s="144" t="s">
        <v>3516</v>
      </c>
      <c r="D1555" s="256">
        <v>0</v>
      </c>
      <c r="E1555" s="256">
        <v>0</v>
      </c>
      <c r="F1555" s="256">
        <v>0</v>
      </c>
      <c r="G1555" s="256">
        <v>0</v>
      </c>
      <c r="H1555" s="256">
        <v>0</v>
      </c>
      <c r="I1555" s="256">
        <v>0</v>
      </c>
      <c r="J1555" s="256">
        <v>3.0268013800503302</v>
      </c>
    </row>
    <row r="1556" spans="1:10" s="116" customFormat="1" ht="12" x14ac:dyDescent="0.2">
      <c r="A1556" s="143" t="s">
        <v>299</v>
      </c>
      <c r="B1556" s="143" t="s">
        <v>299</v>
      </c>
      <c r="C1556" s="143" t="s">
        <v>2190</v>
      </c>
      <c r="D1556" s="255">
        <v>0</v>
      </c>
      <c r="E1556" s="255">
        <v>0</v>
      </c>
      <c r="F1556" s="255">
        <v>0</v>
      </c>
      <c r="G1556" s="255">
        <v>60.965286673955198</v>
      </c>
      <c r="H1556" s="255">
        <v>121.93057334791</v>
      </c>
      <c r="I1556" s="255">
        <v>243.86114669582099</v>
      </c>
      <c r="J1556" s="255">
        <v>0</v>
      </c>
    </row>
    <row r="1557" spans="1:10" s="116" customFormat="1" ht="12" x14ac:dyDescent="0.2">
      <c r="A1557" s="144" t="s">
        <v>6184</v>
      </c>
      <c r="B1557" s="144" t="s">
        <v>6184</v>
      </c>
      <c r="C1557" s="144" t="s">
        <v>6185</v>
      </c>
      <c r="D1557" s="256">
        <v>0</v>
      </c>
      <c r="E1557" s="256">
        <v>0</v>
      </c>
      <c r="F1557" s="256">
        <v>0</v>
      </c>
      <c r="G1557" s="256">
        <v>228.15285031320599</v>
      </c>
      <c r="H1557" s="256">
        <v>456.30570062641198</v>
      </c>
      <c r="I1557" s="256">
        <v>912.61140125282498</v>
      </c>
      <c r="J1557" s="256">
        <v>0</v>
      </c>
    </row>
    <row r="1558" spans="1:10" s="116" customFormat="1" ht="12" x14ac:dyDescent="0.2">
      <c r="A1558" s="143" t="s">
        <v>519</v>
      </c>
      <c r="B1558" s="143" t="s">
        <v>519</v>
      </c>
      <c r="C1558" s="143" t="s">
        <v>2875</v>
      </c>
      <c r="D1558" s="255">
        <v>6.0306606143763501E-4</v>
      </c>
      <c r="E1558" s="255">
        <v>1.20613212287527E-3</v>
      </c>
      <c r="F1558" s="255">
        <v>2.41226424575054E-3</v>
      </c>
      <c r="G1558" s="255">
        <v>0</v>
      </c>
      <c r="H1558" s="255">
        <v>0</v>
      </c>
      <c r="I1558" s="255">
        <v>0</v>
      </c>
      <c r="J1558" s="255">
        <v>0</v>
      </c>
    </row>
    <row r="1559" spans="1:10" s="116" customFormat="1" ht="12" x14ac:dyDescent="0.2">
      <c r="A1559" s="144" t="s">
        <v>453</v>
      </c>
      <c r="B1559" s="144" t="s">
        <v>453</v>
      </c>
      <c r="C1559" s="144" t="s">
        <v>2776</v>
      </c>
      <c r="D1559" s="256">
        <v>12.901115103583701</v>
      </c>
      <c r="E1559" s="256">
        <v>25.802230207167401</v>
      </c>
      <c r="F1559" s="256">
        <v>51.604460414334902</v>
      </c>
      <c r="G1559" s="256">
        <v>0</v>
      </c>
      <c r="H1559" s="256">
        <v>0</v>
      </c>
      <c r="I1559" s="256">
        <v>0</v>
      </c>
      <c r="J1559" s="256">
        <v>2.0495166727395699</v>
      </c>
    </row>
    <row r="1560" spans="1:10" s="116" customFormat="1" ht="12" x14ac:dyDescent="0.2">
      <c r="A1560" s="143" t="s">
        <v>1841</v>
      </c>
      <c r="B1560" s="143" t="s">
        <v>1841</v>
      </c>
      <c r="C1560" s="143" t="s">
        <v>2759</v>
      </c>
      <c r="D1560" s="255">
        <v>0</v>
      </c>
      <c r="E1560" s="255">
        <v>0</v>
      </c>
      <c r="F1560" s="255">
        <v>0</v>
      </c>
      <c r="G1560" s="255">
        <v>0</v>
      </c>
      <c r="H1560" s="255">
        <v>0</v>
      </c>
      <c r="I1560" s="255">
        <v>0</v>
      </c>
      <c r="J1560" s="255">
        <v>0</v>
      </c>
    </row>
    <row r="1561" spans="1:10" s="116" customFormat="1" ht="12" x14ac:dyDescent="0.2">
      <c r="A1561" s="144" t="s">
        <v>3528</v>
      </c>
      <c r="B1561" s="144" t="s">
        <v>3528</v>
      </c>
      <c r="C1561" s="144" t="s">
        <v>3529</v>
      </c>
      <c r="D1561" s="256">
        <v>0</v>
      </c>
      <c r="E1561" s="256">
        <v>0</v>
      </c>
      <c r="F1561" s="256">
        <v>0</v>
      </c>
      <c r="G1561" s="256">
        <v>0</v>
      </c>
      <c r="H1561" s="256">
        <v>0</v>
      </c>
      <c r="I1561" s="256">
        <v>0</v>
      </c>
      <c r="J1561" s="256">
        <v>0</v>
      </c>
    </row>
    <row r="1562" spans="1:10" s="116" customFormat="1" ht="12" x14ac:dyDescent="0.2">
      <c r="A1562" s="143" t="s">
        <v>1095</v>
      </c>
      <c r="B1562" s="143" t="s">
        <v>1097</v>
      </c>
      <c r="C1562" s="143" t="s">
        <v>3717</v>
      </c>
      <c r="D1562" s="255">
        <v>13.6159091774954</v>
      </c>
      <c r="E1562" s="255">
        <v>27.2318183549908</v>
      </c>
      <c r="F1562" s="255">
        <v>54.463636709981699</v>
      </c>
      <c r="G1562" s="255">
        <v>0</v>
      </c>
      <c r="H1562" s="255">
        <v>0</v>
      </c>
      <c r="I1562" s="255">
        <v>0</v>
      </c>
      <c r="J1562" s="255">
        <v>0.37000691513329198</v>
      </c>
    </row>
    <row r="1563" spans="1:10" s="116" customFormat="1" ht="12" x14ac:dyDescent="0.2">
      <c r="A1563" s="144" t="s">
        <v>4849</v>
      </c>
      <c r="B1563" s="144" t="s">
        <v>4849</v>
      </c>
      <c r="C1563" s="144" t="s">
        <v>3181</v>
      </c>
      <c r="D1563" s="256">
        <v>0</v>
      </c>
      <c r="E1563" s="256">
        <v>0</v>
      </c>
      <c r="F1563" s="256">
        <v>0</v>
      </c>
      <c r="G1563" s="256">
        <v>0</v>
      </c>
      <c r="H1563" s="256">
        <v>0</v>
      </c>
      <c r="I1563" s="256">
        <v>0</v>
      </c>
      <c r="J1563" s="256">
        <v>0</v>
      </c>
    </row>
    <row r="1564" spans="1:10" s="116" customFormat="1" ht="12" x14ac:dyDescent="0.2">
      <c r="A1564" s="143" t="s">
        <v>506</v>
      </c>
      <c r="B1564" s="143" t="s">
        <v>507</v>
      </c>
      <c r="C1564" s="143" t="s">
        <v>2859</v>
      </c>
      <c r="D1564" s="255">
        <v>6.4363631698821796E-4</v>
      </c>
      <c r="E1564" s="255">
        <v>1.28727263397644E-3</v>
      </c>
      <c r="F1564" s="255">
        <v>2.5745452679528701E-3</v>
      </c>
      <c r="G1564" s="255">
        <v>0</v>
      </c>
      <c r="H1564" s="255">
        <v>0</v>
      </c>
      <c r="I1564" s="255">
        <v>0</v>
      </c>
      <c r="J1564" s="255">
        <v>1.7401596436153399</v>
      </c>
    </row>
    <row r="1565" spans="1:10" s="116" customFormat="1" ht="12" x14ac:dyDescent="0.2">
      <c r="A1565" s="144" t="s">
        <v>5592</v>
      </c>
      <c r="B1565" s="144" t="s">
        <v>5592</v>
      </c>
      <c r="C1565" s="144" t="s">
        <v>5593</v>
      </c>
      <c r="D1565" s="256">
        <v>0</v>
      </c>
      <c r="E1565" s="256">
        <v>0</v>
      </c>
      <c r="F1565" s="256">
        <v>0</v>
      </c>
      <c r="G1565" s="256">
        <v>0</v>
      </c>
      <c r="H1565" s="256">
        <v>0</v>
      </c>
      <c r="I1565" s="256">
        <v>0</v>
      </c>
      <c r="J1565" s="256">
        <v>0</v>
      </c>
    </row>
    <row r="1566" spans="1:10" s="116" customFormat="1" ht="12" x14ac:dyDescent="0.2">
      <c r="A1566" s="143" t="s">
        <v>4850</v>
      </c>
      <c r="B1566" s="143" t="s">
        <v>4851</v>
      </c>
      <c r="C1566" s="143" t="s">
        <v>2136</v>
      </c>
      <c r="D1566" s="255">
        <v>62.115296172834199</v>
      </c>
      <c r="E1566" s="255">
        <v>124.230592345668</v>
      </c>
      <c r="F1566" s="255">
        <v>248.461184691337</v>
      </c>
      <c r="G1566" s="255">
        <v>0</v>
      </c>
      <c r="H1566" s="255">
        <v>0</v>
      </c>
      <c r="I1566" s="255">
        <v>0</v>
      </c>
      <c r="J1566" s="255">
        <v>1.87588513865497</v>
      </c>
    </row>
    <row r="1567" spans="1:10" s="116" customFormat="1" ht="12" x14ac:dyDescent="0.2">
      <c r="A1567" s="144" t="s">
        <v>6186</v>
      </c>
      <c r="B1567" s="144" t="s">
        <v>6186</v>
      </c>
      <c r="C1567" s="144" t="s">
        <v>6187</v>
      </c>
      <c r="D1567" s="256">
        <v>0</v>
      </c>
      <c r="E1567" s="256">
        <v>0</v>
      </c>
      <c r="F1567" s="256">
        <v>0</v>
      </c>
      <c r="G1567" s="256">
        <v>0</v>
      </c>
      <c r="H1567" s="256">
        <v>0</v>
      </c>
      <c r="I1567" s="256">
        <v>0</v>
      </c>
      <c r="J1567" s="256">
        <v>2.1168646932300001</v>
      </c>
    </row>
    <row r="1568" spans="1:10" s="116" customFormat="1" ht="12" x14ac:dyDescent="0.2">
      <c r="A1568" s="143" t="s">
        <v>6188</v>
      </c>
      <c r="B1568" s="143" t="s">
        <v>6188</v>
      </c>
      <c r="C1568" s="143" t="s">
        <v>6189</v>
      </c>
      <c r="D1568" s="255">
        <v>0</v>
      </c>
      <c r="E1568" s="255">
        <v>0</v>
      </c>
      <c r="F1568" s="255">
        <v>0</v>
      </c>
      <c r="G1568" s="255">
        <v>0</v>
      </c>
      <c r="H1568" s="255">
        <v>0</v>
      </c>
      <c r="I1568" s="255">
        <v>0</v>
      </c>
      <c r="J1568" s="255">
        <v>0</v>
      </c>
    </row>
    <row r="1569" spans="1:10" s="116" customFormat="1" ht="12" x14ac:dyDescent="0.2">
      <c r="A1569" s="144" t="s">
        <v>4850</v>
      </c>
      <c r="B1569" s="144" t="s">
        <v>4852</v>
      </c>
      <c r="C1569" s="144" t="s">
        <v>2135</v>
      </c>
      <c r="D1569" s="256">
        <v>61.145923489714797</v>
      </c>
      <c r="E1569" s="256">
        <v>122.29184697943001</v>
      </c>
      <c r="F1569" s="256">
        <v>244.58369395885899</v>
      </c>
      <c r="G1569" s="256">
        <v>0</v>
      </c>
      <c r="H1569" s="256">
        <v>0</v>
      </c>
      <c r="I1569" s="256">
        <v>0</v>
      </c>
      <c r="J1569" s="256">
        <v>1.2708514263828099</v>
      </c>
    </row>
    <row r="1570" spans="1:10" s="116" customFormat="1" ht="12" x14ac:dyDescent="0.2">
      <c r="A1570" s="143" t="s">
        <v>356</v>
      </c>
      <c r="B1570" s="143" t="s">
        <v>5728</v>
      </c>
      <c r="C1570" s="143" t="s">
        <v>5729</v>
      </c>
      <c r="D1570" s="255">
        <v>8.8783457335300007</v>
      </c>
      <c r="E1570" s="255">
        <v>17.756691467060001</v>
      </c>
      <c r="F1570" s="255">
        <v>35.513382934120003</v>
      </c>
      <c r="G1570" s="255">
        <v>0</v>
      </c>
      <c r="H1570" s="255">
        <v>0</v>
      </c>
      <c r="I1570" s="255">
        <v>0</v>
      </c>
      <c r="J1570" s="255">
        <v>1.7646605315499999</v>
      </c>
    </row>
    <row r="1571" spans="1:10" s="116" customFormat="1" ht="12" x14ac:dyDescent="0.2">
      <c r="A1571" s="144" t="s">
        <v>352</v>
      </c>
      <c r="B1571" s="144" t="s">
        <v>354</v>
      </c>
      <c r="C1571" s="144" t="s">
        <v>2506</v>
      </c>
      <c r="D1571" s="256">
        <v>64.239013589556905</v>
      </c>
      <c r="E1571" s="256">
        <v>128.47802717911401</v>
      </c>
      <c r="F1571" s="256">
        <v>256.95605435822699</v>
      </c>
      <c r="G1571" s="256">
        <v>0</v>
      </c>
      <c r="H1571" s="256">
        <v>0</v>
      </c>
      <c r="I1571" s="256">
        <v>0</v>
      </c>
      <c r="J1571" s="256">
        <v>2.0387925533283</v>
      </c>
    </row>
    <row r="1572" spans="1:10" s="116" customFormat="1" ht="12" x14ac:dyDescent="0.2">
      <c r="A1572" s="143" t="s">
        <v>5730</v>
      </c>
      <c r="B1572" s="143" t="s">
        <v>5730</v>
      </c>
      <c r="C1572" s="143" t="s">
        <v>5731</v>
      </c>
      <c r="D1572" s="255">
        <v>0</v>
      </c>
      <c r="E1572" s="255">
        <v>0</v>
      </c>
      <c r="F1572" s="255">
        <v>0</v>
      </c>
      <c r="G1572" s="255">
        <v>0</v>
      </c>
      <c r="H1572" s="255">
        <v>0</v>
      </c>
      <c r="I1572" s="255">
        <v>0</v>
      </c>
      <c r="J1572" s="255">
        <v>1.12099571933279</v>
      </c>
    </row>
    <row r="1573" spans="1:10" s="116" customFormat="1" ht="12" x14ac:dyDescent="0.2">
      <c r="A1573" s="144" t="s">
        <v>1007</v>
      </c>
      <c r="B1573" s="144" t="s">
        <v>1007</v>
      </c>
      <c r="C1573" s="144" t="s">
        <v>3604</v>
      </c>
      <c r="D1573" s="256">
        <v>0</v>
      </c>
      <c r="E1573" s="256">
        <v>0</v>
      </c>
      <c r="F1573" s="256">
        <v>0</v>
      </c>
      <c r="G1573" s="256">
        <v>0</v>
      </c>
      <c r="H1573" s="256">
        <v>0</v>
      </c>
      <c r="I1573" s="256">
        <v>0</v>
      </c>
      <c r="J1573" s="256">
        <v>1.86399325177216</v>
      </c>
    </row>
    <row r="1574" spans="1:10" s="116" customFormat="1" ht="12" x14ac:dyDescent="0.2">
      <c r="A1574" s="143" t="s">
        <v>5876</v>
      </c>
      <c r="B1574" s="143" t="s">
        <v>5876</v>
      </c>
      <c r="C1574" s="143" t="s">
        <v>2282</v>
      </c>
      <c r="D1574" s="255">
        <v>0</v>
      </c>
      <c r="E1574" s="255">
        <v>0</v>
      </c>
      <c r="F1574" s="255">
        <v>0</v>
      </c>
      <c r="G1574" s="255">
        <v>0</v>
      </c>
      <c r="H1574" s="255">
        <v>0</v>
      </c>
      <c r="I1574" s="255">
        <v>0</v>
      </c>
      <c r="J1574" s="255">
        <v>3.5445013462138499</v>
      </c>
    </row>
    <row r="1575" spans="1:10" s="116" customFormat="1" ht="12" x14ac:dyDescent="0.2">
      <c r="A1575" s="144" t="s">
        <v>1135</v>
      </c>
      <c r="B1575" s="144" t="s">
        <v>1135</v>
      </c>
      <c r="C1575" s="144" t="s">
        <v>3760</v>
      </c>
      <c r="D1575" s="256">
        <v>0</v>
      </c>
      <c r="E1575" s="256">
        <v>0</v>
      </c>
      <c r="F1575" s="256">
        <v>0</v>
      </c>
      <c r="G1575" s="256">
        <v>0</v>
      </c>
      <c r="H1575" s="256">
        <v>0</v>
      </c>
      <c r="I1575" s="256">
        <v>0</v>
      </c>
      <c r="J1575" s="256">
        <v>1.9400495483013001</v>
      </c>
    </row>
    <row r="1576" spans="1:10" s="116" customFormat="1" ht="12" x14ac:dyDescent="0.2">
      <c r="A1576" s="143" t="s">
        <v>6190</v>
      </c>
      <c r="B1576" s="143" t="s">
        <v>6190</v>
      </c>
      <c r="C1576" s="143" t="s">
        <v>6191</v>
      </c>
      <c r="D1576" s="255">
        <v>0</v>
      </c>
      <c r="E1576" s="255">
        <v>0</v>
      </c>
      <c r="F1576" s="255">
        <v>0</v>
      </c>
      <c r="G1576" s="255">
        <v>0</v>
      </c>
      <c r="H1576" s="255">
        <v>0</v>
      </c>
      <c r="I1576" s="255">
        <v>0</v>
      </c>
      <c r="J1576" s="255">
        <v>2.1338208978891902</v>
      </c>
    </row>
    <row r="1577" spans="1:10" s="116" customFormat="1" ht="12" x14ac:dyDescent="0.2">
      <c r="A1577" s="144" t="s">
        <v>2369</v>
      </c>
      <c r="B1577" s="144" t="s">
        <v>2369</v>
      </c>
      <c r="C1577" s="144" t="s">
        <v>2370</v>
      </c>
      <c r="D1577" s="256">
        <v>1.3416313160255599E-3</v>
      </c>
      <c r="E1577" s="256">
        <v>2.6832626320511198E-3</v>
      </c>
      <c r="F1577" s="256">
        <v>5.3665252641022301E-3</v>
      </c>
      <c r="G1577" s="256">
        <v>0</v>
      </c>
      <c r="H1577" s="256">
        <v>0</v>
      </c>
      <c r="I1577" s="256">
        <v>0</v>
      </c>
      <c r="J1577" s="256">
        <v>0</v>
      </c>
    </row>
    <row r="1578" spans="1:10" s="116" customFormat="1" ht="12" x14ac:dyDescent="0.2">
      <c r="A1578" s="143" t="s">
        <v>520</v>
      </c>
      <c r="B1578" s="143" t="s">
        <v>521</v>
      </c>
      <c r="C1578" s="143" t="s">
        <v>2877</v>
      </c>
      <c r="D1578" s="255">
        <v>46.774761405564398</v>
      </c>
      <c r="E1578" s="255">
        <v>93.549522811128696</v>
      </c>
      <c r="F1578" s="255">
        <v>187.09904562225699</v>
      </c>
      <c r="G1578" s="255">
        <v>0</v>
      </c>
      <c r="H1578" s="255">
        <v>0</v>
      </c>
      <c r="I1578" s="255">
        <v>0</v>
      </c>
      <c r="J1578" s="255">
        <v>1.6151412490132899</v>
      </c>
    </row>
    <row r="1579" spans="1:10" s="116" customFormat="1" ht="12" x14ac:dyDescent="0.2">
      <c r="A1579" s="144" t="s">
        <v>1290</v>
      </c>
      <c r="B1579" s="144" t="s">
        <v>1290</v>
      </c>
      <c r="C1579" s="144" t="s">
        <v>3952</v>
      </c>
      <c r="D1579" s="256">
        <v>1.11345965034965E-4</v>
      </c>
      <c r="E1579" s="256">
        <v>2.2269193006992999E-4</v>
      </c>
      <c r="F1579" s="256">
        <v>4.4538386013985999E-4</v>
      </c>
      <c r="G1579" s="256">
        <v>0</v>
      </c>
      <c r="H1579" s="256">
        <v>0</v>
      </c>
      <c r="I1579" s="256">
        <v>0</v>
      </c>
      <c r="J1579" s="256">
        <v>0.40115113623219201</v>
      </c>
    </row>
    <row r="1580" spans="1:10" s="116" customFormat="1" ht="12" x14ac:dyDescent="0.2">
      <c r="A1580" s="143" t="s">
        <v>4853</v>
      </c>
      <c r="B1580" s="143" t="s">
        <v>4853</v>
      </c>
      <c r="C1580" s="143" t="s">
        <v>2851</v>
      </c>
      <c r="D1580" s="255">
        <v>66.077980587677402</v>
      </c>
      <c r="E1580" s="255">
        <v>132.155961175355</v>
      </c>
      <c r="F1580" s="255">
        <v>264.31192235070898</v>
      </c>
      <c r="G1580" s="255">
        <v>0</v>
      </c>
      <c r="H1580" s="255">
        <v>0</v>
      </c>
      <c r="I1580" s="255">
        <v>0</v>
      </c>
      <c r="J1580" s="255">
        <v>0.57908126723178699</v>
      </c>
    </row>
    <row r="1581" spans="1:10" s="116" customFormat="1" ht="12" x14ac:dyDescent="0.2">
      <c r="A1581" s="144" t="s">
        <v>929</v>
      </c>
      <c r="B1581" s="144" t="s">
        <v>930</v>
      </c>
      <c r="C1581" s="144" t="s">
        <v>3510</v>
      </c>
      <c r="D1581" s="256">
        <v>0.76431332379611105</v>
      </c>
      <c r="E1581" s="256">
        <v>1.5286266475922199</v>
      </c>
      <c r="F1581" s="256">
        <v>3.0572532951844398</v>
      </c>
      <c r="G1581" s="256">
        <v>0</v>
      </c>
      <c r="H1581" s="256">
        <v>0</v>
      </c>
      <c r="I1581" s="256">
        <v>0</v>
      </c>
      <c r="J1581" s="256">
        <v>1.9732678515930999</v>
      </c>
    </row>
    <row r="1582" spans="1:10" s="116" customFormat="1" ht="12" x14ac:dyDescent="0.2">
      <c r="A1582" s="143" t="s">
        <v>794</v>
      </c>
      <c r="B1582" s="143" t="s">
        <v>794</v>
      </c>
      <c r="C1582" s="143" t="s">
        <v>3358</v>
      </c>
      <c r="D1582" s="255">
        <v>0</v>
      </c>
      <c r="E1582" s="255">
        <v>0</v>
      </c>
      <c r="F1582" s="255">
        <v>0</v>
      </c>
      <c r="G1582" s="255">
        <v>0</v>
      </c>
      <c r="H1582" s="255">
        <v>0</v>
      </c>
      <c r="I1582" s="255">
        <v>0</v>
      </c>
      <c r="J1582" s="255">
        <v>2.0449572391856998</v>
      </c>
    </row>
    <row r="1583" spans="1:10" s="116" customFormat="1" ht="12" x14ac:dyDescent="0.2">
      <c r="A1583" s="144" t="s">
        <v>4456</v>
      </c>
      <c r="B1583" s="144" t="s">
        <v>4854</v>
      </c>
      <c r="C1583" s="144" t="s">
        <v>1984</v>
      </c>
      <c r="D1583" s="256">
        <v>84.671879513509893</v>
      </c>
      <c r="E1583" s="256">
        <v>169.34375902702001</v>
      </c>
      <c r="F1583" s="256">
        <v>338.687518054039</v>
      </c>
      <c r="G1583" s="256">
        <v>0</v>
      </c>
      <c r="H1583" s="256">
        <v>0</v>
      </c>
      <c r="I1583" s="256">
        <v>0</v>
      </c>
      <c r="J1583" s="256">
        <v>1.0536233711648499</v>
      </c>
    </row>
    <row r="1584" spans="1:10" s="116" customFormat="1" ht="12" x14ac:dyDescent="0.2">
      <c r="A1584" s="143" t="s">
        <v>1139</v>
      </c>
      <c r="B1584" s="143" t="s">
        <v>1139</v>
      </c>
      <c r="C1584" s="143" t="s">
        <v>3766</v>
      </c>
      <c r="D1584" s="255">
        <v>2.3977370842747899E-4</v>
      </c>
      <c r="E1584" s="255">
        <v>4.79547416854957E-4</v>
      </c>
      <c r="F1584" s="255">
        <v>9.59094833709914E-4</v>
      </c>
      <c r="G1584" s="255">
        <v>0</v>
      </c>
      <c r="H1584" s="255">
        <v>0</v>
      </c>
      <c r="I1584" s="255">
        <v>0</v>
      </c>
      <c r="J1584" s="255">
        <v>0.53607277390880004</v>
      </c>
    </row>
    <row r="1585" spans="1:10" s="116" customFormat="1" ht="12" x14ac:dyDescent="0.2">
      <c r="A1585" s="144" t="s">
        <v>4855</v>
      </c>
      <c r="B1585" s="144" t="s">
        <v>4855</v>
      </c>
      <c r="C1585" s="144" t="s">
        <v>2127</v>
      </c>
      <c r="D1585" s="256">
        <v>0</v>
      </c>
      <c r="E1585" s="256">
        <v>0</v>
      </c>
      <c r="F1585" s="256">
        <v>0</v>
      </c>
      <c r="G1585" s="256">
        <v>0</v>
      </c>
      <c r="H1585" s="256">
        <v>0</v>
      </c>
      <c r="I1585" s="256">
        <v>0</v>
      </c>
      <c r="J1585" s="256">
        <v>1.16195892799719</v>
      </c>
    </row>
    <row r="1586" spans="1:10" s="116" customFormat="1" ht="12" x14ac:dyDescent="0.2">
      <c r="A1586" s="143" t="s">
        <v>1251</v>
      </c>
      <c r="B1586" s="143" t="s">
        <v>1251</v>
      </c>
      <c r="C1586" s="143" t="s">
        <v>3906</v>
      </c>
      <c r="D1586" s="255">
        <v>63.937945560070901</v>
      </c>
      <c r="E1586" s="255">
        <v>127.875891120142</v>
      </c>
      <c r="F1586" s="255">
        <v>255.751782240284</v>
      </c>
      <c r="G1586" s="255">
        <v>0</v>
      </c>
      <c r="H1586" s="255">
        <v>0</v>
      </c>
      <c r="I1586" s="255">
        <v>0</v>
      </c>
      <c r="J1586" s="255">
        <v>2.3213178717946401</v>
      </c>
    </row>
    <row r="1587" spans="1:10" s="116" customFormat="1" ht="12" x14ac:dyDescent="0.2">
      <c r="A1587" s="144" t="s">
        <v>1113</v>
      </c>
      <c r="B1587" s="144" t="s">
        <v>1113</v>
      </c>
      <c r="C1587" s="144" t="s">
        <v>3734</v>
      </c>
      <c r="D1587" s="256">
        <v>0</v>
      </c>
      <c r="E1587" s="256">
        <v>0</v>
      </c>
      <c r="F1587" s="256">
        <v>0</v>
      </c>
      <c r="G1587" s="256">
        <v>21.7247562674218</v>
      </c>
      <c r="H1587" s="256">
        <v>43.449512534843599</v>
      </c>
      <c r="I1587" s="256">
        <v>86.899025069687099</v>
      </c>
      <c r="J1587" s="256">
        <v>0</v>
      </c>
    </row>
    <row r="1588" spans="1:10" s="116" customFormat="1" ht="12" x14ac:dyDescent="0.2">
      <c r="A1588" s="143" t="s">
        <v>4856</v>
      </c>
      <c r="B1588" s="143" t="s">
        <v>4856</v>
      </c>
      <c r="C1588" s="143" t="s">
        <v>1933</v>
      </c>
      <c r="D1588" s="255">
        <v>0</v>
      </c>
      <c r="E1588" s="255">
        <v>0</v>
      </c>
      <c r="F1588" s="255">
        <v>0</v>
      </c>
      <c r="G1588" s="255">
        <v>0</v>
      </c>
      <c r="H1588" s="255">
        <v>0</v>
      </c>
      <c r="I1588" s="255">
        <v>0</v>
      </c>
      <c r="J1588" s="255">
        <v>3.214341371673</v>
      </c>
    </row>
    <row r="1589" spans="1:10" s="116" customFormat="1" ht="12" x14ac:dyDescent="0.2">
      <c r="A1589" s="144" t="s">
        <v>1352</v>
      </c>
      <c r="B1589" s="144" t="s">
        <v>1352</v>
      </c>
      <c r="C1589" s="144" t="s">
        <v>4017</v>
      </c>
      <c r="D1589" s="256">
        <v>0</v>
      </c>
      <c r="E1589" s="256">
        <v>0</v>
      </c>
      <c r="F1589" s="256">
        <v>0</v>
      </c>
      <c r="G1589" s="256">
        <v>0</v>
      </c>
      <c r="H1589" s="256">
        <v>0</v>
      </c>
      <c r="I1589" s="256">
        <v>0</v>
      </c>
      <c r="J1589" s="256">
        <v>1.0194983057456199</v>
      </c>
    </row>
    <row r="1590" spans="1:10" s="116" customFormat="1" ht="12" x14ac:dyDescent="0.2">
      <c r="A1590" s="143" t="s">
        <v>373</v>
      </c>
      <c r="B1590" s="143" t="s">
        <v>373</v>
      </c>
      <c r="C1590" s="143" t="s">
        <v>2553</v>
      </c>
      <c r="D1590" s="255">
        <v>6.1382423671919005E-4</v>
      </c>
      <c r="E1590" s="255">
        <v>1.2276484734383801E-3</v>
      </c>
      <c r="F1590" s="255">
        <v>2.4552969468767602E-3</v>
      </c>
      <c r="G1590" s="255">
        <v>0</v>
      </c>
      <c r="H1590" s="255">
        <v>0</v>
      </c>
      <c r="I1590" s="255">
        <v>0</v>
      </c>
      <c r="J1590" s="255">
        <v>2.4941821531478601</v>
      </c>
    </row>
    <row r="1591" spans="1:10" s="116" customFormat="1" ht="12" x14ac:dyDescent="0.2">
      <c r="A1591" s="144" t="s">
        <v>1287</v>
      </c>
      <c r="B1591" s="144" t="s">
        <v>1287</v>
      </c>
      <c r="C1591" s="144" t="s">
        <v>3949</v>
      </c>
      <c r="D1591" s="256">
        <v>0</v>
      </c>
      <c r="E1591" s="256">
        <v>0</v>
      </c>
      <c r="F1591" s="256">
        <v>0</v>
      </c>
      <c r="G1591" s="256">
        <v>0</v>
      </c>
      <c r="H1591" s="256">
        <v>0</v>
      </c>
      <c r="I1591" s="256">
        <v>0</v>
      </c>
      <c r="J1591" s="256">
        <v>1.93687637348592</v>
      </c>
    </row>
    <row r="1592" spans="1:10" s="116" customFormat="1" ht="12" x14ac:dyDescent="0.2">
      <c r="A1592" s="143" t="s">
        <v>4271</v>
      </c>
      <c r="B1592" s="143" t="s">
        <v>4271</v>
      </c>
      <c r="C1592" s="143" t="s">
        <v>4272</v>
      </c>
      <c r="D1592" s="255">
        <v>0</v>
      </c>
      <c r="E1592" s="255">
        <v>0</v>
      </c>
      <c r="F1592" s="255">
        <v>0</v>
      </c>
      <c r="G1592" s="255">
        <v>0</v>
      </c>
      <c r="H1592" s="255">
        <v>0</v>
      </c>
      <c r="I1592" s="255">
        <v>0</v>
      </c>
      <c r="J1592" s="255">
        <v>1.58156223956221</v>
      </c>
    </row>
    <row r="1593" spans="1:10" s="116" customFormat="1" ht="12" x14ac:dyDescent="0.2">
      <c r="A1593" s="144" t="s">
        <v>369</v>
      </c>
      <c r="B1593" s="144" t="s">
        <v>369</v>
      </c>
      <c r="C1593" s="144" t="s">
        <v>2529</v>
      </c>
      <c r="D1593" s="256">
        <v>0</v>
      </c>
      <c r="E1593" s="256">
        <v>0</v>
      </c>
      <c r="F1593" s="256">
        <v>0</v>
      </c>
      <c r="G1593" s="256">
        <v>48.051697529654803</v>
      </c>
      <c r="H1593" s="256">
        <v>96.103395059309605</v>
      </c>
      <c r="I1593" s="256">
        <v>192.20679011861901</v>
      </c>
      <c r="J1593" s="256">
        <v>0</v>
      </c>
    </row>
    <row r="1594" spans="1:10" s="116" customFormat="1" ht="12" x14ac:dyDescent="0.2">
      <c r="A1594" s="143" t="s">
        <v>6192</v>
      </c>
      <c r="B1594" s="143" t="s">
        <v>6192</v>
      </c>
      <c r="C1594" s="143" t="s">
        <v>6193</v>
      </c>
      <c r="D1594" s="255">
        <v>0</v>
      </c>
      <c r="E1594" s="255">
        <v>0</v>
      </c>
      <c r="F1594" s="255">
        <v>0</v>
      </c>
      <c r="G1594" s="255">
        <v>0</v>
      </c>
      <c r="H1594" s="255">
        <v>0</v>
      </c>
      <c r="I1594" s="255">
        <v>0</v>
      </c>
      <c r="J1594" s="255">
        <v>2.2275023616406799</v>
      </c>
    </row>
    <row r="1595" spans="1:10" s="116" customFormat="1" ht="12" x14ac:dyDescent="0.2">
      <c r="A1595" s="144" t="s">
        <v>925</v>
      </c>
      <c r="B1595" s="144" t="s">
        <v>925</v>
      </c>
      <c r="C1595" s="144" t="s">
        <v>3505</v>
      </c>
      <c r="D1595" s="256">
        <v>1.21391153750324E-4</v>
      </c>
      <c r="E1595" s="256">
        <v>2.42782307500649E-4</v>
      </c>
      <c r="F1595" s="256">
        <v>4.8556461500129697E-4</v>
      </c>
      <c r="G1595" s="256">
        <v>0</v>
      </c>
      <c r="H1595" s="256">
        <v>0</v>
      </c>
      <c r="I1595" s="256">
        <v>0</v>
      </c>
      <c r="J1595" s="256">
        <v>0.38431285762596301</v>
      </c>
    </row>
    <row r="1596" spans="1:10" s="116" customFormat="1" ht="12" x14ac:dyDescent="0.2">
      <c r="A1596" s="143" t="s">
        <v>5382</v>
      </c>
      <c r="B1596" s="143" t="s">
        <v>5382</v>
      </c>
      <c r="C1596" s="143" t="s">
        <v>5383</v>
      </c>
      <c r="D1596" s="255">
        <v>1.3551040552485199E-4</v>
      </c>
      <c r="E1596" s="255">
        <v>2.71020811049703E-4</v>
      </c>
      <c r="F1596" s="255">
        <v>5.42041622099406E-4</v>
      </c>
      <c r="G1596" s="255">
        <v>0</v>
      </c>
      <c r="H1596" s="255">
        <v>0</v>
      </c>
      <c r="I1596" s="255">
        <v>0</v>
      </c>
      <c r="J1596" s="255">
        <v>0</v>
      </c>
    </row>
    <row r="1597" spans="1:10" s="116" customFormat="1" ht="12" x14ac:dyDescent="0.2">
      <c r="A1597" s="144" t="s">
        <v>1362</v>
      </c>
      <c r="B1597" s="144" t="s">
        <v>1362</v>
      </c>
      <c r="C1597" s="144" t="s">
        <v>4025</v>
      </c>
      <c r="D1597" s="256">
        <v>9.8694410853620909</v>
      </c>
      <c r="E1597" s="256">
        <v>19.738882170724199</v>
      </c>
      <c r="F1597" s="256">
        <v>39.477764341448399</v>
      </c>
      <c r="G1597" s="256">
        <v>0</v>
      </c>
      <c r="H1597" s="256">
        <v>0</v>
      </c>
      <c r="I1597" s="256">
        <v>0</v>
      </c>
      <c r="J1597" s="256">
        <v>2.4037705895776802</v>
      </c>
    </row>
    <row r="1598" spans="1:10" s="116" customFormat="1" ht="12" x14ac:dyDescent="0.2">
      <c r="A1598" s="143" t="s">
        <v>662</v>
      </c>
      <c r="B1598" s="143" t="s">
        <v>662</v>
      </c>
      <c r="C1598" s="143" t="s">
        <v>3193</v>
      </c>
      <c r="D1598" s="255">
        <v>1.1157156667346499E-4</v>
      </c>
      <c r="E1598" s="255">
        <v>2.2314313334692999E-4</v>
      </c>
      <c r="F1598" s="255">
        <v>4.46286266693859E-4</v>
      </c>
      <c r="G1598" s="255">
        <v>0</v>
      </c>
      <c r="H1598" s="255">
        <v>0</v>
      </c>
      <c r="I1598" s="255">
        <v>0</v>
      </c>
      <c r="J1598" s="255">
        <v>1.10224049451155</v>
      </c>
    </row>
    <row r="1599" spans="1:10" s="116" customFormat="1" ht="12" x14ac:dyDescent="0.2">
      <c r="A1599" s="144" t="s">
        <v>424</v>
      </c>
      <c r="B1599" s="144" t="s">
        <v>424</v>
      </c>
      <c r="C1599" s="144" t="s">
        <v>2710</v>
      </c>
      <c r="D1599" s="256">
        <v>7.8914529820227396E-4</v>
      </c>
      <c r="E1599" s="256">
        <v>1.5782905964045501E-3</v>
      </c>
      <c r="F1599" s="256">
        <v>3.1565811928091002E-3</v>
      </c>
      <c r="G1599" s="256">
        <v>0</v>
      </c>
      <c r="H1599" s="256">
        <v>0</v>
      </c>
      <c r="I1599" s="256">
        <v>0</v>
      </c>
      <c r="J1599" s="256">
        <v>1.76093992150817</v>
      </c>
    </row>
    <row r="1600" spans="1:10" s="116" customFormat="1" ht="12" x14ac:dyDescent="0.2">
      <c r="A1600" s="143" t="s">
        <v>4857</v>
      </c>
      <c r="B1600" s="143" t="s">
        <v>4857</v>
      </c>
      <c r="C1600" s="143" t="s">
        <v>2331</v>
      </c>
      <c r="D1600" s="255">
        <v>0</v>
      </c>
      <c r="E1600" s="255">
        <v>0</v>
      </c>
      <c r="F1600" s="255">
        <v>0</v>
      </c>
      <c r="G1600" s="255">
        <v>0</v>
      </c>
      <c r="H1600" s="255">
        <v>0</v>
      </c>
      <c r="I1600" s="255">
        <v>0</v>
      </c>
      <c r="J1600" s="255">
        <v>2.2571657970730699</v>
      </c>
    </row>
    <row r="1601" spans="1:10" s="116" customFormat="1" ht="12" x14ac:dyDescent="0.2">
      <c r="A1601" s="144" t="s">
        <v>1040</v>
      </c>
      <c r="B1601" s="144" t="s">
        <v>1040</v>
      </c>
      <c r="C1601" s="144" t="s">
        <v>3648</v>
      </c>
      <c r="D1601" s="256">
        <v>6.5659682473956E-5</v>
      </c>
      <c r="E1601" s="256">
        <v>1.31319364947912E-4</v>
      </c>
      <c r="F1601" s="256">
        <v>2.62638729895824E-4</v>
      </c>
      <c r="G1601" s="256">
        <v>0</v>
      </c>
      <c r="H1601" s="256">
        <v>0</v>
      </c>
      <c r="I1601" s="256">
        <v>0</v>
      </c>
      <c r="J1601" s="256">
        <v>0.354599243734324</v>
      </c>
    </row>
    <row r="1602" spans="1:10" s="116" customFormat="1" ht="12" x14ac:dyDescent="0.2">
      <c r="A1602" s="143" t="s">
        <v>5384</v>
      </c>
      <c r="B1602" s="143" t="s">
        <v>5384</v>
      </c>
      <c r="C1602" s="143" t="s">
        <v>5385</v>
      </c>
      <c r="D1602" s="255">
        <v>0</v>
      </c>
      <c r="E1602" s="255">
        <v>0</v>
      </c>
      <c r="F1602" s="255">
        <v>0</v>
      </c>
      <c r="G1602" s="255">
        <v>0</v>
      </c>
      <c r="H1602" s="255">
        <v>0</v>
      </c>
      <c r="I1602" s="255">
        <v>0</v>
      </c>
      <c r="J1602" s="255">
        <v>0</v>
      </c>
    </row>
    <row r="1603" spans="1:10" s="116" customFormat="1" ht="12" x14ac:dyDescent="0.2">
      <c r="A1603" s="144" t="s">
        <v>4858</v>
      </c>
      <c r="B1603" s="144" t="s">
        <v>4858</v>
      </c>
      <c r="C1603" s="144" t="s">
        <v>2541</v>
      </c>
      <c r="D1603" s="256">
        <v>0</v>
      </c>
      <c r="E1603" s="256">
        <v>0</v>
      </c>
      <c r="F1603" s="256">
        <v>0</v>
      </c>
      <c r="G1603" s="256">
        <v>0</v>
      </c>
      <c r="H1603" s="256">
        <v>0</v>
      </c>
      <c r="I1603" s="256">
        <v>0</v>
      </c>
      <c r="J1603" s="256">
        <v>1.79435384225816</v>
      </c>
    </row>
    <row r="1604" spans="1:10" s="116" customFormat="1" ht="12" x14ac:dyDescent="0.2">
      <c r="A1604" s="143" t="s">
        <v>4859</v>
      </c>
      <c r="B1604" s="143" t="s">
        <v>4859</v>
      </c>
      <c r="C1604" s="143" t="s">
        <v>2785</v>
      </c>
      <c r="D1604" s="255">
        <v>0</v>
      </c>
      <c r="E1604" s="255">
        <v>0</v>
      </c>
      <c r="F1604" s="255">
        <v>0</v>
      </c>
      <c r="G1604" s="255">
        <v>0</v>
      </c>
      <c r="H1604" s="255">
        <v>0</v>
      </c>
      <c r="I1604" s="255">
        <v>0</v>
      </c>
      <c r="J1604" s="255">
        <v>1.6313580752502399</v>
      </c>
    </row>
    <row r="1605" spans="1:10" s="116" customFormat="1" ht="12" x14ac:dyDescent="0.2">
      <c r="A1605" s="144" t="s">
        <v>1392</v>
      </c>
      <c r="B1605" s="144" t="s">
        <v>1392</v>
      </c>
      <c r="C1605" s="144" t="s">
        <v>4056</v>
      </c>
      <c r="D1605" s="256">
        <v>0</v>
      </c>
      <c r="E1605" s="256">
        <v>0</v>
      </c>
      <c r="F1605" s="256">
        <v>0</v>
      </c>
      <c r="G1605" s="256">
        <v>0</v>
      </c>
      <c r="H1605" s="256">
        <v>0</v>
      </c>
      <c r="I1605" s="256">
        <v>0</v>
      </c>
      <c r="J1605" s="256">
        <v>0</v>
      </c>
    </row>
    <row r="1606" spans="1:10" s="116" customFormat="1" ht="12" x14ac:dyDescent="0.2">
      <c r="A1606" s="143" t="s">
        <v>761</v>
      </c>
      <c r="B1606" s="143" t="s">
        <v>761</v>
      </c>
      <c r="C1606" s="143" t="s">
        <v>3321</v>
      </c>
      <c r="D1606" s="255">
        <v>1.2292379638337601E-4</v>
      </c>
      <c r="E1606" s="255">
        <v>2.4584759276675299E-4</v>
      </c>
      <c r="F1606" s="255">
        <v>4.9169518553350599E-4</v>
      </c>
      <c r="G1606" s="255">
        <v>0</v>
      </c>
      <c r="H1606" s="255">
        <v>0</v>
      </c>
      <c r="I1606" s="255">
        <v>0</v>
      </c>
      <c r="J1606" s="255">
        <v>0.54605643545197402</v>
      </c>
    </row>
    <row r="1607" spans="1:10" s="116" customFormat="1" ht="12" x14ac:dyDescent="0.2">
      <c r="A1607" s="144" t="s">
        <v>5732</v>
      </c>
      <c r="B1607" s="144" t="s">
        <v>5732</v>
      </c>
      <c r="C1607" s="144" t="s">
        <v>5733</v>
      </c>
      <c r="D1607" s="256">
        <v>0</v>
      </c>
      <c r="E1607" s="256">
        <v>0</v>
      </c>
      <c r="F1607" s="256">
        <v>0</v>
      </c>
      <c r="G1607" s="256">
        <v>0</v>
      </c>
      <c r="H1607" s="256">
        <v>0</v>
      </c>
      <c r="I1607" s="256">
        <v>0</v>
      </c>
      <c r="J1607" s="256">
        <v>1.91765338837333</v>
      </c>
    </row>
    <row r="1608" spans="1:10" s="116" customFormat="1" ht="12" x14ac:dyDescent="0.2">
      <c r="A1608" s="143" t="s">
        <v>4860</v>
      </c>
      <c r="B1608" s="143" t="s">
        <v>4860</v>
      </c>
      <c r="C1608" s="143" t="s">
        <v>2078</v>
      </c>
      <c r="D1608" s="255">
        <v>0</v>
      </c>
      <c r="E1608" s="255">
        <v>0</v>
      </c>
      <c r="F1608" s="255">
        <v>0</v>
      </c>
      <c r="G1608" s="255">
        <v>0</v>
      </c>
      <c r="H1608" s="255">
        <v>0</v>
      </c>
      <c r="I1608" s="255">
        <v>0</v>
      </c>
      <c r="J1608" s="255">
        <v>1.2222522186340501</v>
      </c>
    </row>
    <row r="1609" spans="1:10" s="116" customFormat="1" ht="12" x14ac:dyDescent="0.2">
      <c r="A1609" s="144" t="s">
        <v>809</v>
      </c>
      <c r="B1609" s="144" t="s">
        <v>809</v>
      </c>
      <c r="C1609" s="144" t="s">
        <v>3372</v>
      </c>
      <c r="D1609" s="256">
        <v>0</v>
      </c>
      <c r="E1609" s="256">
        <v>0</v>
      </c>
      <c r="F1609" s="256">
        <v>0</v>
      </c>
      <c r="G1609" s="256">
        <v>0</v>
      </c>
      <c r="H1609" s="256">
        <v>0</v>
      </c>
      <c r="I1609" s="256">
        <v>0</v>
      </c>
      <c r="J1609" s="256">
        <v>0.35838418110889902</v>
      </c>
    </row>
    <row r="1610" spans="1:10" s="116" customFormat="1" ht="12" x14ac:dyDescent="0.2">
      <c r="A1610" s="143" t="s">
        <v>1278</v>
      </c>
      <c r="B1610" s="143" t="s">
        <v>1278</v>
      </c>
      <c r="C1610" s="143" t="s">
        <v>3936</v>
      </c>
      <c r="D1610" s="255">
        <v>1.3603484974621799E-4</v>
      </c>
      <c r="E1610" s="255">
        <v>2.7206969949243701E-4</v>
      </c>
      <c r="F1610" s="255">
        <v>5.4413939898487402E-4</v>
      </c>
      <c r="G1610" s="255">
        <v>0</v>
      </c>
      <c r="H1610" s="255">
        <v>0</v>
      </c>
      <c r="I1610" s="255">
        <v>0</v>
      </c>
      <c r="J1610" s="255">
        <v>0.39811699155012098</v>
      </c>
    </row>
    <row r="1611" spans="1:10" s="116" customFormat="1" ht="12" x14ac:dyDescent="0.2">
      <c r="A1611" s="144" t="s">
        <v>1369</v>
      </c>
      <c r="B1611" s="144" t="s">
        <v>1369</v>
      </c>
      <c r="C1611" s="144" t="s">
        <v>4033</v>
      </c>
      <c r="D1611" s="256">
        <v>0</v>
      </c>
      <c r="E1611" s="256">
        <v>0</v>
      </c>
      <c r="F1611" s="256">
        <v>0</v>
      </c>
      <c r="G1611" s="256">
        <v>0</v>
      </c>
      <c r="H1611" s="256">
        <v>0</v>
      </c>
      <c r="I1611" s="256">
        <v>0</v>
      </c>
      <c r="J1611" s="256">
        <v>1.8418118464259301</v>
      </c>
    </row>
    <row r="1612" spans="1:10" s="116" customFormat="1" ht="12" x14ac:dyDescent="0.2">
      <c r="A1612" s="143" t="s">
        <v>6194</v>
      </c>
      <c r="B1612" s="143" t="s">
        <v>6194</v>
      </c>
      <c r="C1612" s="143" t="s">
        <v>6195</v>
      </c>
      <c r="D1612" s="255">
        <v>0</v>
      </c>
      <c r="E1612" s="255">
        <v>0</v>
      </c>
      <c r="F1612" s="255">
        <v>0</v>
      </c>
      <c r="G1612" s="255">
        <v>0</v>
      </c>
      <c r="H1612" s="255">
        <v>0</v>
      </c>
      <c r="I1612" s="255">
        <v>0</v>
      </c>
      <c r="J1612" s="255">
        <v>10.361296998849999</v>
      </c>
    </row>
    <row r="1613" spans="1:10" s="116" customFormat="1" ht="12" x14ac:dyDescent="0.2">
      <c r="A1613" s="144" t="s">
        <v>1621</v>
      </c>
      <c r="B1613" s="144" t="s">
        <v>1621</v>
      </c>
      <c r="C1613" s="144" t="s">
        <v>2558</v>
      </c>
      <c r="D1613" s="256">
        <v>0</v>
      </c>
      <c r="E1613" s="256">
        <v>0</v>
      </c>
      <c r="F1613" s="256">
        <v>0</v>
      </c>
      <c r="G1613" s="256">
        <v>0</v>
      </c>
      <c r="H1613" s="256">
        <v>0</v>
      </c>
      <c r="I1613" s="256">
        <v>0</v>
      </c>
      <c r="J1613" s="256">
        <v>1.3645580707134799</v>
      </c>
    </row>
    <row r="1614" spans="1:10" s="116" customFormat="1" ht="12" x14ac:dyDescent="0.2">
      <c r="A1614" s="143" t="s">
        <v>318</v>
      </c>
      <c r="B1614" s="143" t="s">
        <v>318</v>
      </c>
      <c r="C1614" s="143" t="s">
        <v>2389</v>
      </c>
      <c r="D1614" s="255">
        <v>0</v>
      </c>
      <c r="E1614" s="255">
        <v>0</v>
      </c>
      <c r="F1614" s="255">
        <v>0</v>
      </c>
      <c r="G1614" s="255">
        <v>0</v>
      </c>
      <c r="H1614" s="255">
        <v>0</v>
      </c>
      <c r="I1614" s="255">
        <v>0</v>
      </c>
      <c r="J1614" s="255">
        <v>3.2305224769743099</v>
      </c>
    </row>
    <row r="1615" spans="1:10" s="116" customFormat="1" ht="12" x14ac:dyDescent="0.2">
      <c r="A1615" s="144" t="s">
        <v>1133</v>
      </c>
      <c r="B1615" s="144" t="s">
        <v>1133</v>
      </c>
      <c r="C1615" s="144" t="s">
        <v>3759</v>
      </c>
      <c r="D1615" s="256">
        <v>0</v>
      </c>
      <c r="E1615" s="256">
        <v>0</v>
      </c>
      <c r="F1615" s="256">
        <v>0</v>
      </c>
      <c r="G1615" s="256">
        <v>0</v>
      </c>
      <c r="H1615" s="256">
        <v>0</v>
      </c>
      <c r="I1615" s="256">
        <v>0</v>
      </c>
      <c r="J1615" s="256">
        <v>1.9707455061469199</v>
      </c>
    </row>
    <row r="1616" spans="1:10" s="116" customFormat="1" ht="12" x14ac:dyDescent="0.2">
      <c r="A1616" s="143" t="s">
        <v>5734</v>
      </c>
      <c r="B1616" s="143" t="s">
        <v>5734</v>
      </c>
      <c r="C1616" s="143" t="s">
        <v>5735</v>
      </c>
      <c r="D1616" s="255">
        <v>0</v>
      </c>
      <c r="E1616" s="255">
        <v>0</v>
      </c>
      <c r="F1616" s="255">
        <v>0</v>
      </c>
      <c r="G1616" s="255">
        <v>0</v>
      </c>
      <c r="H1616" s="255">
        <v>0</v>
      </c>
      <c r="I1616" s="255">
        <v>0</v>
      </c>
      <c r="J1616" s="255">
        <v>0</v>
      </c>
    </row>
    <row r="1617" spans="1:10" s="116" customFormat="1" ht="12" x14ac:dyDescent="0.2">
      <c r="A1617" s="144" t="s">
        <v>1244</v>
      </c>
      <c r="B1617" s="144" t="s">
        <v>1244</v>
      </c>
      <c r="C1617" s="144" t="s">
        <v>3899</v>
      </c>
      <c r="D1617" s="256">
        <v>0</v>
      </c>
      <c r="E1617" s="256">
        <v>0</v>
      </c>
      <c r="F1617" s="256">
        <v>0</v>
      </c>
      <c r="G1617" s="256">
        <v>0</v>
      </c>
      <c r="H1617" s="256">
        <v>0</v>
      </c>
      <c r="I1617" s="256">
        <v>0</v>
      </c>
      <c r="J1617" s="256">
        <v>2.51685843947276</v>
      </c>
    </row>
    <row r="1618" spans="1:10" s="116" customFormat="1" ht="12" x14ac:dyDescent="0.2">
      <c r="A1618" s="143" t="s">
        <v>1243</v>
      </c>
      <c r="B1618" s="143" t="s">
        <v>1243</v>
      </c>
      <c r="C1618" s="143" t="s">
        <v>3898</v>
      </c>
      <c r="D1618" s="255">
        <v>0</v>
      </c>
      <c r="E1618" s="255">
        <v>0</v>
      </c>
      <c r="F1618" s="255">
        <v>0</v>
      </c>
      <c r="G1618" s="255">
        <v>0</v>
      </c>
      <c r="H1618" s="255">
        <v>0</v>
      </c>
      <c r="I1618" s="255">
        <v>0</v>
      </c>
      <c r="J1618" s="255">
        <v>0</v>
      </c>
    </row>
    <row r="1619" spans="1:10" s="116" customFormat="1" ht="12" x14ac:dyDescent="0.2">
      <c r="A1619" s="144" t="s">
        <v>5877</v>
      </c>
      <c r="B1619" s="144" t="s">
        <v>5877</v>
      </c>
      <c r="C1619" s="144" t="s">
        <v>2274</v>
      </c>
      <c r="D1619" s="256">
        <v>0</v>
      </c>
      <c r="E1619" s="256">
        <v>0</v>
      </c>
      <c r="F1619" s="256">
        <v>0</v>
      </c>
      <c r="G1619" s="256">
        <v>0</v>
      </c>
      <c r="H1619" s="256">
        <v>0</v>
      </c>
      <c r="I1619" s="256">
        <v>0</v>
      </c>
      <c r="J1619" s="256">
        <v>11.73242407421</v>
      </c>
    </row>
    <row r="1620" spans="1:10" s="116" customFormat="1" ht="12" x14ac:dyDescent="0.2">
      <c r="A1620" s="143" t="s">
        <v>1042</v>
      </c>
      <c r="B1620" s="143" t="s">
        <v>1042</v>
      </c>
      <c r="C1620" s="143" t="s">
        <v>3650</v>
      </c>
      <c r="D1620" s="255">
        <v>1.2173825510475901E-4</v>
      </c>
      <c r="E1620" s="255">
        <v>2.4347651020951801E-4</v>
      </c>
      <c r="F1620" s="255">
        <v>4.8695302041903602E-4</v>
      </c>
      <c r="G1620" s="255">
        <v>0</v>
      </c>
      <c r="H1620" s="255">
        <v>0</v>
      </c>
      <c r="I1620" s="255">
        <v>0</v>
      </c>
      <c r="J1620" s="255">
        <v>0.39683047650953701</v>
      </c>
    </row>
    <row r="1621" spans="1:10" s="116" customFormat="1" ht="12" x14ac:dyDescent="0.2">
      <c r="A1621" s="144" t="s">
        <v>4861</v>
      </c>
      <c r="B1621" s="144" t="s">
        <v>4862</v>
      </c>
      <c r="C1621" s="144" t="s">
        <v>2048</v>
      </c>
      <c r="D1621" s="256">
        <v>69.053852593002603</v>
      </c>
      <c r="E1621" s="256">
        <v>138.10770518600501</v>
      </c>
      <c r="F1621" s="256">
        <v>276.21541037201098</v>
      </c>
      <c r="G1621" s="256">
        <v>0</v>
      </c>
      <c r="H1621" s="256">
        <v>0</v>
      </c>
      <c r="I1621" s="256">
        <v>0</v>
      </c>
      <c r="J1621" s="256">
        <v>1.2487211102501901</v>
      </c>
    </row>
    <row r="1622" spans="1:10" s="116" customFormat="1" ht="12" x14ac:dyDescent="0.2">
      <c r="A1622" s="143" t="s">
        <v>4863</v>
      </c>
      <c r="B1622" s="143" t="s">
        <v>4863</v>
      </c>
      <c r="C1622" s="143" t="s">
        <v>2535</v>
      </c>
      <c r="D1622" s="255">
        <v>0</v>
      </c>
      <c r="E1622" s="255">
        <v>0</v>
      </c>
      <c r="F1622" s="255">
        <v>0</v>
      </c>
      <c r="G1622" s="255">
        <v>0</v>
      </c>
      <c r="H1622" s="255">
        <v>0</v>
      </c>
      <c r="I1622" s="255">
        <v>0</v>
      </c>
      <c r="J1622" s="255">
        <v>2.0051982791852798</v>
      </c>
    </row>
    <row r="1623" spans="1:10" s="116" customFormat="1" ht="12" x14ac:dyDescent="0.2">
      <c r="A1623" s="144" t="s">
        <v>4638</v>
      </c>
      <c r="B1623" s="144" t="s">
        <v>4638</v>
      </c>
      <c r="C1623" s="144" t="s">
        <v>5386</v>
      </c>
      <c r="D1623" s="256">
        <v>0</v>
      </c>
      <c r="E1623" s="256">
        <v>0</v>
      </c>
      <c r="F1623" s="256">
        <v>0</v>
      </c>
      <c r="G1623" s="256">
        <v>0</v>
      </c>
      <c r="H1623" s="256">
        <v>0</v>
      </c>
      <c r="I1623" s="256">
        <v>0</v>
      </c>
      <c r="J1623" s="256">
        <v>0</v>
      </c>
    </row>
    <row r="1624" spans="1:10" s="116" customFormat="1" ht="12" x14ac:dyDescent="0.2">
      <c r="A1624" s="143" t="s">
        <v>5387</v>
      </c>
      <c r="B1624" s="143" t="s">
        <v>5387</v>
      </c>
      <c r="C1624" s="143" t="s">
        <v>5388</v>
      </c>
      <c r="D1624" s="255">
        <v>0</v>
      </c>
      <c r="E1624" s="255">
        <v>0</v>
      </c>
      <c r="F1624" s="255">
        <v>0</v>
      </c>
      <c r="G1624" s="255">
        <v>0</v>
      </c>
      <c r="H1624" s="255">
        <v>0</v>
      </c>
      <c r="I1624" s="255">
        <v>0</v>
      </c>
      <c r="J1624" s="255">
        <v>0</v>
      </c>
    </row>
    <row r="1625" spans="1:10" s="116" customFormat="1" ht="12" x14ac:dyDescent="0.2">
      <c r="A1625" s="144" t="s">
        <v>4864</v>
      </c>
      <c r="B1625" s="144" t="s">
        <v>4864</v>
      </c>
      <c r="C1625" s="144" t="s">
        <v>2686</v>
      </c>
      <c r="D1625" s="256">
        <v>0</v>
      </c>
      <c r="E1625" s="256">
        <v>0</v>
      </c>
      <c r="F1625" s="256">
        <v>0</v>
      </c>
      <c r="G1625" s="256">
        <v>0</v>
      </c>
      <c r="H1625" s="256">
        <v>0</v>
      </c>
      <c r="I1625" s="256">
        <v>0</v>
      </c>
      <c r="J1625" s="256">
        <v>2.4428043824555101</v>
      </c>
    </row>
    <row r="1626" spans="1:10" s="116" customFormat="1" ht="12" x14ac:dyDescent="0.2">
      <c r="A1626" s="143" t="s">
        <v>6196</v>
      </c>
      <c r="B1626" s="143" t="s">
        <v>6196</v>
      </c>
      <c r="C1626" s="143" t="s">
        <v>6197</v>
      </c>
      <c r="D1626" s="255">
        <v>0</v>
      </c>
      <c r="E1626" s="255">
        <v>0</v>
      </c>
      <c r="F1626" s="255">
        <v>0</v>
      </c>
      <c r="G1626" s="255">
        <v>0</v>
      </c>
      <c r="H1626" s="255">
        <v>0</v>
      </c>
      <c r="I1626" s="255">
        <v>0</v>
      </c>
      <c r="J1626" s="255">
        <v>1.61140935844</v>
      </c>
    </row>
    <row r="1627" spans="1:10" s="116" customFormat="1" ht="12" x14ac:dyDescent="0.2">
      <c r="A1627" s="144" t="s">
        <v>4865</v>
      </c>
      <c r="B1627" s="144" t="s">
        <v>4865</v>
      </c>
      <c r="C1627" s="144" t="s">
        <v>2411</v>
      </c>
      <c r="D1627" s="256">
        <v>0</v>
      </c>
      <c r="E1627" s="256">
        <v>0</v>
      </c>
      <c r="F1627" s="256">
        <v>0</v>
      </c>
      <c r="G1627" s="256">
        <v>0</v>
      </c>
      <c r="H1627" s="256">
        <v>0</v>
      </c>
      <c r="I1627" s="256">
        <v>0</v>
      </c>
      <c r="J1627" s="256">
        <v>1.7784474849044001</v>
      </c>
    </row>
    <row r="1628" spans="1:10" s="116" customFormat="1" ht="12" x14ac:dyDescent="0.2">
      <c r="A1628" s="143" t="s">
        <v>1217</v>
      </c>
      <c r="B1628" s="143" t="s">
        <v>1217</v>
      </c>
      <c r="C1628" s="143" t="s">
        <v>3867</v>
      </c>
      <c r="D1628" s="255">
        <v>0</v>
      </c>
      <c r="E1628" s="255">
        <v>0</v>
      </c>
      <c r="F1628" s="255">
        <v>0</v>
      </c>
      <c r="G1628" s="255">
        <v>0</v>
      </c>
      <c r="H1628" s="255">
        <v>0</v>
      </c>
      <c r="I1628" s="255">
        <v>0</v>
      </c>
      <c r="J1628" s="255">
        <v>1.92508097504753</v>
      </c>
    </row>
    <row r="1629" spans="1:10" s="116" customFormat="1" ht="12" x14ac:dyDescent="0.2">
      <c r="A1629" s="144" t="s">
        <v>5389</v>
      </c>
      <c r="B1629" s="144" t="s">
        <v>5389</v>
      </c>
      <c r="C1629" s="144" t="s">
        <v>5390</v>
      </c>
      <c r="D1629" s="256">
        <v>0</v>
      </c>
      <c r="E1629" s="256">
        <v>0</v>
      </c>
      <c r="F1629" s="256">
        <v>0</v>
      </c>
      <c r="G1629" s="256">
        <v>0</v>
      </c>
      <c r="H1629" s="256">
        <v>0</v>
      </c>
      <c r="I1629" s="256">
        <v>0</v>
      </c>
      <c r="J1629" s="256">
        <v>0</v>
      </c>
    </row>
    <row r="1630" spans="1:10" s="116" customFormat="1" ht="12" x14ac:dyDescent="0.2">
      <c r="A1630" s="143" t="s">
        <v>1590</v>
      </c>
      <c r="B1630" s="143" t="s">
        <v>1590</v>
      </c>
      <c r="C1630" s="143" t="s">
        <v>3447</v>
      </c>
      <c r="D1630" s="255">
        <v>0</v>
      </c>
      <c r="E1630" s="255">
        <v>0</v>
      </c>
      <c r="F1630" s="255">
        <v>0</v>
      </c>
      <c r="G1630" s="255">
        <v>0</v>
      </c>
      <c r="H1630" s="255">
        <v>0</v>
      </c>
      <c r="I1630" s="255">
        <v>0</v>
      </c>
      <c r="J1630" s="255">
        <v>2.5254705575701299</v>
      </c>
    </row>
    <row r="1631" spans="1:10" s="116" customFormat="1" ht="12" x14ac:dyDescent="0.2">
      <c r="A1631" s="144" t="s">
        <v>4368</v>
      </c>
      <c r="B1631" s="144" t="s">
        <v>709</v>
      </c>
      <c r="C1631" s="144" t="s">
        <v>3125</v>
      </c>
      <c r="D1631" s="256">
        <v>13.0867939883552</v>
      </c>
      <c r="E1631" s="256">
        <v>26.173587976710401</v>
      </c>
      <c r="F1631" s="256">
        <v>52.347175953420802</v>
      </c>
      <c r="G1631" s="256">
        <v>0</v>
      </c>
      <c r="H1631" s="256">
        <v>0</v>
      </c>
      <c r="I1631" s="256">
        <v>0</v>
      </c>
      <c r="J1631" s="256">
        <v>1.5202002250768301</v>
      </c>
    </row>
    <row r="1632" spans="1:10" s="116" customFormat="1" ht="12" x14ac:dyDescent="0.2">
      <c r="A1632" s="143" t="s">
        <v>4866</v>
      </c>
      <c r="B1632" s="143" t="s">
        <v>4866</v>
      </c>
      <c r="C1632" s="143" t="s">
        <v>1937</v>
      </c>
      <c r="D1632" s="255">
        <v>0</v>
      </c>
      <c r="E1632" s="255">
        <v>0</v>
      </c>
      <c r="F1632" s="255">
        <v>0</v>
      </c>
      <c r="G1632" s="255">
        <v>0</v>
      </c>
      <c r="H1632" s="255">
        <v>0</v>
      </c>
      <c r="I1632" s="255">
        <v>0</v>
      </c>
      <c r="J1632" s="255">
        <v>2.0216999578035502</v>
      </c>
    </row>
    <row r="1633" spans="1:10" s="116" customFormat="1" ht="12" x14ac:dyDescent="0.2">
      <c r="A1633" s="144" t="s">
        <v>6198</v>
      </c>
      <c r="B1633" s="144" t="s">
        <v>6198</v>
      </c>
      <c r="C1633" s="144" t="s">
        <v>6199</v>
      </c>
      <c r="D1633" s="256">
        <v>0</v>
      </c>
      <c r="E1633" s="256">
        <v>0</v>
      </c>
      <c r="F1633" s="256">
        <v>0</v>
      </c>
      <c r="G1633" s="256">
        <v>0</v>
      </c>
      <c r="H1633" s="256">
        <v>0</v>
      </c>
      <c r="I1633" s="256">
        <v>0</v>
      </c>
      <c r="J1633" s="256">
        <v>1.8691910069</v>
      </c>
    </row>
    <row r="1634" spans="1:10" s="116" customFormat="1" ht="12" x14ac:dyDescent="0.2">
      <c r="A1634" s="143" t="s">
        <v>6200</v>
      </c>
      <c r="B1634" s="143" t="s">
        <v>6200</v>
      </c>
      <c r="C1634" s="143" t="s">
        <v>6201</v>
      </c>
      <c r="D1634" s="255">
        <v>0</v>
      </c>
      <c r="E1634" s="255">
        <v>0</v>
      </c>
      <c r="F1634" s="255">
        <v>0</v>
      </c>
      <c r="G1634" s="255">
        <v>0</v>
      </c>
      <c r="H1634" s="255">
        <v>0</v>
      </c>
      <c r="I1634" s="255">
        <v>0</v>
      </c>
      <c r="J1634" s="255">
        <v>1.9326858726</v>
      </c>
    </row>
    <row r="1635" spans="1:10" s="116" customFormat="1" ht="12" x14ac:dyDescent="0.2">
      <c r="A1635" s="144" t="s">
        <v>398</v>
      </c>
      <c r="B1635" s="144" t="s">
        <v>398</v>
      </c>
      <c r="C1635" s="144" t="s">
        <v>2646</v>
      </c>
      <c r="D1635" s="256">
        <v>0.74928606596359504</v>
      </c>
      <c r="E1635" s="256">
        <v>1.4985721319271901</v>
      </c>
      <c r="F1635" s="256">
        <v>2.9971442638543802</v>
      </c>
      <c r="G1635" s="256">
        <v>0</v>
      </c>
      <c r="H1635" s="256">
        <v>0</v>
      </c>
      <c r="I1635" s="256">
        <v>0</v>
      </c>
      <c r="J1635" s="256">
        <v>2.0440174921473599</v>
      </c>
    </row>
    <row r="1636" spans="1:10" s="116" customFormat="1" ht="12" x14ac:dyDescent="0.2">
      <c r="A1636" s="143" t="s">
        <v>6202</v>
      </c>
      <c r="B1636" s="143" t="s">
        <v>6202</v>
      </c>
      <c r="C1636" s="143" t="s">
        <v>6203</v>
      </c>
      <c r="D1636" s="255">
        <v>0</v>
      </c>
      <c r="E1636" s="255">
        <v>0</v>
      </c>
      <c r="F1636" s="255">
        <v>0</v>
      </c>
      <c r="G1636" s="255">
        <v>0</v>
      </c>
      <c r="H1636" s="255">
        <v>0</v>
      </c>
      <c r="I1636" s="255">
        <v>0</v>
      </c>
      <c r="J1636" s="255">
        <v>0</v>
      </c>
    </row>
    <row r="1637" spans="1:10" s="116" customFormat="1" ht="12" x14ac:dyDescent="0.2">
      <c r="A1637" s="144" t="s">
        <v>311</v>
      </c>
      <c r="B1637" s="144" t="s">
        <v>311</v>
      </c>
      <c r="C1637" s="144" t="s">
        <v>2338</v>
      </c>
      <c r="D1637" s="256">
        <v>6.1575294708742195E-4</v>
      </c>
      <c r="E1637" s="256">
        <v>1.23150589417484E-3</v>
      </c>
      <c r="F1637" s="256">
        <v>2.46301178834969E-3</v>
      </c>
      <c r="G1637" s="256">
        <v>0</v>
      </c>
      <c r="H1637" s="256">
        <v>0</v>
      </c>
      <c r="I1637" s="256">
        <v>0</v>
      </c>
      <c r="J1637" s="256">
        <v>1.69029410107266</v>
      </c>
    </row>
    <row r="1638" spans="1:10" s="116" customFormat="1" ht="12" x14ac:dyDescent="0.2">
      <c r="A1638" s="143" t="s">
        <v>5391</v>
      </c>
      <c r="B1638" s="143" t="s">
        <v>5391</v>
      </c>
      <c r="C1638" s="143" t="s">
        <v>5392</v>
      </c>
      <c r="D1638" s="255">
        <v>9.9518071327362205E-4</v>
      </c>
      <c r="E1638" s="255">
        <v>1.9903614265472402E-3</v>
      </c>
      <c r="F1638" s="255">
        <v>3.9807228530944899E-3</v>
      </c>
      <c r="G1638" s="255">
        <v>0</v>
      </c>
      <c r="H1638" s="255">
        <v>0</v>
      </c>
      <c r="I1638" s="255">
        <v>0</v>
      </c>
      <c r="J1638" s="255">
        <v>0</v>
      </c>
    </row>
    <row r="1639" spans="1:10" s="116" customFormat="1" ht="12" x14ac:dyDescent="0.2">
      <c r="A1639" s="144" t="s">
        <v>4867</v>
      </c>
      <c r="B1639" s="144" t="s">
        <v>4867</v>
      </c>
      <c r="C1639" s="144" t="s">
        <v>2374</v>
      </c>
      <c r="D1639" s="256">
        <v>0</v>
      </c>
      <c r="E1639" s="256">
        <v>0</v>
      </c>
      <c r="F1639" s="256">
        <v>0</v>
      </c>
      <c r="G1639" s="256">
        <v>0</v>
      </c>
      <c r="H1639" s="256">
        <v>0</v>
      </c>
      <c r="I1639" s="256">
        <v>0</v>
      </c>
      <c r="J1639" s="256">
        <v>2.0335558918496299</v>
      </c>
    </row>
    <row r="1640" spans="1:10" s="116" customFormat="1" ht="12" x14ac:dyDescent="0.2">
      <c r="A1640" s="143" t="s">
        <v>6204</v>
      </c>
      <c r="B1640" s="143" t="s">
        <v>6204</v>
      </c>
      <c r="C1640" s="143" t="s">
        <v>6205</v>
      </c>
      <c r="D1640" s="255">
        <v>0</v>
      </c>
      <c r="E1640" s="255">
        <v>0</v>
      </c>
      <c r="F1640" s="255">
        <v>0</v>
      </c>
      <c r="G1640" s="255">
        <v>0</v>
      </c>
      <c r="H1640" s="255">
        <v>0</v>
      </c>
      <c r="I1640" s="255">
        <v>0</v>
      </c>
      <c r="J1640" s="255">
        <v>2.7318660974500002</v>
      </c>
    </row>
    <row r="1641" spans="1:10" s="116" customFormat="1" ht="12" x14ac:dyDescent="0.2">
      <c r="A1641" s="144" t="s">
        <v>496</v>
      </c>
      <c r="B1641" s="144" t="s">
        <v>496</v>
      </c>
      <c r="C1641" s="144" t="s">
        <v>2838</v>
      </c>
      <c r="D1641" s="256">
        <v>0</v>
      </c>
      <c r="E1641" s="256">
        <v>0</v>
      </c>
      <c r="F1641" s="256">
        <v>0</v>
      </c>
      <c r="G1641" s="256">
        <v>0</v>
      </c>
      <c r="H1641" s="256">
        <v>0</v>
      </c>
      <c r="I1641" s="256">
        <v>0</v>
      </c>
      <c r="J1641" s="256">
        <v>2.0461327902895401</v>
      </c>
    </row>
    <row r="1642" spans="1:10" s="116" customFormat="1" ht="12" x14ac:dyDescent="0.2">
      <c r="A1642" s="143" t="s">
        <v>1284</v>
      </c>
      <c r="B1642" s="143" t="s">
        <v>1284</v>
      </c>
      <c r="C1642" s="143" t="s">
        <v>3946</v>
      </c>
      <c r="D1642" s="255">
        <v>0</v>
      </c>
      <c r="E1642" s="255">
        <v>0</v>
      </c>
      <c r="F1642" s="255">
        <v>0</v>
      </c>
      <c r="G1642" s="255">
        <v>0</v>
      </c>
      <c r="H1642" s="255">
        <v>0</v>
      </c>
      <c r="I1642" s="255">
        <v>0</v>
      </c>
      <c r="J1642" s="255">
        <v>7.08335340246333</v>
      </c>
    </row>
    <row r="1643" spans="1:10" s="116" customFormat="1" ht="12" x14ac:dyDescent="0.2">
      <c r="A1643" s="144" t="s">
        <v>2781</v>
      </c>
      <c r="B1643" s="144" t="s">
        <v>2781</v>
      </c>
      <c r="C1643" s="144" t="s">
        <v>2782</v>
      </c>
      <c r="D1643" s="256">
        <v>0</v>
      </c>
      <c r="E1643" s="256">
        <v>0</v>
      </c>
      <c r="F1643" s="256">
        <v>0</v>
      </c>
      <c r="G1643" s="256">
        <v>0</v>
      </c>
      <c r="H1643" s="256">
        <v>0</v>
      </c>
      <c r="I1643" s="256">
        <v>0</v>
      </c>
      <c r="J1643" s="256">
        <v>0</v>
      </c>
    </row>
    <row r="1644" spans="1:10" s="116" customFormat="1" ht="12" x14ac:dyDescent="0.2">
      <c r="A1644" s="143" t="s">
        <v>1845</v>
      </c>
      <c r="B1644" s="143" t="s">
        <v>1845</v>
      </c>
      <c r="C1644" s="143" t="s">
        <v>3559</v>
      </c>
      <c r="D1644" s="255">
        <v>0</v>
      </c>
      <c r="E1644" s="255">
        <v>0</v>
      </c>
      <c r="F1644" s="255">
        <v>0</v>
      </c>
      <c r="G1644" s="255">
        <v>0</v>
      </c>
      <c r="H1644" s="255">
        <v>0</v>
      </c>
      <c r="I1644" s="255">
        <v>0</v>
      </c>
      <c r="J1644" s="255">
        <v>0</v>
      </c>
    </row>
    <row r="1645" spans="1:10" s="116" customFormat="1" ht="12" x14ac:dyDescent="0.2">
      <c r="A1645" s="144" t="s">
        <v>4868</v>
      </c>
      <c r="B1645" s="144" t="s">
        <v>4868</v>
      </c>
      <c r="C1645" s="144" t="s">
        <v>2544</v>
      </c>
      <c r="D1645" s="256">
        <v>0</v>
      </c>
      <c r="E1645" s="256">
        <v>0</v>
      </c>
      <c r="F1645" s="256">
        <v>0</v>
      </c>
      <c r="G1645" s="256">
        <v>0</v>
      </c>
      <c r="H1645" s="256">
        <v>0</v>
      </c>
      <c r="I1645" s="256">
        <v>0</v>
      </c>
      <c r="J1645" s="256">
        <v>1.669243348962</v>
      </c>
    </row>
    <row r="1646" spans="1:10" s="116" customFormat="1" ht="12" x14ac:dyDescent="0.2">
      <c r="A1646" s="143" t="s">
        <v>1159</v>
      </c>
      <c r="B1646" s="143" t="s">
        <v>1159</v>
      </c>
      <c r="C1646" s="143" t="s">
        <v>3793</v>
      </c>
      <c r="D1646" s="255">
        <v>0</v>
      </c>
      <c r="E1646" s="255">
        <v>0</v>
      </c>
      <c r="F1646" s="255">
        <v>0</v>
      </c>
      <c r="G1646" s="255">
        <v>0</v>
      </c>
      <c r="H1646" s="255">
        <v>0</v>
      </c>
      <c r="I1646" s="255">
        <v>0</v>
      </c>
      <c r="J1646" s="255">
        <v>2.2118084594750602</v>
      </c>
    </row>
    <row r="1647" spans="1:10" s="116" customFormat="1" ht="12" x14ac:dyDescent="0.2">
      <c r="A1647" s="144" t="s">
        <v>995</v>
      </c>
      <c r="B1647" s="144" t="s">
        <v>995</v>
      </c>
      <c r="C1647" s="144" t="s">
        <v>3590</v>
      </c>
      <c r="D1647" s="256">
        <v>0</v>
      </c>
      <c r="E1647" s="256">
        <v>0</v>
      </c>
      <c r="F1647" s="256">
        <v>0</v>
      </c>
      <c r="G1647" s="256">
        <v>0</v>
      </c>
      <c r="H1647" s="256">
        <v>0</v>
      </c>
      <c r="I1647" s="256">
        <v>0</v>
      </c>
      <c r="J1647" s="256">
        <v>1.960591956015</v>
      </c>
    </row>
    <row r="1648" spans="1:10" s="116" customFormat="1" ht="12" x14ac:dyDescent="0.2">
      <c r="A1648" s="143" t="s">
        <v>1438</v>
      </c>
      <c r="B1648" s="143" t="s">
        <v>4869</v>
      </c>
      <c r="C1648" s="143" t="s">
        <v>4113</v>
      </c>
      <c r="D1648" s="255">
        <v>56.627445120937203</v>
      </c>
      <c r="E1648" s="255">
        <v>113.25489024187399</v>
      </c>
      <c r="F1648" s="255">
        <v>226.50978048374901</v>
      </c>
      <c r="G1648" s="255">
        <v>0</v>
      </c>
      <c r="H1648" s="255">
        <v>0</v>
      </c>
      <c r="I1648" s="255">
        <v>0</v>
      </c>
      <c r="J1648" s="255">
        <v>0.40232941113816201</v>
      </c>
    </row>
    <row r="1649" spans="1:10" s="116" customFormat="1" ht="12" x14ac:dyDescent="0.2">
      <c r="A1649" s="144" t="s">
        <v>4663</v>
      </c>
      <c r="B1649" s="144" t="s">
        <v>4663</v>
      </c>
      <c r="C1649" s="144" t="s">
        <v>3178</v>
      </c>
      <c r="D1649" s="256">
        <v>1.2475159473626001E-4</v>
      </c>
      <c r="E1649" s="256">
        <v>2.4950318947252099E-4</v>
      </c>
      <c r="F1649" s="256">
        <v>4.9900637894504198E-4</v>
      </c>
      <c r="G1649" s="256">
        <v>0</v>
      </c>
      <c r="H1649" s="256">
        <v>0</v>
      </c>
      <c r="I1649" s="256">
        <v>0</v>
      </c>
      <c r="J1649" s="256">
        <v>0.41511404272566399</v>
      </c>
    </row>
    <row r="1650" spans="1:10" s="116" customFormat="1" ht="12" x14ac:dyDescent="0.2">
      <c r="A1650" s="143" t="s">
        <v>5393</v>
      </c>
      <c r="B1650" s="143" t="s">
        <v>5393</v>
      </c>
      <c r="C1650" s="143" t="s">
        <v>5394</v>
      </c>
      <c r="D1650" s="255">
        <v>6.4481452870105696E-4</v>
      </c>
      <c r="E1650" s="255">
        <v>1.28962905740211E-3</v>
      </c>
      <c r="F1650" s="255">
        <v>2.57925811480423E-3</v>
      </c>
      <c r="G1650" s="255">
        <v>0</v>
      </c>
      <c r="H1650" s="255">
        <v>0</v>
      </c>
      <c r="I1650" s="255">
        <v>0</v>
      </c>
      <c r="J1650" s="255">
        <v>0</v>
      </c>
    </row>
    <row r="1651" spans="1:10" s="116" customFormat="1" ht="12" x14ac:dyDescent="0.2">
      <c r="A1651" s="144" t="s">
        <v>6206</v>
      </c>
      <c r="B1651" s="144" t="s">
        <v>6206</v>
      </c>
      <c r="C1651" s="144" t="s">
        <v>6207</v>
      </c>
      <c r="D1651" s="256">
        <v>0</v>
      </c>
      <c r="E1651" s="256">
        <v>0</v>
      </c>
      <c r="F1651" s="256">
        <v>0</v>
      </c>
      <c r="G1651" s="256">
        <v>0</v>
      </c>
      <c r="H1651" s="256">
        <v>0</v>
      </c>
      <c r="I1651" s="256">
        <v>0</v>
      </c>
      <c r="J1651" s="256">
        <v>0</v>
      </c>
    </row>
    <row r="1652" spans="1:10" s="116" customFormat="1" ht="12" x14ac:dyDescent="0.2">
      <c r="A1652" s="143" t="s">
        <v>340</v>
      </c>
      <c r="B1652" s="143" t="s">
        <v>340</v>
      </c>
      <c r="C1652" s="143" t="s">
        <v>2468</v>
      </c>
      <c r="D1652" s="255">
        <v>0</v>
      </c>
      <c r="E1652" s="255">
        <v>0</v>
      </c>
      <c r="F1652" s="255">
        <v>0</v>
      </c>
      <c r="G1652" s="255">
        <v>32.715865931391001</v>
      </c>
      <c r="H1652" s="255">
        <v>65.431731862782001</v>
      </c>
      <c r="I1652" s="255">
        <v>130.863463725564</v>
      </c>
      <c r="J1652" s="255">
        <v>0</v>
      </c>
    </row>
    <row r="1653" spans="1:10" s="116" customFormat="1" ht="12" x14ac:dyDescent="0.2">
      <c r="A1653" s="144" t="s">
        <v>4416</v>
      </c>
      <c r="B1653" s="144" t="s">
        <v>4870</v>
      </c>
      <c r="C1653" s="144" t="s">
        <v>2175</v>
      </c>
      <c r="D1653" s="256">
        <v>43.950088357812497</v>
      </c>
      <c r="E1653" s="256">
        <v>87.900176715624994</v>
      </c>
      <c r="F1653" s="256">
        <v>175.80035343124999</v>
      </c>
      <c r="G1653" s="256">
        <v>0</v>
      </c>
      <c r="H1653" s="256">
        <v>0</v>
      </c>
      <c r="I1653" s="256">
        <v>0</v>
      </c>
      <c r="J1653" s="256">
        <v>1.0929996730532501</v>
      </c>
    </row>
    <row r="1654" spans="1:10" s="116" customFormat="1" ht="12" x14ac:dyDescent="0.2">
      <c r="A1654" s="143" t="s">
        <v>591</v>
      </c>
      <c r="B1654" s="143" t="s">
        <v>591</v>
      </c>
      <c r="C1654" s="143" t="s">
        <v>2996</v>
      </c>
      <c r="D1654" s="255">
        <v>24.554978467680002</v>
      </c>
      <c r="E1654" s="255">
        <v>49.109956935359897</v>
      </c>
      <c r="F1654" s="255">
        <v>98.219913870719907</v>
      </c>
      <c r="G1654" s="255">
        <v>0</v>
      </c>
      <c r="H1654" s="255">
        <v>0</v>
      </c>
      <c r="I1654" s="255">
        <v>0</v>
      </c>
      <c r="J1654" s="255">
        <v>1.8236462483284099</v>
      </c>
    </row>
    <row r="1655" spans="1:10" s="116" customFormat="1" ht="12" x14ac:dyDescent="0.2">
      <c r="A1655" s="144" t="s">
        <v>4871</v>
      </c>
      <c r="B1655" s="144" t="s">
        <v>4871</v>
      </c>
      <c r="C1655" s="144" t="s">
        <v>1962</v>
      </c>
      <c r="D1655" s="256">
        <v>0</v>
      </c>
      <c r="E1655" s="256">
        <v>0</v>
      </c>
      <c r="F1655" s="256">
        <v>0</v>
      </c>
      <c r="G1655" s="256">
        <v>0</v>
      </c>
      <c r="H1655" s="256">
        <v>0</v>
      </c>
      <c r="I1655" s="256">
        <v>0</v>
      </c>
      <c r="J1655" s="256">
        <v>2.2105589277078699</v>
      </c>
    </row>
    <row r="1656" spans="1:10" s="116" customFormat="1" ht="12" x14ac:dyDescent="0.2">
      <c r="A1656" s="143" t="s">
        <v>4872</v>
      </c>
      <c r="B1656" s="143" t="s">
        <v>4872</v>
      </c>
      <c r="C1656" s="143" t="s">
        <v>1898</v>
      </c>
      <c r="D1656" s="255">
        <v>0</v>
      </c>
      <c r="E1656" s="255">
        <v>0</v>
      </c>
      <c r="F1656" s="255">
        <v>0</v>
      </c>
      <c r="G1656" s="255">
        <v>0</v>
      </c>
      <c r="H1656" s="255">
        <v>0</v>
      </c>
      <c r="I1656" s="255">
        <v>0</v>
      </c>
      <c r="J1656" s="255">
        <v>1.9604759081100001</v>
      </c>
    </row>
    <row r="1657" spans="1:10" s="116" customFormat="1" ht="12" x14ac:dyDescent="0.2">
      <c r="A1657" s="144" t="s">
        <v>6208</v>
      </c>
      <c r="B1657" s="144" t="s">
        <v>6208</v>
      </c>
      <c r="C1657" s="144" t="s">
        <v>6209</v>
      </c>
      <c r="D1657" s="256">
        <v>4.77194284319394E-4</v>
      </c>
      <c r="E1657" s="256">
        <v>9.5438856863878799E-4</v>
      </c>
      <c r="F1657" s="256">
        <v>1.9087771372775801E-3</v>
      </c>
      <c r="G1657" s="256">
        <v>0</v>
      </c>
      <c r="H1657" s="256">
        <v>0</v>
      </c>
      <c r="I1657" s="256">
        <v>0</v>
      </c>
      <c r="J1657" s="256">
        <v>0</v>
      </c>
    </row>
    <row r="1658" spans="1:10" s="116" customFormat="1" ht="12" x14ac:dyDescent="0.2">
      <c r="A1658" s="143" t="s">
        <v>4873</v>
      </c>
      <c r="B1658" s="143" t="s">
        <v>4873</v>
      </c>
      <c r="C1658" s="143" t="s">
        <v>2102</v>
      </c>
      <c r="D1658" s="255">
        <v>1.7106685633051799</v>
      </c>
      <c r="E1658" s="255">
        <v>3.42133712661037</v>
      </c>
      <c r="F1658" s="255">
        <v>6.8426742532207401</v>
      </c>
      <c r="G1658" s="255">
        <v>0</v>
      </c>
      <c r="H1658" s="255">
        <v>0</v>
      </c>
      <c r="I1658" s="255">
        <v>0</v>
      </c>
      <c r="J1658" s="255">
        <v>1.08555902083761</v>
      </c>
    </row>
    <row r="1659" spans="1:10" s="116" customFormat="1" ht="12" x14ac:dyDescent="0.2">
      <c r="A1659" s="144" t="s">
        <v>5594</v>
      </c>
      <c r="B1659" s="144" t="s">
        <v>5594</v>
      </c>
      <c r="C1659" s="144" t="s">
        <v>5595</v>
      </c>
      <c r="D1659" s="256">
        <v>3.96454052360671E-4</v>
      </c>
      <c r="E1659" s="256">
        <v>7.92908104721342E-4</v>
      </c>
      <c r="F1659" s="256">
        <v>1.5858162094426801E-3</v>
      </c>
      <c r="G1659" s="256">
        <v>0</v>
      </c>
      <c r="H1659" s="256">
        <v>0</v>
      </c>
      <c r="I1659" s="256">
        <v>0</v>
      </c>
      <c r="J1659" s="256">
        <v>0</v>
      </c>
    </row>
    <row r="1660" spans="1:10" s="116" customFormat="1" ht="12" x14ac:dyDescent="0.2">
      <c r="A1660" s="143" t="s">
        <v>723</v>
      </c>
      <c r="B1660" s="143" t="s">
        <v>723</v>
      </c>
      <c r="C1660" s="143" t="s">
        <v>3271</v>
      </c>
      <c r="D1660" s="255">
        <v>10.5866962677289</v>
      </c>
      <c r="E1660" s="255">
        <v>21.1733925354579</v>
      </c>
      <c r="F1660" s="255">
        <v>42.346785070915701</v>
      </c>
      <c r="G1660" s="255">
        <v>0</v>
      </c>
      <c r="H1660" s="255">
        <v>0</v>
      </c>
      <c r="I1660" s="255">
        <v>0</v>
      </c>
      <c r="J1660" s="255">
        <v>2.0113264427591999</v>
      </c>
    </row>
    <row r="1661" spans="1:10" s="116" customFormat="1" ht="12" x14ac:dyDescent="0.2">
      <c r="A1661" s="144" t="s">
        <v>1381</v>
      </c>
      <c r="B1661" s="144" t="s">
        <v>1381</v>
      </c>
      <c r="C1661" s="144" t="s">
        <v>4043</v>
      </c>
      <c r="D1661" s="256">
        <v>1.0614982000000001E-4</v>
      </c>
      <c r="E1661" s="256">
        <v>2.1229964000000001E-4</v>
      </c>
      <c r="F1661" s="256">
        <v>4.2459928000000002E-4</v>
      </c>
      <c r="G1661" s="256">
        <v>0</v>
      </c>
      <c r="H1661" s="256">
        <v>0</v>
      </c>
      <c r="I1661" s="256">
        <v>0</v>
      </c>
      <c r="J1661" s="256">
        <v>0.43858996932625</v>
      </c>
    </row>
    <row r="1662" spans="1:10" s="116" customFormat="1" ht="12" x14ac:dyDescent="0.2">
      <c r="A1662" s="143" t="s">
        <v>5596</v>
      </c>
      <c r="B1662" s="143" t="s">
        <v>5596</v>
      </c>
      <c r="C1662" s="143" t="s">
        <v>5597</v>
      </c>
      <c r="D1662" s="255">
        <v>0</v>
      </c>
      <c r="E1662" s="255">
        <v>0</v>
      </c>
      <c r="F1662" s="255">
        <v>0</v>
      </c>
      <c r="G1662" s="255">
        <v>0</v>
      </c>
      <c r="H1662" s="255">
        <v>0</v>
      </c>
      <c r="I1662" s="255">
        <v>0</v>
      </c>
      <c r="J1662" s="255">
        <v>0</v>
      </c>
    </row>
    <row r="1663" spans="1:10" s="116" customFormat="1" ht="12" x14ac:dyDescent="0.2">
      <c r="A1663" s="144" t="s">
        <v>414</v>
      </c>
      <c r="B1663" s="144" t="s">
        <v>414</v>
      </c>
      <c r="C1663" s="144" t="s">
        <v>2694</v>
      </c>
      <c r="D1663" s="256">
        <v>0</v>
      </c>
      <c r="E1663" s="256">
        <v>0</v>
      </c>
      <c r="F1663" s="256">
        <v>0</v>
      </c>
      <c r="G1663" s="256">
        <v>61.1944352040545</v>
      </c>
      <c r="H1663" s="256">
        <v>122.388870408109</v>
      </c>
      <c r="I1663" s="256">
        <v>244.777740816218</v>
      </c>
      <c r="J1663" s="256">
        <v>0</v>
      </c>
    </row>
    <row r="1664" spans="1:10" s="116" customFormat="1" ht="12" x14ac:dyDescent="0.2">
      <c r="A1664" s="143" t="s">
        <v>4874</v>
      </c>
      <c r="B1664" s="143" t="s">
        <v>4874</v>
      </c>
      <c r="C1664" s="143" t="s">
        <v>2150</v>
      </c>
      <c r="D1664" s="255">
        <v>0</v>
      </c>
      <c r="E1664" s="255">
        <v>0</v>
      </c>
      <c r="F1664" s="255">
        <v>0</v>
      </c>
      <c r="G1664" s="255">
        <v>0</v>
      </c>
      <c r="H1664" s="255">
        <v>0</v>
      </c>
      <c r="I1664" s="255">
        <v>0</v>
      </c>
      <c r="J1664" s="255">
        <v>1.1357745918434901</v>
      </c>
    </row>
    <row r="1665" spans="1:10" s="116" customFormat="1" ht="12" x14ac:dyDescent="0.2">
      <c r="A1665" s="144" t="s">
        <v>968</v>
      </c>
      <c r="B1665" s="144" t="s">
        <v>968</v>
      </c>
      <c r="C1665" s="144" t="s">
        <v>3557</v>
      </c>
      <c r="D1665" s="256">
        <v>0</v>
      </c>
      <c r="E1665" s="256">
        <v>0</v>
      </c>
      <c r="F1665" s="256">
        <v>0</v>
      </c>
      <c r="G1665" s="256">
        <v>0</v>
      </c>
      <c r="H1665" s="256">
        <v>0</v>
      </c>
      <c r="I1665" s="256">
        <v>0</v>
      </c>
      <c r="J1665" s="256">
        <v>0</v>
      </c>
    </row>
    <row r="1666" spans="1:10" s="116" customFormat="1" ht="12" x14ac:dyDescent="0.2">
      <c r="A1666" s="143" t="s">
        <v>4875</v>
      </c>
      <c r="B1666" s="143" t="s">
        <v>4875</v>
      </c>
      <c r="C1666" s="143" t="s">
        <v>2028</v>
      </c>
      <c r="D1666" s="255">
        <v>0</v>
      </c>
      <c r="E1666" s="255">
        <v>0</v>
      </c>
      <c r="F1666" s="255">
        <v>0</v>
      </c>
      <c r="G1666" s="255">
        <v>0</v>
      </c>
      <c r="H1666" s="255">
        <v>0</v>
      </c>
      <c r="I1666" s="255">
        <v>0</v>
      </c>
      <c r="J1666" s="255">
        <v>0.67925438812225802</v>
      </c>
    </row>
    <row r="1667" spans="1:10" s="116" customFormat="1" ht="12" x14ac:dyDescent="0.2">
      <c r="A1667" s="144" t="s">
        <v>1276</v>
      </c>
      <c r="B1667" s="144" t="s">
        <v>1276</v>
      </c>
      <c r="C1667" s="144" t="s">
        <v>3934</v>
      </c>
      <c r="D1667" s="256">
        <v>1.7016383358902E-4</v>
      </c>
      <c r="E1667" s="256">
        <v>3.4032766717804097E-4</v>
      </c>
      <c r="F1667" s="256">
        <v>6.8065533435608195E-4</v>
      </c>
      <c r="G1667" s="256">
        <v>0</v>
      </c>
      <c r="H1667" s="256">
        <v>0</v>
      </c>
      <c r="I1667" s="256">
        <v>0</v>
      </c>
      <c r="J1667" s="256">
        <v>0.40615302104933998</v>
      </c>
    </row>
    <row r="1668" spans="1:10" s="116" customFormat="1" ht="12" x14ac:dyDescent="0.2">
      <c r="A1668" s="143" t="s">
        <v>614</v>
      </c>
      <c r="B1668" s="143" t="s">
        <v>614</v>
      </c>
      <c r="C1668" s="143" t="s">
        <v>3049</v>
      </c>
      <c r="D1668" s="255">
        <v>0</v>
      </c>
      <c r="E1668" s="255">
        <v>0</v>
      </c>
      <c r="F1668" s="255">
        <v>0</v>
      </c>
      <c r="G1668" s="255">
        <v>0</v>
      </c>
      <c r="H1668" s="255">
        <v>0</v>
      </c>
      <c r="I1668" s="255">
        <v>0</v>
      </c>
      <c r="J1668" s="255">
        <v>2.8476222041236499</v>
      </c>
    </row>
    <row r="1669" spans="1:10" s="116" customFormat="1" ht="12" x14ac:dyDescent="0.2">
      <c r="A1669" s="144" t="s">
        <v>1436</v>
      </c>
      <c r="B1669" s="144" t="s">
        <v>1436</v>
      </c>
      <c r="C1669" s="144" t="s">
        <v>4110</v>
      </c>
      <c r="D1669" s="256">
        <v>1.10102206542934E-4</v>
      </c>
      <c r="E1669" s="256">
        <v>2.20204413085868E-4</v>
      </c>
      <c r="F1669" s="256">
        <v>4.4040882617173502E-4</v>
      </c>
      <c r="G1669" s="256">
        <v>0</v>
      </c>
      <c r="H1669" s="256">
        <v>0</v>
      </c>
      <c r="I1669" s="256">
        <v>0</v>
      </c>
      <c r="J1669" s="256">
        <v>0.41762458134862501</v>
      </c>
    </row>
    <row r="1670" spans="1:10" s="116" customFormat="1" ht="12" x14ac:dyDescent="0.2">
      <c r="A1670" s="143" t="s">
        <v>1112</v>
      </c>
      <c r="B1670" s="143" t="s">
        <v>1112</v>
      </c>
      <c r="C1670" s="143" t="s">
        <v>3733</v>
      </c>
      <c r="D1670" s="255">
        <v>0</v>
      </c>
      <c r="E1670" s="255">
        <v>0</v>
      </c>
      <c r="F1670" s="255">
        <v>0</v>
      </c>
      <c r="G1670" s="255">
        <v>87.368812525291801</v>
      </c>
      <c r="H1670" s="255">
        <v>174.737625050584</v>
      </c>
      <c r="I1670" s="255">
        <v>349.47525010116698</v>
      </c>
      <c r="J1670" s="255">
        <v>0</v>
      </c>
    </row>
    <row r="1671" spans="1:10" s="116" customFormat="1" ht="12" x14ac:dyDescent="0.2">
      <c r="A1671" s="144" t="s">
        <v>890</v>
      </c>
      <c r="B1671" s="144" t="s">
        <v>890</v>
      </c>
      <c r="C1671" s="144" t="s">
        <v>3463</v>
      </c>
      <c r="D1671" s="256">
        <v>0</v>
      </c>
      <c r="E1671" s="256">
        <v>0</v>
      </c>
      <c r="F1671" s="256">
        <v>0</v>
      </c>
      <c r="G1671" s="256">
        <v>0</v>
      </c>
      <c r="H1671" s="256">
        <v>0</v>
      </c>
      <c r="I1671" s="256">
        <v>0</v>
      </c>
      <c r="J1671" s="256">
        <v>0.29049449596999999</v>
      </c>
    </row>
    <row r="1672" spans="1:10" s="116" customFormat="1" ht="12" x14ac:dyDescent="0.2">
      <c r="A1672" s="143" t="s">
        <v>1071</v>
      </c>
      <c r="B1672" s="143" t="s">
        <v>1071</v>
      </c>
      <c r="C1672" s="143" t="s">
        <v>3684</v>
      </c>
      <c r="D1672" s="255">
        <v>1.5593042524351399E-4</v>
      </c>
      <c r="E1672" s="255">
        <v>3.1186085048702798E-4</v>
      </c>
      <c r="F1672" s="255">
        <v>6.2372170097405597E-4</v>
      </c>
      <c r="G1672" s="255">
        <v>0</v>
      </c>
      <c r="H1672" s="255">
        <v>0</v>
      </c>
      <c r="I1672" s="255">
        <v>0</v>
      </c>
      <c r="J1672" s="255">
        <v>0.48859107308695698</v>
      </c>
    </row>
    <row r="1673" spans="1:10" s="116" customFormat="1" ht="12" x14ac:dyDescent="0.2">
      <c r="A1673" s="144" t="s">
        <v>864</v>
      </c>
      <c r="B1673" s="144" t="s">
        <v>864</v>
      </c>
      <c r="C1673" s="144" t="s">
        <v>3435</v>
      </c>
      <c r="D1673" s="256">
        <v>19.624165583915701</v>
      </c>
      <c r="E1673" s="256">
        <v>39.248331167831502</v>
      </c>
      <c r="F1673" s="256">
        <v>78.496662335663004</v>
      </c>
      <c r="G1673" s="256">
        <v>0</v>
      </c>
      <c r="H1673" s="256">
        <v>0</v>
      </c>
      <c r="I1673" s="256">
        <v>0</v>
      </c>
      <c r="J1673" s="256">
        <v>2.1575759609296798</v>
      </c>
    </row>
    <row r="1674" spans="1:10" s="116" customFormat="1" ht="12" x14ac:dyDescent="0.2">
      <c r="A1674" s="143" t="s">
        <v>1315</v>
      </c>
      <c r="B1674" s="143" t="s">
        <v>1315</v>
      </c>
      <c r="C1674" s="143" t="s">
        <v>3981</v>
      </c>
      <c r="D1674" s="255">
        <v>1.38785417688588E-4</v>
      </c>
      <c r="E1674" s="255">
        <v>2.7757083537717497E-4</v>
      </c>
      <c r="F1674" s="255">
        <v>5.5514167075435103E-4</v>
      </c>
      <c r="G1674" s="255">
        <v>0</v>
      </c>
      <c r="H1674" s="255">
        <v>0</v>
      </c>
      <c r="I1674" s="255">
        <v>0</v>
      </c>
      <c r="J1674" s="255">
        <v>0.40820293203216701</v>
      </c>
    </row>
    <row r="1675" spans="1:10" s="116" customFormat="1" ht="12" x14ac:dyDescent="0.2">
      <c r="A1675" s="144" t="s">
        <v>1353</v>
      </c>
      <c r="B1675" s="144" t="s">
        <v>1353</v>
      </c>
      <c r="C1675" s="144" t="s">
        <v>4016</v>
      </c>
      <c r="D1675" s="256">
        <v>0</v>
      </c>
      <c r="E1675" s="256">
        <v>0</v>
      </c>
      <c r="F1675" s="256">
        <v>0</v>
      </c>
      <c r="G1675" s="256">
        <v>0</v>
      </c>
      <c r="H1675" s="256">
        <v>0</v>
      </c>
      <c r="I1675" s="256">
        <v>0</v>
      </c>
      <c r="J1675" s="256">
        <v>2.7943175587355</v>
      </c>
    </row>
    <row r="1676" spans="1:10" s="116" customFormat="1" ht="12" x14ac:dyDescent="0.2">
      <c r="A1676" s="143" t="s">
        <v>6210</v>
      </c>
      <c r="B1676" s="143" t="s">
        <v>6210</v>
      </c>
      <c r="C1676" s="143" t="s">
        <v>6211</v>
      </c>
      <c r="D1676" s="255">
        <v>0</v>
      </c>
      <c r="E1676" s="255">
        <v>0</v>
      </c>
      <c r="F1676" s="255">
        <v>0</v>
      </c>
      <c r="G1676" s="255">
        <v>0</v>
      </c>
      <c r="H1676" s="255">
        <v>0</v>
      </c>
      <c r="I1676" s="255">
        <v>0</v>
      </c>
      <c r="J1676" s="255">
        <v>0</v>
      </c>
    </row>
    <row r="1677" spans="1:10" s="116" customFormat="1" ht="12" x14ac:dyDescent="0.2">
      <c r="A1677" s="144" t="s">
        <v>4876</v>
      </c>
      <c r="B1677" s="144" t="s">
        <v>4876</v>
      </c>
      <c r="C1677" s="144" t="s">
        <v>2341</v>
      </c>
      <c r="D1677" s="256">
        <v>0</v>
      </c>
      <c r="E1677" s="256">
        <v>0</v>
      </c>
      <c r="F1677" s="256">
        <v>0</v>
      </c>
      <c r="G1677" s="256">
        <v>0</v>
      </c>
      <c r="H1677" s="256">
        <v>0</v>
      </c>
      <c r="I1677" s="256">
        <v>0</v>
      </c>
      <c r="J1677" s="256">
        <v>3.0510287962431399</v>
      </c>
    </row>
    <row r="1678" spans="1:10" s="116" customFormat="1" ht="12" x14ac:dyDescent="0.2">
      <c r="A1678" s="143" t="s">
        <v>5878</v>
      </c>
      <c r="B1678" s="143" t="s">
        <v>5878</v>
      </c>
      <c r="C1678" s="143" t="s">
        <v>5598</v>
      </c>
      <c r="D1678" s="255">
        <v>1.3038891320521599E-3</v>
      </c>
      <c r="E1678" s="255">
        <v>2.6077782641043099E-3</v>
      </c>
      <c r="F1678" s="255">
        <v>5.2155565282086197E-3</v>
      </c>
      <c r="G1678" s="255">
        <v>0</v>
      </c>
      <c r="H1678" s="255">
        <v>0</v>
      </c>
      <c r="I1678" s="255">
        <v>0</v>
      </c>
      <c r="J1678" s="255">
        <v>0</v>
      </c>
    </row>
    <row r="1679" spans="1:10" s="116" customFormat="1" ht="12" x14ac:dyDescent="0.2">
      <c r="A1679" s="144" t="s">
        <v>612</v>
      </c>
      <c r="B1679" s="144" t="s">
        <v>612</v>
      </c>
      <c r="C1679" s="144" t="s">
        <v>3044</v>
      </c>
      <c r="D1679" s="256">
        <v>0</v>
      </c>
      <c r="E1679" s="256">
        <v>0</v>
      </c>
      <c r="F1679" s="256">
        <v>0</v>
      </c>
      <c r="G1679" s="256">
        <v>0</v>
      </c>
      <c r="H1679" s="256">
        <v>0</v>
      </c>
      <c r="I1679" s="256">
        <v>0</v>
      </c>
      <c r="J1679" s="256">
        <v>2.7203669195113198</v>
      </c>
    </row>
    <row r="1680" spans="1:10" s="116" customFormat="1" ht="12" x14ac:dyDescent="0.2">
      <c r="A1680" s="143" t="s">
        <v>839</v>
      </c>
      <c r="B1680" s="143" t="s">
        <v>839</v>
      </c>
      <c r="C1680" s="143" t="s">
        <v>3405</v>
      </c>
      <c r="D1680" s="255">
        <v>0</v>
      </c>
      <c r="E1680" s="255">
        <v>0</v>
      </c>
      <c r="F1680" s="255">
        <v>0</v>
      </c>
      <c r="G1680" s="255">
        <v>0</v>
      </c>
      <c r="H1680" s="255">
        <v>0</v>
      </c>
      <c r="I1680" s="255">
        <v>0</v>
      </c>
      <c r="J1680" s="255">
        <v>1.1428186752434499</v>
      </c>
    </row>
    <row r="1681" spans="1:10" s="116" customFormat="1" ht="12" x14ac:dyDescent="0.2">
      <c r="A1681" s="144" t="s">
        <v>838</v>
      </c>
      <c r="B1681" s="144" t="s">
        <v>838</v>
      </c>
      <c r="C1681" s="144" t="s">
        <v>3404</v>
      </c>
      <c r="D1681" s="256">
        <v>0</v>
      </c>
      <c r="E1681" s="256">
        <v>0</v>
      </c>
      <c r="F1681" s="256">
        <v>0</v>
      </c>
      <c r="G1681" s="256">
        <v>0</v>
      </c>
      <c r="H1681" s="256">
        <v>0</v>
      </c>
      <c r="I1681" s="256">
        <v>0</v>
      </c>
      <c r="J1681" s="256">
        <v>0</v>
      </c>
    </row>
    <row r="1682" spans="1:10" s="116" customFormat="1" ht="12" x14ac:dyDescent="0.2">
      <c r="A1682" s="143" t="s">
        <v>1282</v>
      </c>
      <c r="B1682" s="143" t="s">
        <v>1282</v>
      </c>
      <c r="C1682" s="143" t="s">
        <v>3944</v>
      </c>
      <c r="D1682" s="255">
        <v>0</v>
      </c>
      <c r="E1682" s="255">
        <v>0</v>
      </c>
      <c r="F1682" s="255">
        <v>0</v>
      </c>
      <c r="G1682" s="255">
        <v>0</v>
      </c>
      <c r="H1682" s="255">
        <v>0</v>
      </c>
      <c r="I1682" s="255">
        <v>0</v>
      </c>
      <c r="J1682" s="255">
        <v>1.80299969264285</v>
      </c>
    </row>
    <row r="1683" spans="1:10" s="116" customFormat="1" ht="12" x14ac:dyDescent="0.2">
      <c r="A1683" s="144" t="s">
        <v>4877</v>
      </c>
      <c r="B1683" s="144" t="s">
        <v>4877</v>
      </c>
      <c r="C1683" s="144" t="s">
        <v>2180</v>
      </c>
      <c r="D1683" s="256">
        <v>0</v>
      </c>
      <c r="E1683" s="256">
        <v>0</v>
      </c>
      <c r="F1683" s="256">
        <v>0</v>
      </c>
      <c r="G1683" s="256">
        <v>0</v>
      </c>
      <c r="H1683" s="256">
        <v>0</v>
      </c>
      <c r="I1683" s="256">
        <v>0</v>
      </c>
      <c r="J1683" s="256">
        <v>1.15277857495489</v>
      </c>
    </row>
    <row r="1684" spans="1:10" s="116" customFormat="1" ht="12" x14ac:dyDescent="0.2">
      <c r="A1684" s="143" t="s">
        <v>5879</v>
      </c>
      <c r="B1684" s="143" t="s">
        <v>5879</v>
      </c>
      <c r="C1684" s="143" t="s">
        <v>2575</v>
      </c>
      <c r="D1684" s="255">
        <v>0</v>
      </c>
      <c r="E1684" s="255">
        <v>0</v>
      </c>
      <c r="F1684" s="255">
        <v>0</v>
      </c>
      <c r="G1684" s="255">
        <v>0</v>
      </c>
      <c r="H1684" s="255">
        <v>0</v>
      </c>
      <c r="I1684" s="255">
        <v>0</v>
      </c>
      <c r="J1684" s="255">
        <v>2.12101047928499</v>
      </c>
    </row>
    <row r="1685" spans="1:10" s="116" customFormat="1" ht="12" x14ac:dyDescent="0.2">
      <c r="A1685" s="144" t="s">
        <v>1057</v>
      </c>
      <c r="B1685" s="144" t="s">
        <v>1057</v>
      </c>
      <c r="C1685" s="144" t="s">
        <v>3667</v>
      </c>
      <c r="D1685" s="256">
        <v>0</v>
      </c>
      <c r="E1685" s="256">
        <v>0</v>
      </c>
      <c r="F1685" s="256">
        <v>0</v>
      </c>
      <c r="G1685" s="256">
        <v>0</v>
      </c>
      <c r="H1685" s="256">
        <v>0</v>
      </c>
      <c r="I1685" s="256">
        <v>0</v>
      </c>
      <c r="J1685" s="256">
        <v>0.21787087197749999</v>
      </c>
    </row>
    <row r="1686" spans="1:10" s="116" customFormat="1" ht="12" x14ac:dyDescent="0.2">
      <c r="A1686" s="143" t="s">
        <v>1192</v>
      </c>
      <c r="B1686" s="143" t="s">
        <v>1192</v>
      </c>
      <c r="C1686" s="143" t="s">
        <v>3832</v>
      </c>
      <c r="D1686" s="255">
        <v>0</v>
      </c>
      <c r="E1686" s="255">
        <v>0</v>
      </c>
      <c r="F1686" s="255">
        <v>0</v>
      </c>
      <c r="G1686" s="255">
        <v>0</v>
      </c>
      <c r="H1686" s="255">
        <v>0</v>
      </c>
      <c r="I1686" s="255">
        <v>0</v>
      </c>
      <c r="J1686" s="255">
        <v>2.1917602647039698</v>
      </c>
    </row>
    <row r="1687" spans="1:10" s="116" customFormat="1" ht="12" x14ac:dyDescent="0.2">
      <c r="A1687" s="144" t="s">
        <v>6212</v>
      </c>
      <c r="B1687" s="144" t="s">
        <v>6212</v>
      </c>
      <c r="C1687" s="144" t="s">
        <v>6213</v>
      </c>
      <c r="D1687" s="256">
        <v>0</v>
      </c>
      <c r="E1687" s="256">
        <v>0</v>
      </c>
      <c r="F1687" s="256">
        <v>0</v>
      </c>
      <c r="G1687" s="256">
        <v>0</v>
      </c>
      <c r="H1687" s="256">
        <v>0</v>
      </c>
      <c r="I1687" s="256">
        <v>0</v>
      </c>
      <c r="J1687" s="256">
        <v>0</v>
      </c>
    </row>
    <row r="1688" spans="1:10" s="116" customFormat="1" ht="12" x14ac:dyDescent="0.2">
      <c r="A1688" s="143" t="s">
        <v>1844</v>
      </c>
      <c r="B1688" s="143" t="s">
        <v>1844</v>
      </c>
      <c r="C1688" s="143" t="s">
        <v>3373</v>
      </c>
      <c r="D1688" s="255">
        <v>0</v>
      </c>
      <c r="E1688" s="255">
        <v>0</v>
      </c>
      <c r="F1688" s="255">
        <v>0</v>
      </c>
      <c r="G1688" s="255">
        <v>0</v>
      </c>
      <c r="H1688" s="255">
        <v>0</v>
      </c>
      <c r="I1688" s="255">
        <v>0</v>
      </c>
      <c r="J1688" s="255">
        <v>0</v>
      </c>
    </row>
    <row r="1689" spans="1:10" s="116" customFormat="1" ht="12" x14ac:dyDescent="0.2">
      <c r="A1689" s="144" t="s">
        <v>1288</v>
      </c>
      <c r="B1689" s="144" t="s">
        <v>1288</v>
      </c>
      <c r="C1689" s="144" t="s">
        <v>3950</v>
      </c>
      <c r="D1689" s="256">
        <v>0</v>
      </c>
      <c r="E1689" s="256">
        <v>0</v>
      </c>
      <c r="F1689" s="256">
        <v>0</v>
      </c>
      <c r="G1689" s="256">
        <v>0</v>
      </c>
      <c r="H1689" s="256">
        <v>0</v>
      </c>
      <c r="I1689" s="256">
        <v>0</v>
      </c>
      <c r="J1689" s="256">
        <v>0</v>
      </c>
    </row>
    <row r="1690" spans="1:10" s="116" customFormat="1" ht="12" x14ac:dyDescent="0.2">
      <c r="A1690" s="143" t="s">
        <v>4878</v>
      </c>
      <c r="B1690" s="143" t="s">
        <v>4878</v>
      </c>
      <c r="C1690" s="143" t="s">
        <v>2627</v>
      </c>
      <c r="D1690" s="255">
        <v>0</v>
      </c>
      <c r="E1690" s="255">
        <v>0</v>
      </c>
      <c r="F1690" s="255">
        <v>0</v>
      </c>
      <c r="G1690" s="255">
        <v>0</v>
      </c>
      <c r="H1690" s="255">
        <v>0</v>
      </c>
      <c r="I1690" s="255">
        <v>0</v>
      </c>
      <c r="J1690" s="255">
        <v>0</v>
      </c>
    </row>
    <row r="1691" spans="1:10" s="116" customFormat="1" ht="12" x14ac:dyDescent="0.2">
      <c r="A1691" s="144" t="s">
        <v>6214</v>
      </c>
      <c r="B1691" s="144" t="s">
        <v>6214</v>
      </c>
      <c r="C1691" s="144" t="s">
        <v>6215</v>
      </c>
      <c r="D1691" s="256">
        <v>0</v>
      </c>
      <c r="E1691" s="256">
        <v>0</v>
      </c>
      <c r="F1691" s="256">
        <v>0</v>
      </c>
      <c r="G1691" s="256">
        <v>0</v>
      </c>
      <c r="H1691" s="256">
        <v>0</v>
      </c>
      <c r="I1691" s="256">
        <v>0</v>
      </c>
      <c r="J1691" s="256">
        <v>2.06045307629</v>
      </c>
    </row>
    <row r="1692" spans="1:10" s="116" customFormat="1" ht="12" x14ac:dyDescent="0.2">
      <c r="A1692" s="143" t="s">
        <v>4879</v>
      </c>
      <c r="B1692" s="143" t="s">
        <v>4879</v>
      </c>
      <c r="C1692" s="143" t="s">
        <v>2336</v>
      </c>
      <c r="D1692" s="255">
        <v>0</v>
      </c>
      <c r="E1692" s="255">
        <v>0</v>
      </c>
      <c r="F1692" s="255">
        <v>0</v>
      </c>
      <c r="G1692" s="255">
        <v>0</v>
      </c>
      <c r="H1692" s="255">
        <v>0</v>
      </c>
      <c r="I1692" s="255">
        <v>0</v>
      </c>
      <c r="J1692" s="255">
        <v>2.0573369747557799</v>
      </c>
    </row>
    <row r="1693" spans="1:10" s="116" customFormat="1" ht="12" x14ac:dyDescent="0.2">
      <c r="A1693" s="144" t="s">
        <v>6216</v>
      </c>
      <c r="B1693" s="144" t="s">
        <v>6216</v>
      </c>
      <c r="C1693" s="144" t="s">
        <v>6217</v>
      </c>
      <c r="D1693" s="256">
        <v>0</v>
      </c>
      <c r="E1693" s="256">
        <v>0</v>
      </c>
      <c r="F1693" s="256">
        <v>0</v>
      </c>
      <c r="G1693" s="256">
        <v>0</v>
      </c>
      <c r="H1693" s="256">
        <v>0</v>
      </c>
      <c r="I1693" s="256">
        <v>0</v>
      </c>
      <c r="J1693" s="256">
        <v>0</v>
      </c>
    </row>
    <row r="1694" spans="1:10" s="116" customFormat="1" ht="12" x14ac:dyDescent="0.2">
      <c r="A1694" s="143" t="s">
        <v>824</v>
      </c>
      <c r="B1694" s="143" t="s">
        <v>824</v>
      </c>
      <c r="C1694" s="143" t="s">
        <v>3390</v>
      </c>
      <c r="D1694" s="255">
        <v>0</v>
      </c>
      <c r="E1694" s="255">
        <v>0</v>
      </c>
      <c r="F1694" s="255">
        <v>0</v>
      </c>
      <c r="G1694" s="255">
        <v>0</v>
      </c>
      <c r="H1694" s="255">
        <v>0</v>
      </c>
      <c r="I1694" s="255">
        <v>0</v>
      </c>
      <c r="J1694" s="255">
        <v>1.1495929684455599</v>
      </c>
    </row>
    <row r="1695" spans="1:10" s="116" customFormat="1" ht="12" x14ac:dyDescent="0.2">
      <c r="A1695" s="144" t="s">
        <v>6218</v>
      </c>
      <c r="B1695" s="144" t="s">
        <v>6218</v>
      </c>
      <c r="C1695" s="144" t="s">
        <v>6219</v>
      </c>
      <c r="D1695" s="256">
        <v>0</v>
      </c>
      <c r="E1695" s="256">
        <v>0</v>
      </c>
      <c r="F1695" s="256">
        <v>0</v>
      </c>
      <c r="G1695" s="256">
        <v>0</v>
      </c>
      <c r="H1695" s="256">
        <v>0</v>
      </c>
      <c r="I1695" s="256">
        <v>0</v>
      </c>
      <c r="J1695" s="256">
        <v>0.26963094298000001</v>
      </c>
    </row>
    <row r="1696" spans="1:10" s="116" customFormat="1" ht="12" x14ac:dyDescent="0.2">
      <c r="A1696" s="143" t="s">
        <v>778</v>
      </c>
      <c r="B1696" s="143" t="s">
        <v>778</v>
      </c>
      <c r="C1696" s="143" t="s">
        <v>3338</v>
      </c>
      <c r="D1696" s="255">
        <v>0</v>
      </c>
      <c r="E1696" s="255">
        <v>0</v>
      </c>
      <c r="F1696" s="255">
        <v>0</v>
      </c>
      <c r="G1696" s="255">
        <v>0</v>
      </c>
      <c r="H1696" s="255">
        <v>0</v>
      </c>
      <c r="I1696" s="255">
        <v>0</v>
      </c>
      <c r="J1696" s="255">
        <v>0</v>
      </c>
    </row>
    <row r="1697" spans="1:10" s="116" customFormat="1" ht="12" x14ac:dyDescent="0.2">
      <c r="A1697" s="144" t="s">
        <v>4880</v>
      </c>
      <c r="B1697" s="144" t="s">
        <v>4880</v>
      </c>
      <c r="C1697" s="144" t="s">
        <v>1939</v>
      </c>
      <c r="D1697" s="256">
        <v>0</v>
      </c>
      <c r="E1697" s="256">
        <v>0</v>
      </c>
      <c r="F1697" s="256">
        <v>0</v>
      </c>
      <c r="G1697" s="256">
        <v>0</v>
      </c>
      <c r="H1697" s="256">
        <v>0</v>
      </c>
      <c r="I1697" s="256">
        <v>0</v>
      </c>
      <c r="J1697" s="256">
        <v>2.80414041229219</v>
      </c>
    </row>
    <row r="1698" spans="1:10" s="116" customFormat="1" ht="12" x14ac:dyDescent="0.2">
      <c r="A1698" s="143" t="s">
        <v>1293</v>
      </c>
      <c r="B1698" s="143" t="s">
        <v>1293</v>
      </c>
      <c r="C1698" s="143" t="s">
        <v>3956</v>
      </c>
      <c r="D1698" s="255">
        <v>0</v>
      </c>
      <c r="E1698" s="255">
        <v>0</v>
      </c>
      <c r="F1698" s="255">
        <v>0</v>
      </c>
      <c r="G1698" s="255">
        <v>0</v>
      </c>
      <c r="H1698" s="255">
        <v>0</v>
      </c>
      <c r="I1698" s="255">
        <v>0</v>
      </c>
      <c r="J1698" s="255">
        <v>0</v>
      </c>
    </row>
    <row r="1699" spans="1:10" s="116" customFormat="1" ht="12" x14ac:dyDescent="0.2">
      <c r="A1699" s="144" t="s">
        <v>4881</v>
      </c>
      <c r="B1699" s="144" t="s">
        <v>4881</v>
      </c>
      <c r="C1699" s="144" t="s">
        <v>4882</v>
      </c>
      <c r="D1699" s="256">
        <v>0</v>
      </c>
      <c r="E1699" s="256">
        <v>0</v>
      </c>
      <c r="F1699" s="256">
        <v>0</v>
      </c>
      <c r="G1699" s="256">
        <v>0</v>
      </c>
      <c r="H1699" s="256">
        <v>0</v>
      </c>
      <c r="I1699" s="256">
        <v>0</v>
      </c>
      <c r="J1699" s="256">
        <v>0</v>
      </c>
    </row>
    <row r="1700" spans="1:10" s="116" customFormat="1" ht="12" x14ac:dyDescent="0.2">
      <c r="A1700" s="143" t="s">
        <v>915</v>
      </c>
      <c r="B1700" s="143" t="s">
        <v>915</v>
      </c>
      <c r="C1700" s="143" t="s">
        <v>3493</v>
      </c>
      <c r="D1700" s="255">
        <v>0</v>
      </c>
      <c r="E1700" s="255">
        <v>0</v>
      </c>
      <c r="F1700" s="255">
        <v>0</v>
      </c>
      <c r="G1700" s="255">
        <v>0</v>
      </c>
      <c r="H1700" s="255">
        <v>0</v>
      </c>
      <c r="I1700" s="255">
        <v>0</v>
      </c>
      <c r="J1700" s="255">
        <v>1.9514230507918</v>
      </c>
    </row>
    <row r="1701" spans="1:10" s="116" customFormat="1" ht="12" x14ac:dyDescent="0.2">
      <c r="A1701" s="144" t="s">
        <v>1054</v>
      </c>
      <c r="B1701" s="144" t="s">
        <v>1054</v>
      </c>
      <c r="C1701" s="144" t="s">
        <v>3663</v>
      </c>
      <c r="D1701" s="256">
        <v>0</v>
      </c>
      <c r="E1701" s="256">
        <v>0</v>
      </c>
      <c r="F1701" s="256">
        <v>0</v>
      </c>
      <c r="G1701" s="256">
        <v>0</v>
      </c>
      <c r="H1701" s="256">
        <v>0</v>
      </c>
      <c r="I1701" s="256">
        <v>0</v>
      </c>
      <c r="J1701" s="256">
        <v>0.28862636416311899</v>
      </c>
    </row>
    <row r="1702" spans="1:10" s="116" customFormat="1" ht="12" x14ac:dyDescent="0.2">
      <c r="A1702" s="143" t="s">
        <v>4883</v>
      </c>
      <c r="B1702" s="143" t="s">
        <v>4883</v>
      </c>
      <c r="C1702" s="143" t="s">
        <v>2667</v>
      </c>
      <c r="D1702" s="255">
        <v>0</v>
      </c>
      <c r="E1702" s="255">
        <v>0</v>
      </c>
      <c r="F1702" s="255">
        <v>0</v>
      </c>
      <c r="G1702" s="255">
        <v>0</v>
      </c>
      <c r="H1702" s="255">
        <v>0</v>
      </c>
      <c r="I1702" s="255">
        <v>0</v>
      </c>
      <c r="J1702" s="255">
        <v>2.23360089021079</v>
      </c>
    </row>
    <row r="1703" spans="1:10" s="116" customFormat="1" ht="12" x14ac:dyDescent="0.2">
      <c r="A1703" s="144" t="s">
        <v>1577</v>
      </c>
      <c r="B1703" s="144" t="s">
        <v>1577</v>
      </c>
      <c r="C1703" s="144" t="s">
        <v>2771</v>
      </c>
      <c r="D1703" s="256">
        <v>0</v>
      </c>
      <c r="E1703" s="256">
        <v>0</v>
      </c>
      <c r="F1703" s="256">
        <v>0</v>
      </c>
      <c r="G1703" s="256">
        <v>0</v>
      </c>
      <c r="H1703" s="256">
        <v>0</v>
      </c>
      <c r="I1703" s="256">
        <v>0</v>
      </c>
      <c r="J1703" s="256">
        <v>3.2755290436006201</v>
      </c>
    </row>
    <row r="1704" spans="1:10" s="116" customFormat="1" ht="12" x14ac:dyDescent="0.2">
      <c r="A1704" s="143" t="s">
        <v>666</v>
      </c>
      <c r="B1704" s="143" t="s">
        <v>666</v>
      </c>
      <c r="C1704" s="143" t="s">
        <v>3197</v>
      </c>
      <c r="D1704" s="255">
        <v>0</v>
      </c>
      <c r="E1704" s="255">
        <v>0</v>
      </c>
      <c r="F1704" s="255">
        <v>0</v>
      </c>
      <c r="G1704" s="255">
        <v>31.395111331562401</v>
      </c>
      <c r="H1704" s="255">
        <v>62.790222663124801</v>
      </c>
      <c r="I1704" s="255">
        <v>125.58044532625</v>
      </c>
      <c r="J1704" s="255">
        <v>0</v>
      </c>
    </row>
    <row r="1705" spans="1:10" s="116" customFormat="1" ht="12" x14ac:dyDescent="0.2">
      <c r="A1705" s="144" t="s">
        <v>4884</v>
      </c>
      <c r="B1705" s="144" t="s">
        <v>4884</v>
      </c>
      <c r="C1705" s="144" t="s">
        <v>2047</v>
      </c>
      <c r="D1705" s="256">
        <v>0</v>
      </c>
      <c r="E1705" s="256">
        <v>0</v>
      </c>
      <c r="F1705" s="256">
        <v>0</v>
      </c>
      <c r="G1705" s="256">
        <v>0</v>
      </c>
      <c r="H1705" s="256">
        <v>0</v>
      </c>
      <c r="I1705" s="256">
        <v>0</v>
      </c>
      <c r="J1705" s="256">
        <v>2.12302222917813</v>
      </c>
    </row>
    <row r="1706" spans="1:10" s="116" customFormat="1" ht="12" x14ac:dyDescent="0.2">
      <c r="A1706" s="143" t="s">
        <v>538</v>
      </c>
      <c r="B1706" s="143" t="s">
        <v>538</v>
      </c>
      <c r="C1706" s="143" t="s">
        <v>2908</v>
      </c>
      <c r="D1706" s="255">
        <v>0</v>
      </c>
      <c r="E1706" s="255">
        <v>0</v>
      </c>
      <c r="F1706" s="255">
        <v>0</v>
      </c>
      <c r="G1706" s="255">
        <v>124.703261282963</v>
      </c>
      <c r="H1706" s="255">
        <v>249.40652256592699</v>
      </c>
      <c r="I1706" s="255">
        <v>498.81304513185302</v>
      </c>
      <c r="J1706" s="255">
        <v>0</v>
      </c>
    </row>
    <row r="1707" spans="1:10" s="116" customFormat="1" ht="12" x14ac:dyDescent="0.2">
      <c r="A1707" s="144" t="s">
        <v>4885</v>
      </c>
      <c r="B1707" s="144" t="s">
        <v>4885</v>
      </c>
      <c r="C1707" s="144" t="s">
        <v>2090</v>
      </c>
      <c r="D1707" s="256">
        <v>0</v>
      </c>
      <c r="E1707" s="256">
        <v>0</v>
      </c>
      <c r="F1707" s="256">
        <v>0</v>
      </c>
      <c r="G1707" s="256">
        <v>0</v>
      </c>
      <c r="H1707" s="256">
        <v>0</v>
      </c>
      <c r="I1707" s="256">
        <v>0</v>
      </c>
      <c r="J1707" s="256">
        <v>1.1207956453747701</v>
      </c>
    </row>
    <row r="1708" spans="1:10" s="116" customFormat="1" ht="12" x14ac:dyDescent="0.2">
      <c r="A1708" s="143" t="s">
        <v>4886</v>
      </c>
      <c r="B1708" s="143" t="s">
        <v>4886</v>
      </c>
      <c r="C1708" s="143" t="s">
        <v>2416</v>
      </c>
      <c r="D1708" s="255">
        <v>0</v>
      </c>
      <c r="E1708" s="255">
        <v>0</v>
      </c>
      <c r="F1708" s="255">
        <v>0</v>
      </c>
      <c r="G1708" s="255">
        <v>0</v>
      </c>
      <c r="H1708" s="255">
        <v>0</v>
      </c>
      <c r="I1708" s="255">
        <v>0</v>
      </c>
      <c r="J1708" s="255">
        <v>2.02824283973758</v>
      </c>
    </row>
    <row r="1709" spans="1:10" s="116" customFormat="1" ht="12" x14ac:dyDescent="0.2">
      <c r="A1709" s="144" t="s">
        <v>773</v>
      </c>
      <c r="B1709" s="144" t="s">
        <v>773</v>
      </c>
      <c r="C1709" s="144" t="s">
        <v>3333</v>
      </c>
      <c r="D1709" s="256">
        <v>1.1395805357116E-4</v>
      </c>
      <c r="E1709" s="256">
        <v>2.2791610714231999E-4</v>
      </c>
      <c r="F1709" s="256">
        <v>4.5583221428463901E-4</v>
      </c>
      <c r="G1709" s="256">
        <v>0</v>
      </c>
      <c r="H1709" s="256">
        <v>0</v>
      </c>
      <c r="I1709" s="256">
        <v>0</v>
      </c>
      <c r="J1709" s="256">
        <v>0.44295320928930798</v>
      </c>
    </row>
    <row r="1710" spans="1:10" s="116" customFormat="1" ht="12" x14ac:dyDescent="0.2">
      <c r="A1710" s="143" t="s">
        <v>5736</v>
      </c>
      <c r="B1710" s="143" t="s">
        <v>5736</v>
      </c>
      <c r="C1710" s="143" t="s">
        <v>5737</v>
      </c>
      <c r="D1710" s="255">
        <v>0</v>
      </c>
      <c r="E1710" s="255">
        <v>0</v>
      </c>
      <c r="F1710" s="255">
        <v>0</v>
      </c>
      <c r="G1710" s="255">
        <v>16.421238369844001</v>
      </c>
      <c r="H1710" s="255">
        <v>32.842476739688003</v>
      </c>
      <c r="I1710" s="255">
        <v>65.684953479376006</v>
      </c>
      <c r="J1710" s="255">
        <v>0</v>
      </c>
    </row>
    <row r="1711" spans="1:10" s="116" customFormat="1" ht="12" x14ac:dyDescent="0.2">
      <c r="A1711" s="144" t="s">
        <v>953</v>
      </c>
      <c r="B1711" s="144" t="s">
        <v>953</v>
      </c>
      <c r="C1711" s="144" t="s">
        <v>3537</v>
      </c>
      <c r="D1711" s="256">
        <v>0</v>
      </c>
      <c r="E1711" s="256">
        <v>0</v>
      </c>
      <c r="F1711" s="256">
        <v>0</v>
      </c>
      <c r="G1711" s="256">
        <v>0</v>
      </c>
      <c r="H1711" s="256">
        <v>0</v>
      </c>
      <c r="I1711" s="256">
        <v>0</v>
      </c>
      <c r="J1711" s="256">
        <v>2.04491737802927</v>
      </c>
    </row>
    <row r="1712" spans="1:10" s="116" customFormat="1" ht="12" x14ac:dyDescent="0.2">
      <c r="A1712" s="143" t="s">
        <v>1365</v>
      </c>
      <c r="B1712" s="143" t="s">
        <v>1365</v>
      </c>
      <c r="C1712" s="143" t="s">
        <v>4027</v>
      </c>
      <c r="D1712" s="255">
        <v>10.4289425804867</v>
      </c>
      <c r="E1712" s="255">
        <v>20.8578851609734</v>
      </c>
      <c r="F1712" s="255">
        <v>41.715770321946898</v>
      </c>
      <c r="G1712" s="255">
        <v>0</v>
      </c>
      <c r="H1712" s="255">
        <v>0</v>
      </c>
      <c r="I1712" s="255">
        <v>0</v>
      </c>
      <c r="J1712" s="255">
        <v>2.06105020857337</v>
      </c>
    </row>
    <row r="1713" spans="1:10" s="116" customFormat="1" ht="12" x14ac:dyDescent="0.2">
      <c r="A1713" s="144" t="s">
        <v>1364</v>
      </c>
      <c r="B1713" s="144" t="s">
        <v>1364</v>
      </c>
      <c r="C1713" s="144" t="s">
        <v>4026</v>
      </c>
      <c r="D1713" s="256">
        <v>0</v>
      </c>
      <c r="E1713" s="256">
        <v>0</v>
      </c>
      <c r="F1713" s="256">
        <v>0</v>
      </c>
      <c r="G1713" s="256">
        <v>0</v>
      </c>
      <c r="H1713" s="256">
        <v>0</v>
      </c>
      <c r="I1713" s="256">
        <v>0</v>
      </c>
      <c r="J1713" s="256">
        <v>0</v>
      </c>
    </row>
    <row r="1714" spans="1:10" s="116" customFormat="1" ht="12" x14ac:dyDescent="0.2">
      <c r="A1714" s="143" t="s">
        <v>935</v>
      </c>
      <c r="B1714" s="143" t="s">
        <v>935</v>
      </c>
      <c r="C1714" s="143" t="s">
        <v>3515</v>
      </c>
      <c r="D1714" s="255">
        <v>0</v>
      </c>
      <c r="E1714" s="255">
        <v>0</v>
      </c>
      <c r="F1714" s="255">
        <v>0</v>
      </c>
      <c r="G1714" s="255">
        <v>0</v>
      </c>
      <c r="H1714" s="255">
        <v>0</v>
      </c>
      <c r="I1714" s="255">
        <v>0</v>
      </c>
      <c r="J1714" s="255">
        <v>2.3993850713845299</v>
      </c>
    </row>
    <row r="1715" spans="1:10" s="116" customFormat="1" ht="12" x14ac:dyDescent="0.2">
      <c r="A1715" s="144" t="s">
        <v>829</v>
      </c>
      <c r="B1715" s="144" t="s">
        <v>5738</v>
      </c>
      <c r="C1715" s="144" t="s">
        <v>5739</v>
      </c>
      <c r="D1715" s="256">
        <v>0</v>
      </c>
      <c r="E1715" s="256">
        <v>0</v>
      </c>
      <c r="F1715" s="256">
        <v>0</v>
      </c>
      <c r="G1715" s="256">
        <v>0</v>
      </c>
      <c r="H1715" s="256">
        <v>0</v>
      </c>
      <c r="I1715" s="256">
        <v>0</v>
      </c>
      <c r="J1715" s="256">
        <v>0.76441042438600004</v>
      </c>
    </row>
    <row r="1716" spans="1:10" s="116" customFormat="1" ht="12" x14ac:dyDescent="0.2">
      <c r="A1716" s="143" t="s">
        <v>828</v>
      </c>
      <c r="B1716" s="143" t="s">
        <v>828</v>
      </c>
      <c r="C1716" s="143" t="s">
        <v>3395</v>
      </c>
      <c r="D1716" s="255">
        <v>0</v>
      </c>
      <c r="E1716" s="255">
        <v>0</v>
      </c>
      <c r="F1716" s="255">
        <v>0</v>
      </c>
      <c r="G1716" s="255">
        <v>0</v>
      </c>
      <c r="H1716" s="255">
        <v>0</v>
      </c>
      <c r="I1716" s="255">
        <v>0</v>
      </c>
      <c r="J1716" s="255">
        <v>0</v>
      </c>
    </row>
    <row r="1717" spans="1:10" s="116" customFormat="1" ht="12" x14ac:dyDescent="0.2">
      <c r="A1717" s="144" t="s">
        <v>4887</v>
      </c>
      <c r="B1717" s="144" t="s">
        <v>4887</v>
      </c>
      <c r="C1717" s="144" t="s">
        <v>2163</v>
      </c>
      <c r="D1717" s="256">
        <v>0</v>
      </c>
      <c r="E1717" s="256">
        <v>0</v>
      </c>
      <c r="F1717" s="256">
        <v>0</v>
      </c>
      <c r="G1717" s="256">
        <v>0</v>
      </c>
      <c r="H1717" s="256">
        <v>0</v>
      </c>
      <c r="I1717" s="256">
        <v>0</v>
      </c>
      <c r="J1717" s="256">
        <v>1.1390012022940701</v>
      </c>
    </row>
    <row r="1718" spans="1:10" s="116" customFormat="1" ht="12" x14ac:dyDescent="0.2">
      <c r="A1718" s="143" t="s">
        <v>4777</v>
      </c>
      <c r="B1718" s="143" t="s">
        <v>4888</v>
      </c>
      <c r="C1718" s="143" t="s">
        <v>2167</v>
      </c>
      <c r="D1718" s="255">
        <v>57.228500963704903</v>
      </c>
      <c r="E1718" s="255">
        <v>114.45700192741</v>
      </c>
      <c r="F1718" s="255">
        <v>228.91400385481899</v>
      </c>
      <c r="G1718" s="255">
        <v>0</v>
      </c>
      <c r="H1718" s="255">
        <v>0</v>
      </c>
      <c r="I1718" s="255">
        <v>0</v>
      </c>
      <c r="J1718" s="255">
        <v>0</v>
      </c>
    </row>
    <row r="1719" spans="1:10" s="116" customFormat="1" ht="12" x14ac:dyDescent="0.2">
      <c r="A1719" s="144" t="s">
        <v>5395</v>
      </c>
      <c r="B1719" s="144" t="s">
        <v>5395</v>
      </c>
      <c r="C1719" s="144" t="s">
        <v>5396</v>
      </c>
      <c r="D1719" s="256">
        <v>0</v>
      </c>
      <c r="E1719" s="256">
        <v>0</v>
      </c>
      <c r="F1719" s="256">
        <v>0</v>
      </c>
      <c r="G1719" s="256">
        <v>0</v>
      </c>
      <c r="H1719" s="256">
        <v>0</v>
      </c>
      <c r="I1719" s="256">
        <v>0</v>
      </c>
      <c r="J1719" s="256">
        <v>0</v>
      </c>
    </row>
    <row r="1720" spans="1:10" s="116" customFormat="1" ht="12" x14ac:dyDescent="0.2">
      <c r="A1720" s="143" t="s">
        <v>4889</v>
      </c>
      <c r="B1720" s="143" t="s">
        <v>4889</v>
      </c>
      <c r="C1720" s="143" t="s">
        <v>2113</v>
      </c>
      <c r="D1720" s="255">
        <v>0</v>
      </c>
      <c r="E1720" s="255">
        <v>0</v>
      </c>
      <c r="F1720" s="255">
        <v>0</v>
      </c>
      <c r="G1720" s="255">
        <v>0</v>
      </c>
      <c r="H1720" s="255">
        <v>0</v>
      </c>
      <c r="I1720" s="255">
        <v>0</v>
      </c>
      <c r="J1720" s="255">
        <v>1.2824913484420299</v>
      </c>
    </row>
    <row r="1721" spans="1:10" s="116" customFormat="1" ht="12" x14ac:dyDescent="0.2">
      <c r="A1721" s="144" t="s">
        <v>4890</v>
      </c>
      <c r="B1721" s="144" t="s">
        <v>4890</v>
      </c>
      <c r="C1721" s="144" t="s">
        <v>3082</v>
      </c>
      <c r="D1721" s="256">
        <v>9.5986540113294298E-5</v>
      </c>
      <c r="E1721" s="256">
        <v>1.91973080226589E-4</v>
      </c>
      <c r="F1721" s="256">
        <v>3.8394616045317698E-4</v>
      </c>
      <c r="G1721" s="256">
        <v>0</v>
      </c>
      <c r="H1721" s="256">
        <v>0</v>
      </c>
      <c r="I1721" s="256">
        <v>0</v>
      </c>
      <c r="J1721" s="256">
        <v>0.47160886390847701</v>
      </c>
    </row>
    <row r="1722" spans="1:10" s="116" customFormat="1" ht="12" x14ac:dyDescent="0.2">
      <c r="A1722" s="143" t="s">
        <v>4891</v>
      </c>
      <c r="B1722" s="143" t="s">
        <v>4891</v>
      </c>
      <c r="C1722" s="143" t="s">
        <v>2154</v>
      </c>
      <c r="D1722" s="255">
        <v>3.9573665785252801</v>
      </c>
      <c r="E1722" s="255">
        <v>7.9147331570505601</v>
      </c>
      <c r="F1722" s="255">
        <v>15.829466314101101</v>
      </c>
      <c r="G1722" s="255">
        <v>0</v>
      </c>
      <c r="H1722" s="255">
        <v>0</v>
      </c>
      <c r="I1722" s="255">
        <v>0</v>
      </c>
      <c r="J1722" s="255">
        <v>1.14615243251018</v>
      </c>
    </row>
    <row r="1723" spans="1:10" s="116" customFormat="1" ht="12" x14ac:dyDescent="0.2">
      <c r="A1723" s="144" t="s">
        <v>356</v>
      </c>
      <c r="B1723" s="144" t="s">
        <v>356</v>
      </c>
      <c r="C1723" s="144" t="s">
        <v>2509</v>
      </c>
      <c r="D1723" s="256">
        <v>8.0159550507575492</v>
      </c>
      <c r="E1723" s="256">
        <v>16.031910101515098</v>
      </c>
      <c r="F1723" s="256">
        <v>32.063820203030197</v>
      </c>
      <c r="G1723" s="256">
        <v>0</v>
      </c>
      <c r="H1723" s="256">
        <v>0</v>
      </c>
      <c r="I1723" s="256">
        <v>0</v>
      </c>
      <c r="J1723" s="256">
        <v>1.8470516155034</v>
      </c>
    </row>
    <row r="1724" spans="1:10" s="116" customFormat="1" ht="12" x14ac:dyDescent="0.2">
      <c r="A1724" s="143" t="s">
        <v>349</v>
      </c>
      <c r="B1724" s="143" t="s">
        <v>349</v>
      </c>
      <c r="C1724" s="143" t="s">
        <v>2486</v>
      </c>
      <c r="D1724" s="255">
        <v>4.9207524912737804E-4</v>
      </c>
      <c r="E1724" s="255">
        <v>9.8415049825475694E-4</v>
      </c>
      <c r="F1724" s="255">
        <v>1.96830099650951E-3</v>
      </c>
      <c r="G1724" s="255">
        <v>0</v>
      </c>
      <c r="H1724" s="255">
        <v>0</v>
      </c>
      <c r="I1724" s="255">
        <v>0</v>
      </c>
      <c r="J1724" s="255">
        <v>0</v>
      </c>
    </row>
    <row r="1725" spans="1:10" s="116" customFormat="1" ht="12" x14ac:dyDescent="0.2">
      <c r="A1725" s="144" t="s">
        <v>1091</v>
      </c>
      <c r="B1725" s="144" t="s">
        <v>1091</v>
      </c>
      <c r="C1725" s="144" t="s">
        <v>3711</v>
      </c>
      <c r="D1725" s="256">
        <v>0</v>
      </c>
      <c r="E1725" s="256">
        <v>0</v>
      </c>
      <c r="F1725" s="256">
        <v>0</v>
      </c>
      <c r="G1725" s="256">
        <v>0</v>
      </c>
      <c r="H1725" s="256">
        <v>0</v>
      </c>
      <c r="I1725" s="256">
        <v>0</v>
      </c>
      <c r="J1725" s="256">
        <v>1.97199546151907</v>
      </c>
    </row>
    <row r="1726" spans="1:10" s="116" customFormat="1" ht="12" x14ac:dyDescent="0.2">
      <c r="A1726" s="143" t="s">
        <v>4892</v>
      </c>
      <c r="B1726" s="143" t="s">
        <v>4892</v>
      </c>
      <c r="C1726" s="143" t="s">
        <v>3176</v>
      </c>
      <c r="D1726" s="255">
        <v>2.0108362402060701E-4</v>
      </c>
      <c r="E1726" s="255">
        <v>4.0216724804121299E-4</v>
      </c>
      <c r="F1726" s="255">
        <v>8.0433449608242598E-4</v>
      </c>
      <c r="G1726" s="255">
        <v>0</v>
      </c>
      <c r="H1726" s="255">
        <v>0</v>
      </c>
      <c r="I1726" s="255">
        <v>0</v>
      </c>
      <c r="J1726" s="255">
        <v>0.34161877653899497</v>
      </c>
    </row>
    <row r="1727" spans="1:10" s="116" customFormat="1" ht="12" x14ac:dyDescent="0.2">
      <c r="A1727" s="144" t="s">
        <v>1090</v>
      </c>
      <c r="B1727" s="144" t="s">
        <v>1090</v>
      </c>
      <c r="C1727" s="144" t="s">
        <v>3708</v>
      </c>
      <c r="D1727" s="256">
        <v>0</v>
      </c>
      <c r="E1727" s="256">
        <v>0</v>
      </c>
      <c r="F1727" s="256">
        <v>0</v>
      </c>
      <c r="G1727" s="256">
        <v>0</v>
      </c>
      <c r="H1727" s="256">
        <v>0</v>
      </c>
      <c r="I1727" s="256">
        <v>0</v>
      </c>
      <c r="J1727" s="256">
        <v>1.21794985207513</v>
      </c>
    </row>
    <row r="1728" spans="1:10" s="116" customFormat="1" ht="12" x14ac:dyDescent="0.2">
      <c r="A1728" s="143" t="s">
        <v>1328</v>
      </c>
      <c r="B1728" s="143" t="s">
        <v>1328</v>
      </c>
      <c r="C1728" s="143" t="s">
        <v>3992</v>
      </c>
      <c r="D1728" s="255">
        <v>0</v>
      </c>
      <c r="E1728" s="255">
        <v>0</v>
      </c>
      <c r="F1728" s="255">
        <v>0</v>
      </c>
      <c r="G1728" s="255">
        <v>0</v>
      </c>
      <c r="H1728" s="255">
        <v>0</v>
      </c>
      <c r="I1728" s="255">
        <v>0</v>
      </c>
      <c r="J1728" s="255">
        <v>1.96564784387392</v>
      </c>
    </row>
    <row r="1729" spans="1:10" s="116" customFormat="1" ht="12" x14ac:dyDescent="0.2">
      <c r="A1729" s="144" t="s">
        <v>4893</v>
      </c>
      <c r="B1729" s="144" t="s">
        <v>4893</v>
      </c>
      <c r="C1729" s="144" t="s">
        <v>2332</v>
      </c>
      <c r="D1729" s="256">
        <v>0</v>
      </c>
      <c r="E1729" s="256">
        <v>0</v>
      </c>
      <c r="F1729" s="256">
        <v>0</v>
      </c>
      <c r="G1729" s="256">
        <v>0</v>
      </c>
      <c r="H1729" s="256">
        <v>0</v>
      </c>
      <c r="I1729" s="256">
        <v>0</v>
      </c>
      <c r="J1729" s="256">
        <v>2.0955317014969101</v>
      </c>
    </row>
    <row r="1730" spans="1:10" s="116" customFormat="1" ht="12" x14ac:dyDescent="0.2">
      <c r="A1730" s="143" t="s">
        <v>1179</v>
      </c>
      <c r="B1730" s="143" t="s">
        <v>1179</v>
      </c>
      <c r="C1730" s="143" t="s">
        <v>3814</v>
      </c>
      <c r="D1730" s="255">
        <v>0</v>
      </c>
      <c r="E1730" s="255">
        <v>0</v>
      </c>
      <c r="F1730" s="255">
        <v>0</v>
      </c>
      <c r="G1730" s="255">
        <v>0</v>
      </c>
      <c r="H1730" s="255">
        <v>0</v>
      </c>
      <c r="I1730" s="255">
        <v>0</v>
      </c>
      <c r="J1730" s="255">
        <v>1.9164136335439299</v>
      </c>
    </row>
    <row r="1731" spans="1:10" s="116" customFormat="1" ht="12" x14ac:dyDescent="0.2">
      <c r="A1731" s="144" t="s">
        <v>1178</v>
      </c>
      <c r="B1731" s="144" t="s">
        <v>1178</v>
      </c>
      <c r="C1731" s="144" t="s">
        <v>3813</v>
      </c>
      <c r="D1731" s="256">
        <v>0</v>
      </c>
      <c r="E1731" s="256">
        <v>0</v>
      </c>
      <c r="F1731" s="256">
        <v>0</v>
      </c>
      <c r="G1731" s="256">
        <v>0</v>
      </c>
      <c r="H1731" s="256">
        <v>0</v>
      </c>
      <c r="I1731" s="256">
        <v>0</v>
      </c>
      <c r="J1731" s="256">
        <v>0</v>
      </c>
    </row>
    <row r="1732" spans="1:10" s="116" customFormat="1" ht="12" x14ac:dyDescent="0.2">
      <c r="A1732" s="143" t="s">
        <v>905</v>
      </c>
      <c r="B1732" s="143" t="s">
        <v>905</v>
      </c>
      <c r="C1732" s="143" t="s">
        <v>3481</v>
      </c>
      <c r="D1732" s="255">
        <v>0.28851879952558701</v>
      </c>
      <c r="E1732" s="255">
        <v>0.57703759905117402</v>
      </c>
      <c r="F1732" s="255">
        <v>1.15407519810235</v>
      </c>
      <c r="G1732" s="255">
        <v>0</v>
      </c>
      <c r="H1732" s="255">
        <v>0</v>
      </c>
      <c r="I1732" s="255">
        <v>0</v>
      </c>
      <c r="J1732" s="255">
        <v>1.1273565785176001</v>
      </c>
    </row>
    <row r="1733" spans="1:10" s="116" customFormat="1" ht="12" x14ac:dyDescent="0.2">
      <c r="A1733" s="144" t="s">
        <v>864</v>
      </c>
      <c r="B1733" s="144" t="s">
        <v>865</v>
      </c>
      <c r="C1733" s="144" t="s">
        <v>3436</v>
      </c>
      <c r="D1733" s="256">
        <v>19.821600292688199</v>
      </c>
      <c r="E1733" s="256">
        <v>39.643200585376398</v>
      </c>
      <c r="F1733" s="256">
        <v>79.286401170752796</v>
      </c>
      <c r="G1733" s="256">
        <v>0</v>
      </c>
      <c r="H1733" s="256">
        <v>0</v>
      </c>
      <c r="I1733" s="256">
        <v>0</v>
      </c>
      <c r="J1733" s="256">
        <v>2.20284227211144</v>
      </c>
    </row>
    <row r="1734" spans="1:10" s="116" customFormat="1" ht="12" x14ac:dyDescent="0.2">
      <c r="A1734" s="143" t="s">
        <v>866</v>
      </c>
      <c r="B1734" s="143" t="s">
        <v>866</v>
      </c>
      <c r="C1734" s="143" t="s">
        <v>3437</v>
      </c>
      <c r="D1734" s="255">
        <v>0</v>
      </c>
      <c r="E1734" s="255">
        <v>0</v>
      </c>
      <c r="F1734" s="255">
        <v>0</v>
      </c>
      <c r="G1734" s="255">
        <v>0</v>
      </c>
      <c r="H1734" s="255">
        <v>0</v>
      </c>
      <c r="I1734" s="255">
        <v>0</v>
      </c>
      <c r="J1734" s="255">
        <v>0</v>
      </c>
    </row>
    <row r="1735" spans="1:10" s="116" customFormat="1" ht="12" x14ac:dyDescent="0.2">
      <c r="A1735" s="144" t="s">
        <v>4344</v>
      </c>
      <c r="B1735" s="144" t="s">
        <v>4894</v>
      </c>
      <c r="C1735" s="144" t="s">
        <v>2565</v>
      </c>
      <c r="D1735" s="256">
        <v>49.636890982925003</v>
      </c>
      <c r="E1735" s="256">
        <v>99.273781965849906</v>
      </c>
      <c r="F1735" s="256">
        <v>198.54756393170001</v>
      </c>
      <c r="G1735" s="256">
        <v>0</v>
      </c>
      <c r="H1735" s="256">
        <v>0</v>
      </c>
      <c r="I1735" s="256">
        <v>0</v>
      </c>
      <c r="J1735" s="256">
        <v>13.1446949938675</v>
      </c>
    </row>
    <row r="1736" spans="1:10" s="116" customFormat="1" ht="12" x14ac:dyDescent="0.2">
      <c r="A1736" s="143" t="s">
        <v>5880</v>
      </c>
      <c r="B1736" s="143" t="s">
        <v>5880</v>
      </c>
      <c r="C1736" s="143" t="s">
        <v>3592</v>
      </c>
      <c r="D1736" s="255">
        <v>0</v>
      </c>
      <c r="E1736" s="255">
        <v>0</v>
      </c>
      <c r="F1736" s="255">
        <v>0</v>
      </c>
      <c r="G1736" s="255">
        <v>0</v>
      </c>
      <c r="H1736" s="255">
        <v>0</v>
      </c>
      <c r="I1736" s="255">
        <v>0</v>
      </c>
      <c r="J1736" s="255">
        <v>0</v>
      </c>
    </row>
    <row r="1737" spans="1:10" s="116" customFormat="1" ht="12" x14ac:dyDescent="0.2">
      <c r="A1737" s="144" t="s">
        <v>4895</v>
      </c>
      <c r="B1737" s="144" t="s">
        <v>4895</v>
      </c>
      <c r="C1737" s="144" t="s">
        <v>2149</v>
      </c>
      <c r="D1737" s="256">
        <v>0</v>
      </c>
      <c r="E1737" s="256">
        <v>0</v>
      </c>
      <c r="F1737" s="256">
        <v>0</v>
      </c>
      <c r="G1737" s="256">
        <v>0</v>
      </c>
      <c r="H1737" s="256">
        <v>0</v>
      </c>
      <c r="I1737" s="256">
        <v>0</v>
      </c>
      <c r="J1737" s="256">
        <v>1.14988314295289</v>
      </c>
    </row>
    <row r="1738" spans="1:10" s="116" customFormat="1" ht="12" x14ac:dyDescent="0.2">
      <c r="A1738" s="143" t="s">
        <v>771</v>
      </c>
      <c r="B1738" s="143" t="s">
        <v>771</v>
      </c>
      <c r="C1738" s="143" t="s">
        <v>3331</v>
      </c>
      <c r="D1738" s="255">
        <v>1.99282529908028E-4</v>
      </c>
      <c r="E1738" s="255">
        <v>3.9856505981605503E-4</v>
      </c>
      <c r="F1738" s="255">
        <v>7.9713011963211103E-4</v>
      </c>
      <c r="G1738" s="255">
        <v>0</v>
      </c>
      <c r="H1738" s="255">
        <v>0</v>
      </c>
      <c r="I1738" s="255">
        <v>0</v>
      </c>
      <c r="J1738" s="255">
        <v>0</v>
      </c>
    </row>
    <row r="1739" spans="1:10" s="116" customFormat="1" ht="12" x14ac:dyDescent="0.2">
      <c r="A1739" s="144" t="s">
        <v>4273</v>
      </c>
      <c r="B1739" s="144" t="s">
        <v>4273</v>
      </c>
      <c r="C1739" s="144" t="s">
        <v>4274</v>
      </c>
      <c r="D1739" s="256">
        <v>0</v>
      </c>
      <c r="E1739" s="256">
        <v>0</v>
      </c>
      <c r="F1739" s="256">
        <v>0</v>
      </c>
      <c r="G1739" s="256">
        <v>0</v>
      </c>
      <c r="H1739" s="256">
        <v>0</v>
      </c>
      <c r="I1739" s="256">
        <v>0</v>
      </c>
      <c r="J1739" s="256">
        <v>2.0327432662337501</v>
      </c>
    </row>
    <row r="1740" spans="1:10" s="116" customFormat="1" ht="12" x14ac:dyDescent="0.2">
      <c r="A1740" s="143" t="s">
        <v>4896</v>
      </c>
      <c r="B1740" s="143" t="s">
        <v>4896</v>
      </c>
      <c r="C1740" s="143" t="s">
        <v>2131</v>
      </c>
      <c r="D1740" s="255">
        <v>0</v>
      </c>
      <c r="E1740" s="255">
        <v>0</v>
      </c>
      <c r="F1740" s="255">
        <v>0</v>
      </c>
      <c r="G1740" s="255">
        <v>0</v>
      </c>
      <c r="H1740" s="255">
        <v>0</v>
      </c>
      <c r="I1740" s="255">
        <v>0</v>
      </c>
      <c r="J1740" s="255">
        <v>1.07516653374092</v>
      </c>
    </row>
    <row r="1741" spans="1:10" s="116" customFormat="1" ht="12" x14ac:dyDescent="0.2">
      <c r="A1741" s="144" t="s">
        <v>4897</v>
      </c>
      <c r="B1741" s="144" t="s">
        <v>4897</v>
      </c>
      <c r="C1741" s="144" t="s">
        <v>2130</v>
      </c>
      <c r="D1741" s="256">
        <v>0</v>
      </c>
      <c r="E1741" s="256">
        <v>0</v>
      </c>
      <c r="F1741" s="256">
        <v>0</v>
      </c>
      <c r="G1741" s="256">
        <v>0</v>
      </c>
      <c r="H1741" s="256">
        <v>0</v>
      </c>
      <c r="I1741" s="256">
        <v>0</v>
      </c>
      <c r="J1741" s="256">
        <v>0</v>
      </c>
    </row>
    <row r="1742" spans="1:10" s="116" customFormat="1" ht="12" x14ac:dyDescent="0.2">
      <c r="A1742" s="143" t="s">
        <v>4898</v>
      </c>
      <c r="B1742" s="143" t="s">
        <v>4898</v>
      </c>
      <c r="C1742" s="143" t="s">
        <v>2034</v>
      </c>
      <c r="D1742" s="255">
        <v>0</v>
      </c>
      <c r="E1742" s="255">
        <v>0</v>
      </c>
      <c r="F1742" s="255">
        <v>0</v>
      </c>
      <c r="G1742" s="255">
        <v>0</v>
      </c>
      <c r="H1742" s="255">
        <v>0</v>
      </c>
      <c r="I1742" s="255">
        <v>0</v>
      </c>
      <c r="J1742" s="255">
        <v>2.0832091326225801</v>
      </c>
    </row>
    <row r="1743" spans="1:10" s="116" customFormat="1" ht="12" x14ac:dyDescent="0.2">
      <c r="A1743" s="144" t="s">
        <v>4899</v>
      </c>
      <c r="B1743" s="144" t="s">
        <v>4899</v>
      </c>
      <c r="C1743" s="144" t="s">
        <v>2185</v>
      </c>
      <c r="D1743" s="256">
        <v>0</v>
      </c>
      <c r="E1743" s="256">
        <v>0</v>
      </c>
      <c r="F1743" s="256">
        <v>0</v>
      </c>
      <c r="G1743" s="256">
        <v>0</v>
      </c>
      <c r="H1743" s="256">
        <v>0</v>
      </c>
      <c r="I1743" s="256">
        <v>0</v>
      </c>
      <c r="J1743" s="256">
        <v>1.23148435335166</v>
      </c>
    </row>
    <row r="1744" spans="1:10" s="116" customFormat="1" ht="12" x14ac:dyDescent="0.2">
      <c r="A1744" s="143" t="s">
        <v>4899</v>
      </c>
      <c r="B1744" s="143" t="s">
        <v>4900</v>
      </c>
      <c r="C1744" s="143" t="s">
        <v>2184</v>
      </c>
      <c r="D1744" s="255">
        <v>0</v>
      </c>
      <c r="E1744" s="255">
        <v>0</v>
      </c>
      <c r="F1744" s="255">
        <v>0</v>
      </c>
      <c r="G1744" s="255">
        <v>0</v>
      </c>
      <c r="H1744" s="255">
        <v>0</v>
      </c>
      <c r="I1744" s="255">
        <v>0</v>
      </c>
      <c r="J1744" s="255">
        <v>0</v>
      </c>
    </row>
    <row r="1745" spans="1:10" s="116" customFormat="1" ht="12" x14ac:dyDescent="0.2">
      <c r="A1745" s="144" t="s">
        <v>5881</v>
      </c>
      <c r="B1745" s="144" t="s">
        <v>5881</v>
      </c>
      <c r="C1745" s="144" t="s">
        <v>2220</v>
      </c>
      <c r="D1745" s="256">
        <v>0</v>
      </c>
      <c r="E1745" s="256">
        <v>0</v>
      </c>
      <c r="F1745" s="256">
        <v>0</v>
      </c>
      <c r="G1745" s="256">
        <v>0</v>
      </c>
      <c r="H1745" s="256">
        <v>0</v>
      </c>
      <c r="I1745" s="256">
        <v>0</v>
      </c>
      <c r="J1745" s="256">
        <v>2.01876399135775</v>
      </c>
    </row>
    <row r="1746" spans="1:10" s="116" customFormat="1" ht="12" x14ac:dyDescent="0.2">
      <c r="A1746" s="143" t="s">
        <v>6220</v>
      </c>
      <c r="B1746" s="143" t="s">
        <v>6220</v>
      </c>
      <c r="C1746" s="143" t="s">
        <v>6221</v>
      </c>
      <c r="D1746" s="255">
        <v>0</v>
      </c>
      <c r="E1746" s="255">
        <v>0</v>
      </c>
      <c r="F1746" s="255">
        <v>0</v>
      </c>
      <c r="G1746" s="255">
        <v>0</v>
      </c>
      <c r="H1746" s="255">
        <v>0</v>
      </c>
      <c r="I1746" s="255">
        <v>0</v>
      </c>
      <c r="J1746" s="255">
        <v>2.25948212852526</v>
      </c>
    </row>
    <row r="1747" spans="1:10" s="116" customFormat="1" ht="12" x14ac:dyDescent="0.2">
      <c r="A1747" s="144" t="s">
        <v>1093</v>
      </c>
      <c r="B1747" s="144" t="s">
        <v>1093</v>
      </c>
      <c r="C1747" s="144" t="s">
        <v>3713</v>
      </c>
      <c r="D1747" s="256">
        <v>0</v>
      </c>
      <c r="E1747" s="256">
        <v>0</v>
      </c>
      <c r="F1747" s="256">
        <v>0</v>
      </c>
      <c r="G1747" s="256">
        <v>0</v>
      </c>
      <c r="H1747" s="256">
        <v>0</v>
      </c>
      <c r="I1747" s="256">
        <v>0</v>
      </c>
      <c r="J1747" s="256">
        <v>2.0205403604035501</v>
      </c>
    </row>
    <row r="1748" spans="1:10" s="116" customFormat="1" ht="12" x14ac:dyDescent="0.2">
      <c r="A1748" s="143" t="s">
        <v>6222</v>
      </c>
      <c r="B1748" s="143" t="s">
        <v>6222</v>
      </c>
      <c r="C1748" s="143" t="s">
        <v>6223</v>
      </c>
      <c r="D1748" s="255">
        <v>0</v>
      </c>
      <c r="E1748" s="255">
        <v>0</v>
      </c>
      <c r="F1748" s="255">
        <v>0</v>
      </c>
      <c r="G1748" s="255">
        <v>0</v>
      </c>
      <c r="H1748" s="255">
        <v>0</v>
      </c>
      <c r="I1748" s="255">
        <v>0</v>
      </c>
      <c r="J1748" s="255">
        <v>0</v>
      </c>
    </row>
    <row r="1749" spans="1:10" s="116" customFormat="1" ht="12" x14ac:dyDescent="0.2">
      <c r="A1749" s="144" t="s">
        <v>1125</v>
      </c>
      <c r="B1749" s="144" t="s">
        <v>1125</v>
      </c>
      <c r="C1749" s="144" t="s">
        <v>3746</v>
      </c>
      <c r="D1749" s="256">
        <v>2.5340805835046401E-5</v>
      </c>
      <c r="E1749" s="256">
        <v>5.0681611670092701E-5</v>
      </c>
      <c r="F1749" s="256">
        <v>1.0136322334018499E-4</v>
      </c>
      <c r="G1749" s="256">
        <v>0</v>
      </c>
      <c r="H1749" s="256">
        <v>0</v>
      </c>
      <c r="I1749" s="256">
        <v>0</v>
      </c>
      <c r="J1749" s="256">
        <v>0</v>
      </c>
    </row>
    <row r="1750" spans="1:10" s="116" customFormat="1" ht="12" x14ac:dyDescent="0.2">
      <c r="A1750" s="143" t="s">
        <v>861</v>
      </c>
      <c r="B1750" s="143" t="s">
        <v>861</v>
      </c>
      <c r="C1750" s="143" t="s">
        <v>3433</v>
      </c>
      <c r="D1750" s="255">
        <v>4.0025518637080904</v>
      </c>
      <c r="E1750" s="255">
        <v>8.0051037274161807</v>
      </c>
      <c r="F1750" s="255">
        <v>16.0102074548324</v>
      </c>
      <c r="G1750" s="255">
        <v>0</v>
      </c>
      <c r="H1750" s="255">
        <v>0</v>
      </c>
      <c r="I1750" s="255">
        <v>0</v>
      </c>
      <c r="J1750" s="255">
        <v>2.1723440565685501</v>
      </c>
    </row>
    <row r="1751" spans="1:10" s="116" customFormat="1" ht="12" x14ac:dyDescent="0.2">
      <c r="A1751" s="144" t="s">
        <v>860</v>
      </c>
      <c r="B1751" s="144" t="s">
        <v>860</v>
      </c>
      <c r="C1751" s="144" t="s">
        <v>3431</v>
      </c>
      <c r="D1751" s="256">
        <v>0</v>
      </c>
      <c r="E1751" s="256">
        <v>0</v>
      </c>
      <c r="F1751" s="256">
        <v>0</v>
      </c>
      <c r="G1751" s="256">
        <v>0</v>
      </c>
      <c r="H1751" s="256">
        <v>0</v>
      </c>
      <c r="I1751" s="256">
        <v>0</v>
      </c>
      <c r="J1751" s="256">
        <v>0</v>
      </c>
    </row>
    <row r="1752" spans="1:10" s="116" customFormat="1" ht="12" x14ac:dyDescent="0.2">
      <c r="A1752" s="143" t="s">
        <v>922</v>
      </c>
      <c r="B1752" s="143" t="s">
        <v>922</v>
      </c>
      <c r="C1752" s="143" t="s">
        <v>3500</v>
      </c>
      <c r="D1752" s="255">
        <v>0</v>
      </c>
      <c r="E1752" s="255">
        <v>0</v>
      </c>
      <c r="F1752" s="255">
        <v>0</v>
      </c>
      <c r="G1752" s="255">
        <v>0</v>
      </c>
      <c r="H1752" s="255">
        <v>0</v>
      </c>
      <c r="I1752" s="255">
        <v>0</v>
      </c>
      <c r="J1752" s="255">
        <v>2.95160413535167</v>
      </c>
    </row>
    <row r="1753" spans="1:10" s="116" customFormat="1" ht="12" x14ac:dyDescent="0.2">
      <c r="A1753" s="144" t="s">
        <v>673</v>
      </c>
      <c r="B1753" s="144" t="s">
        <v>673</v>
      </c>
      <c r="C1753" s="144" t="s">
        <v>3212</v>
      </c>
      <c r="D1753" s="256">
        <v>0</v>
      </c>
      <c r="E1753" s="256">
        <v>0</v>
      </c>
      <c r="F1753" s="256">
        <v>0</v>
      </c>
      <c r="G1753" s="256">
        <v>0</v>
      </c>
      <c r="H1753" s="256">
        <v>0</v>
      </c>
      <c r="I1753" s="256">
        <v>0</v>
      </c>
      <c r="J1753" s="256">
        <v>0</v>
      </c>
    </row>
    <row r="1754" spans="1:10" s="116" customFormat="1" ht="12" x14ac:dyDescent="0.2">
      <c r="A1754" s="143" t="s">
        <v>1411</v>
      </c>
      <c r="B1754" s="143" t="s">
        <v>1411</v>
      </c>
      <c r="C1754" s="143" t="s">
        <v>4078</v>
      </c>
      <c r="D1754" s="255">
        <v>0</v>
      </c>
      <c r="E1754" s="255">
        <v>0</v>
      </c>
      <c r="F1754" s="255">
        <v>0</v>
      </c>
      <c r="G1754" s="255">
        <v>0</v>
      </c>
      <c r="H1754" s="255">
        <v>0</v>
      </c>
      <c r="I1754" s="255">
        <v>0</v>
      </c>
      <c r="J1754" s="255">
        <v>1.9612258157103899</v>
      </c>
    </row>
    <row r="1755" spans="1:10" s="116" customFormat="1" ht="12" x14ac:dyDescent="0.2">
      <c r="A1755" s="144" t="s">
        <v>1136</v>
      </c>
      <c r="B1755" s="144" t="s">
        <v>1136</v>
      </c>
      <c r="C1755" s="144" t="s">
        <v>3761</v>
      </c>
      <c r="D1755" s="256">
        <v>0</v>
      </c>
      <c r="E1755" s="256">
        <v>0</v>
      </c>
      <c r="F1755" s="256">
        <v>0</v>
      </c>
      <c r="G1755" s="256">
        <v>0</v>
      </c>
      <c r="H1755" s="256">
        <v>0</v>
      </c>
      <c r="I1755" s="256">
        <v>0</v>
      </c>
      <c r="J1755" s="256">
        <v>1.92071937323287</v>
      </c>
    </row>
    <row r="1756" spans="1:10" s="116" customFormat="1" ht="12" x14ac:dyDescent="0.2">
      <c r="A1756" s="143" t="s">
        <v>5740</v>
      </c>
      <c r="B1756" s="143" t="s">
        <v>5740</v>
      </c>
      <c r="C1756" s="143" t="s">
        <v>5741</v>
      </c>
      <c r="D1756" s="255">
        <v>0</v>
      </c>
      <c r="E1756" s="255">
        <v>0</v>
      </c>
      <c r="F1756" s="255">
        <v>0</v>
      </c>
      <c r="G1756" s="255">
        <v>0</v>
      </c>
      <c r="H1756" s="255">
        <v>0</v>
      </c>
      <c r="I1756" s="255">
        <v>0</v>
      </c>
      <c r="J1756" s="255">
        <v>2.30895098462</v>
      </c>
    </row>
    <row r="1757" spans="1:10" s="116" customFormat="1" ht="12" x14ac:dyDescent="0.2">
      <c r="A1757" s="144" t="s">
        <v>5882</v>
      </c>
      <c r="B1757" s="144" t="s">
        <v>5882</v>
      </c>
      <c r="C1757" s="144" t="s">
        <v>5509</v>
      </c>
      <c r="D1757" s="256">
        <v>0</v>
      </c>
      <c r="E1757" s="256">
        <v>0</v>
      </c>
      <c r="F1757" s="256">
        <v>0</v>
      </c>
      <c r="G1757" s="256">
        <v>0</v>
      </c>
      <c r="H1757" s="256">
        <v>0</v>
      </c>
      <c r="I1757" s="256">
        <v>0</v>
      </c>
      <c r="J1757" s="256">
        <v>7.2225784606500003</v>
      </c>
    </row>
    <row r="1758" spans="1:10" s="116" customFormat="1" ht="12" x14ac:dyDescent="0.2">
      <c r="A1758" s="143" t="s">
        <v>649</v>
      </c>
      <c r="B1758" s="143" t="s">
        <v>649</v>
      </c>
      <c r="C1758" s="143" t="s">
        <v>3160</v>
      </c>
      <c r="D1758" s="255">
        <v>0</v>
      </c>
      <c r="E1758" s="255">
        <v>0</v>
      </c>
      <c r="F1758" s="255">
        <v>0</v>
      </c>
      <c r="G1758" s="255">
        <v>0</v>
      </c>
      <c r="H1758" s="255">
        <v>0</v>
      </c>
      <c r="I1758" s="255">
        <v>0</v>
      </c>
      <c r="J1758" s="255">
        <v>2.8599699822165401</v>
      </c>
    </row>
    <row r="1759" spans="1:10" s="116" customFormat="1" ht="12" x14ac:dyDescent="0.2">
      <c r="A1759" s="144" t="s">
        <v>1836</v>
      </c>
      <c r="B1759" s="144" t="s">
        <v>1836</v>
      </c>
      <c r="C1759" s="144" t="s">
        <v>4146</v>
      </c>
      <c r="D1759" s="256">
        <v>0</v>
      </c>
      <c r="E1759" s="256">
        <v>0</v>
      </c>
      <c r="F1759" s="256">
        <v>0</v>
      </c>
      <c r="G1759" s="256">
        <v>26.203455733376</v>
      </c>
      <c r="H1759" s="256">
        <v>52.406911466752</v>
      </c>
      <c r="I1759" s="256">
        <v>104.813822933504</v>
      </c>
      <c r="J1759" s="256">
        <v>0</v>
      </c>
    </row>
    <row r="1760" spans="1:10" s="116" customFormat="1" ht="12" x14ac:dyDescent="0.2">
      <c r="A1760" s="143" t="s">
        <v>1197</v>
      </c>
      <c r="B1760" s="143" t="s">
        <v>1197</v>
      </c>
      <c r="C1760" s="143" t="s">
        <v>3838</v>
      </c>
      <c r="D1760" s="255">
        <v>0</v>
      </c>
      <c r="E1760" s="255">
        <v>0</v>
      </c>
      <c r="F1760" s="255">
        <v>0</v>
      </c>
      <c r="G1760" s="255">
        <v>24.891267336924699</v>
      </c>
      <c r="H1760" s="255">
        <v>49.782534673849398</v>
      </c>
      <c r="I1760" s="255">
        <v>99.565069347698795</v>
      </c>
      <c r="J1760" s="255">
        <v>0</v>
      </c>
    </row>
    <row r="1761" spans="1:10" s="116" customFormat="1" ht="12" x14ac:dyDescent="0.2">
      <c r="A1761" s="144" t="s">
        <v>1199</v>
      </c>
      <c r="B1761" s="144" t="s">
        <v>1199</v>
      </c>
      <c r="C1761" s="144" t="s">
        <v>3841</v>
      </c>
      <c r="D1761" s="256">
        <v>13.6870125317442</v>
      </c>
      <c r="E1761" s="256">
        <v>27.3740250634884</v>
      </c>
      <c r="F1761" s="256">
        <v>54.7480501269768</v>
      </c>
      <c r="G1761" s="256">
        <v>0</v>
      </c>
      <c r="H1761" s="256">
        <v>0</v>
      </c>
      <c r="I1761" s="256">
        <v>0</v>
      </c>
      <c r="J1761" s="256">
        <v>0.39515936044349997</v>
      </c>
    </row>
    <row r="1762" spans="1:10" s="116" customFormat="1" ht="12" x14ac:dyDescent="0.2">
      <c r="A1762" s="143" t="s">
        <v>4901</v>
      </c>
      <c r="B1762" s="143" t="s">
        <v>4901</v>
      </c>
      <c r="C1762" s="143" t="s">
        <v>2422</v>
      </c>
      <c r="D1762" s="255">
        <v>0</v>
      </c>
      <c r="E1762" s="255">
        <v>0</v>
      </c>
      <c r="F1762" s="255">
        <v>0</v>
      </c>
      <c r="G1762" s="255">
        <v>0</v>
      </c>
      <c r="H1762" s="255">
        <v>0</v>
      </c>
      <c r="I1762" s="255">
        <v>0</v>
      </c>
      <c r="J1762" s="255">
        <v>2.1431078775271302</v>
      </c>
    </row>
    <row r="1763" spans="1:10" s="116" customFormat="1" ht="12" x14ac:dyDescent="0.2">
      <c r="A1763" s="144" t="s">
        <v>5883</v>
      </c>
      <c r="B1763" s="144" t="s">
        <v>5883</v>
      </c>
      <c r="C1763" s="144" t="s">
        <v>2983</v>
      </c>
      <c r="D1763" s="256">
        <v>9.812326929999999E-4</v>
      </c>
      <c r="E1763" s="256">
        <v>1.9624653859999998E-3</v>
      </c>
      <c r="F1763" s="256">
        <v>3.9249307719999996E-3</v>
      </c>
      <c r="G1763" s="256">
        <v>0</v>
      </c>
      <c r="H1763" s="256">
        <v>0</v>
      </c>
      <c r="I1763" s="256">
        <v>0</v>
      </c>
      <c r="J1763" s="256">
        <v>1.721782893474</v>
      </c>
    </row>
    <row r="1764" spans="1:10" s="116" customFormat="1" ht="12" x14ac:dyDescent="0.2">
      <c r="A1764" s="143" t="s">
        <v>611</v>
      </c>
      <c r="B1764" s="143" t="s">
        <v>611</v>
      </c>
      <c r="C1764" s="143" t="s">
        <v>3041</v>
      </c>
      <c r="D1764" s="255">
        <v>0</v>
      </c>
      <c r="E1764" s="255">
        <v>0</v>
      </c>
      <c r="F1764" s="255">
        <v>0</v>
      </c>
      <c r="G1764" s="255">
        <v>0</v>
      </c>
      <c r="H1764" s="255">
        <v>0</v>
      </c>
      <c r="I1764" s="255">
        <v>0</v>
      </c>
      <c r="J1764" s="255">
        <v>2.7862998555231901</v>
      </c>
    </row>
    <row r="1765" spans="1:10" s="116" customFormat="1" ht="12" x14ac:dyDescent="0.2">
      <c r="A1765" s="144" t="s">
        <v>963</v>
      </c>
      <c r="B1765" s="144" t="s">
        <v>963</v>
      </c>
      <c r="C1765" s="144" t="s">
        <v>3551</v>
      </c>
      <c r="D1765" s="256">
        <v>0</v>
      </c>
      <c r="E1765" s="256">
        <v>0</v>
      </c>
      <c r="F1765" s="256">
        <v>0</v>
      </c>
      <c r="G1765" s="256">
        <v>0</v>
      </c>
      <c r="H1765" s="256">
        <v>0</v>
      </c>
      <c r="I1765" s="256">
        <v>0</v>
      </c>
      <c r="J1765" s="256">
        <v>0</v>
      </c>
    </row>
    <row r="1766" spans="1:10" s="116" customFormat="1" ht="12" x14ac:dyDescent="0.2">
      <c r="A1766" s="143" t="s">
        <v>717</v>
      </c>
      <c r="B1766" s="143" t="s">
        <v>717</v>
      </c>
      <c r="C1766" s="143" t="s">
        <v>3261</v>
      </c>
      <c r="D1766" s="255">
        <v>4.8389718466239102E-4</v>
      </c>
      <c r="E1766" s="255">
        <v>9.6779436932478301E-4</v>
      </c>
      <c r="F1766" s="255">
        <v>1.9355887386495699E-3</v>
      </c>
      <c r="G1766" s="255">
        <v>0</v>
      </c>
      <c r="H1766" s="255">
        <v>0</v>
      </c>
      <c r="I1766" s="255">
        <v>0</v>
      </c>
      <c r="J1766" s="255">
        <v>1.7190185467864401</v>
      </c>
    </row>
    <row r="1767" spans="1:10" s="116" customFormat="1" ht="12" x14ac:dyDescent="0.2">
      <c r="A1767" s="144" t="s">
        <v>1815</v>
      </c>
      <c r="B1767" s="144" t="s">
        <v>1815</v>
      </c>
      <c r="C1767" s="144" t="s">
        <v>3260</v>
      </c>
      <c r="D1767" s="256">
        <v>5.6692599418195098E-4</v>
      </c>
      <c r="E1767" s="256">
        <v>1.1338519883639E-3</v>
      </c>
      <c r="F1767" s="256">
        <v>2.26770397672781E-3</v>
      </c>
      <c r="G1767" s="256">
        <v>0</v>
      </c>
      <c r="H1767" s="256">
        <v>0</v>
      </c>
      <c r="I1767" s="256">
        <v>0</v>
      </c>
      <c r="J1767" s="256">
        <v>0</v>
      </c>
    </row>
    <row r="1768" spans="1:10" s="116" customFormat="1" ht="12" x14ac:dyDescent="0.2">
      <c r="A1768" s="143" t="s">
        <v>1498</v>
      </c>
      <c r="B1768" s="143" t="s">
        <v>1498</v>
      </c>
      <c r="C1768" s="143" t="s">
        <v>4179</v>
      </c>
      <c r="D1768" s="255">
        <v>0</v>
      </c>
      <c r="E1768" s="255">
        <v>0</v>
      </c>
      <c r="F1768" s="255">
        <v>0</v>
      </c>
      <c r="G1768" s="255">
        <v>0</v>
      </c>
      <c r="H1768" s="255">
        <v>0</v>
      </c>
      <c r="I1768" s="255">
        <v>0</v>
      </c>
      <c r="J1768" s="255">
        <v>0.57008418250000004</v>
      </c>
    </row>
    <row r="1769" spans="1:10" s="116" customFormat="1" ht="12" x14ac:dyDescent="0.2">
      <c r="A1769" s="144" t="s">
        <v>4902</v>
      </c>
      <c r="B1769" s="144" t="s">
        <v>4902</v>
      </c>
      <c r="C1769" s="144" t="s">
        <v>2425</v>
      </c>
      <c r="D1769" s="256">
        <v>0</v>
      </c>
      <c r="E1769" s="256">
        <v>0</v>
      </c>
      <c r="F1769" s="256">
        <v>0</v>
      </c>
      <c r="G1769" s="256">
        <v>0</v>
      </c>
      <c r="H1769" s="256">
        <v>0</v>
      </c>
      <c r="I1769" s="256">
        <v>0</v>
      </c>
      <c r="J1769" s="256">
        <v>0</v>
      </c>
    </row>
    <row r="1770" spans="1:10" s="116" customFormat="1" ht="12" x14ac:dyDescent="0.2">
      <c r="A1770" s="143" t="s">
        <v>361</v>
      </c>
      <c r="B1770" s="143" t="s">
        <v>361</v>
      </c>
      <c r="C1770" s="143" t="s">
        <v>2515</v>
      </c>
      <c r="D1770" s="255">
        <v>0</v>
      </c>
      <c r="E1770" s="255">
        <v>0</v>
      </c>
      <c r="F1770" s="255">
        <v>0</v>
      </c>
      <c r="G1770" s="255">
        <v>0</v>
      </c>
      <c r="H1770" s="255">
        <v>0</v>
      </c>
      <c r="I1770" s="255">
        <v>0</v>
      </c>
      <c r="J1770" s="255">
        <v>1.1401123805797999</v>
      </c>
    </row>
    <row r="1771" spans="1:10" s="116" customFormat="1" ht="12" x14ac:dyDescent="0.2">
      <c r="A1771" s="144" t="s">
        <v>4903</v>
      </c>
      <c r="B1771" s="144" t="s">
        <v>4903</v>
      </c>
      <c r="C1771" s="144" t="s">
        <v>2540</v>
      </c>
      <c r="D1771" s="256">
        <v>0</v>
      </c>
      <c r="E1771" s="256">
        <v>0</v>
      </c>
      <c r="F1771" s="256">
        <v>0</v>
      </c>
      <c r="G1771" s="256">
        <v>0</v>
      </c>
      <c r="H1771" s="256">
        <v>0</v>
      </c>
      <c r="I1771" s="256">
        <v>0</v>
      </c>
      <c r="J1771" s="256">
        <v>2.2608507937960001</v>
      </c>
    </row>
    <row r="1772" spans="1:10" s="116" customFormat="1" ht="12" x14ac:dyDescent="0.2">
      <c r="A1772" s="143" t="s">
        <v>404</v>
      </c>
      <c r="B1772" s="143" t="s">
        <v>404</v>
      </c>
      <c r="C1772" s="143" t="s">
        <v>2659</v>
      </c>
      <c r="D1772" s="255">
        <v>0</v>
      </c>
      <c r="E1772" s="255">
        <v>0</v>
      </c>
      <c r="F1772" s="255">
        <v>0</v>
      </c>
      <c r="G1772" s="255">
        <v>27.799208682834799</v>
      </c>
      <c r="H1772" s="255">
        <v>55.598417365669697</v>
      </c>
      <c r="I1772" s="255">
        <v>111.196834731339</v>
      </c>
      <c r="J1772" s="255">
        <v>0</v>
      </c>
    </row>
    <row r="1773" spans="1:10" s="116" customFormat="1" ht="12" x14ac:dyDescent="0.2">
      <c r="A1773" s="144" t="s">
        <v>1124</v>
      </c>
      <c r="B1773" s="144" t="s">
        <v>1124</v>
      </c>
      <c r="C1773" s="144" t="s">
        <v>3745</v>
      </c>
      <c r="D1773" s="256">
        <v>1.4366140785230001E-4</v>
      </c>
      <c r="E1773" s="256">
        <v>2.8732281570460001E-4</v>
      </c>
      <c r="F1773" s="256">
        <v>5.7464563140920003E-4</v>
      </c>
      <c r="G1773" s="256">
        <v>0</v>
      </c>
      <c r="H1773" s="256">
        <v>0</v>
      </c>
      <c r="I1773" s="256">
        <v>0</v>
      </c>
      <c r="J1773" s="256">
        <v>0.42996990585952499</v>
      </c>
    </row>
    <row r="1774" spans="1:10" s="116" customFormat="1" ht="12" x14ac:dyDescent="0.2">
      <c r="A1774" s="143" t="s">
        <v>1311</v>
      </c>
      <c r="B1774" s="143" t="s">
        <v>1311</v>
      </c>
      <c r="C1774" s="143" t="s">
        <v>3977</v>
      </c>
      <c r="D1774" s="255">
        <v>1.47060485012815E-4</v>
      </c>
      <c r="E1774" s="255">
        <v>2.9412097002563001E-4</v>
      </c>
      <c r="F1774" s="255">
        <v>5.8824194005126001E-4</v>
      </c>
      <c r="G1774" s="255">
        <v>0</v>
      </c>
      <c r="H1774" s="255">
        <v>0</v>
      </c>
      <c r="I1774" s="255">
        <v>0</v>
      </c>
      <c r="J1774" s="255">
        <v>0.38336795367151699</v>
      </c>
    </row>
    <row r="1775" spans="1:10" s="116" customFormat="1" ht="12" x14ac:dyDescent="0.2">
      <c r="A1775" s="144" t="s">
        <v>4904</v>
      </c>
      <c r="B1775" s="144" t="s">
        <v>4904</v>
      </c>
      <c r="C1775" s="144" t="s">
        <v>2110</v>
      </c>
      <c r="D1775" s="256">
        <v>0</v>
      </c>
      <c r="E1775" s="256">
        <v>0</v>
      </c>
      <c r="F1775" s="256">
        <v>0</v>
      </c>
      <c r="G1775" s="256">
        <v>0</v>
      </c>
      <c r="H1775" s="256">
        <v>0</v>
      </c>
      <c r="I1775" s="256">
        <v>0</v>
      </c>
      <c r="J1775" s="256">
        <v>1.1452582677202701</v>
      </c>
    </row>
    <row r="1776" spans="1:10" s="116" customFormat="1" ht="12" x14ac:dyDescent="0.2">
      <c r="A1776" s="143" t="s">
        <v>4905</v>
      </c>
      <c r="B1776" s="143" t="s">
        <v>4905</v>
      </c>
      <c r="C1776" s="143" t="s">
        <v>2037</v>
      </c>
      <c r="D1776" s="255">
        <v>0</v>
      </c>
      <c r="E1776" s="255">
        <v>0</v>
      </c>
      <c r="F1776" s="255">
        <v>0</v>
      </c>
      <c r="G1776" s="255">
        <v>0</v>
      </c>
      <c r="H1776" s="255">
        <v>0</v>
      </c>
      <c r="I1776" s="255">
        <v>0</v>
      </c>
      <c r="J1776" s="255">
        <v>2.3561988174600001</v>
      </c>
    </row>
    <row r="1777" spans="1:10" s="116" customFormat="1" ht="12" x14ac:dyDescent="0.2">
      <c r="A1777" s="144" t="s">
        <v>1286</v>
      </c>
      <c r="B1777" s="144" t="s">
        <v>1286</v>
      </c>
      <c r="C1777" s="144" t="s">
        <v>3948</v>
      </c>
      <c r="D1777" s="256">
        <v>0</v>
      </c>
      <c r="E1777" s="256">
        <v>0</v>
      </c>
      <c r="F1777" s="256">
        <v>0</v>
      </c>
      <c r="G1777" s="256">
        <v>0</v>
      </c>
      <c r="H1777" s="256">
        <v>0</v>
      </c>
      <c r="I1777" s="256">
        <v>0</v>
      </c>
      <c r="J1777" s="256">
        <v>4.1476870639400003</v>
      </c>
    </row>
    <row r="1778" spans="1:10" s="116" customFormat="1" ht="12" x14ac:dyDescent="0.2">
      <c r="A1778" s="143" t="s">
        <v>647</v>
      </c>
      <c r="B1778" s="143" t="s">
        <v>647</v>
      </c>
      <c r="C1778" s="143" t="s">
        <v>3157</v>
      </c>
      <c r="D1778" s="255">
        <v>0</v>
      </c>
      <c r="E1778" s="255">
        <v>0</v>
      </c>
      <c r="F1778" s="255">
        <v>0</v>
      </c>
      <c r="G1778" s="255">
        <v>0</v>
      </c>
      <c r="H1778" s="255">
        <v>0</v>
      </c>
      <c r="I1778" s="255">
        <v>0</v>
      </c>
      <c r="J1778" s="255">
        <v>1.2536453521256601</v>
      </c>
    </row>
    <row r="1779" spans="1:10" s="116" customFormat="1" ht="12" x14ac:dyDescent="0.2">
      <c r="A1779" s="144" t="s">
        <v>1535</v>
      </c>
      <c r="B1779" s="144" t="s">
        <v>1535</v>
      </c>
      <c r="C1779" s="144" t="s">
        <v>4212</v>
      </c>
      <c r="D1779" s="256">
        <v>1.76916366666667E-4</v>
      </c>
      <c r="E1779" s="256">
        <v>3.5383273333333302E-4</v>
      </c>
      <c r="F1779" s="256">
        <v>7.0766546666666701E-4</v>
      </c>
      <c r="G1779" s="256">
        <v>0</v>
      </c>
      <c r="H1779" s="256">
        <v>0</v>
      </c>
      <c r="I1779" s="256">
        <v>0</v>
      </c>
      <c r="J1779" s="256">
        <v>0.39404580596838701</v>
      </c>
    </row>
    <row r="1780" spans="1:10" s="116" customFormat="1" ht="12" x14ac:dyDescent="0.2">
      <c r="A1780" s="143" t="s">
        <v>4906</v>
      </c>
      <c r="B1780" s="143" t="s">
        <v>4906</v>
      </c>
      <c r="C1780" s="143" t="s">
        <v>2011</v>
      </c>
      <c r="D1780" s="255">
        <v>0</v>
      </c>
      <c r="E1780" s="255">
        <v>0</v>
      </c>
      <c r="F1780" s="255">
        <v>0</v>
      </c>
      <c r="G1780" s="255">
        <v>0</v>
      </c>
      <c r="H1780" s="255">
        <v>0</v>
      </c>
      <c r="I1780" s="255">
        <v>0</v>
      </c>
      <c r="J1780" s="255">
        <v>0</v>
      </c>
    </row>
    <row r="1781" spans="1:10" s="116" customFormat="1" ht="12" x14ac:dyDescent="0.2">
      <c r="A1781" s="144" t="s">
        <v>5742</v>
      </c>
      <c r="B1781" s="144" t="s">
        <v>5742</v>
      </c>
      <c r="C1781" s="144" t="s">
        <v>5743</v>
      </c>
      <c r="D1781" s="256">
        <v>0</v>
      </c>
      <c r="E1781" s="256">
        <v>0</v>
      </c>
      <c r="F1781" s="256">
        <v>0</v>
      </c>
      <c r="G1781" s="256">
        <v>0</v>
      </c>
      <c r="H1781" s="256">
        <v>0</v>
      </c>
      <c r="I1781" s="256">
        <v>0</v>
      </c>
      <c r="J1781" s="256">
        <v>1.71052956935</v>
      </c>
    </row>
    <row r="1782" spans="1:10" s="116" customFormat="1" ht="12" x14ac:dyDescent="0.2">
      <c r="A1782" s="143" t="s">
        <v>4907</v>
      </c>
      <c r="B1782" s="143" t="s">
        <v>4907</v>
      </c>
      <c r="C1782" s="143" t="s">
        <v>1999</v>
      </c>
      <c r="D1782" s="255">
        <v>3.1448117251296099</v>
      </c>
      <c r="E1782" s="255">
        <v>6.2896234502592199</v>
      </c>
      <c r="F1782" s="255">
        <v>12.579246900518401</v>
      </c>
      <c r="G1782" s="255">
        <v>0</v>
      </c>
      <c r="H1782" s="255">
        <v>0</v>
      </c>
      <c r="I1782" s="255">
        <v>0</v>
      </c>
      <c r="J1782" s="255">
        <v>2.1212048757112298</v>
      </c>
    </row>
    <row r="1783" spans="1:10" s="116" customFormat="1" ht="12" x14ac:dyDescent="0.2">
      <c r="A1783" s="144" t="s">
        <v>4908</v>
      </c>
      <c r="B1783" s="144" t="s">
        <v>4908</v>
      </c>
      <c r="C1783" s="144" t="s">
        <v>2183</v>
      </c>
      <c r="D1783" s="256">
        <v>0</v>
      </c>
      <c r="E1783" s="256">
        <v>0</v>
      </c>
      <c r="F1783" s="256">
        <v>0</v>
      </c>
      <c r="G1783" s="256">
        <v>0</v>
      </c>
      <c r="H1783" s="256">
        <v>0</v>
      </c>
      <c r="I1783" s="256">
        <v>0</v>
      </c>
      <c r="J1783" s="256">
        <v>0.695618115885</v>
      </c>
    </row>
    <row r="1784" spans="1:10" s="116" customFormat="1" ht="12" x14ac:dyDescent="0.2">
      <c r="A1784" s="143" t="s">
        <v>4909</v>
      </c>
      <c r="B1784" s="143" t="s">
        <v>4909</v>
      </c>
      <c r="C1784" s="143" t="s">
        <v>2572</v>
      </c>
      <c r="D1784" s="255">
        <v>0</v>
      </c>
      <c r="E1784" s="255">
        <v>0</v>
      </c>
      <c r="F1784" s="255">
        <v>0</v>
      </c>
      <c r="G1784" s="255">
        <v>0</v>
      </c>
      <c r="H1784" s="255">
        <v>0</v>
      </c>
      <c r="I1784" s="255">
        <v>0</v>
      </c>
      <c r="J1784" s="255">
        <v>1.8328601829762901</v>
      </c>
    </row>
    <row r="1785" spans="1:10" s="116" customFormat="1" ht="12" x14ac:dyDescent="0.2">
      <c r="A1785" s="144" t="s">
        <v>1479</v>
      </c>
      <c r="B1785" s="144" t="s">
        <v>1479</v>
      </c>
      <c r="C1785" s="144" t="s">
        <v>4155</v>
      </c>
      <c r="D1785" s="256">
        <v>0</v>
      </c>
      <c r="E1785" s="256">
        <v>0</v>
      </c>
      <c r="F1785" s="256">
        <v>0</v>
      </c>
      <c r="G1785" s="256">
        <v>0</v>
      </c>
      <c r="H1785" s="256">
        <v>0</v>
      </c>
      <c r="I1785" s="256">
        <v>0</v>
      </c>
      <c r="J1785" s="256">
        <v>1.62310078651583</v>
      </c>
    </row>
    <row r="1786" spans="1:10" s="116" customFormat="1" ht="12" x14ac:dyDescent="0.2">
      <c r="A1786" s="143" t="s">
        <v>5884</v>
      </c>
      <c r="B1786" s="143" t="s">
        <v>5884</v>
      </c>
      <c r="C1786" s="143" t="s">
        <v>3054</v>
      </c>
      <c r="D1786" s="255">
        <v>1.3415276571189299E-4</v>
      </c>
      <c r="E1786" s="255">
        <v>2.6830553142378702E-4</v>
      </c>
      <c r="F1786" s="255">
        <v>5.3661106284757295E-4</v>
      </c>
      <c r="G1786" s="255">
        <v>0</v>
      </c>
      <c r="H1786" s="255">
        <v>0</v>
      </c>
      <c r="I1786" s="255">
        <v>0</v>
      </c>
      <c r="J1786" s="255">
        <v>1.75305354030482</v>
      </c>
    </row>
    <row r="1787" spans="1:10" s="116" customFormat="1" ht="12" x14ac:dyDescent="0.2">
      <c r="A1787" s="144" t="s">
        <v>543</v>
      </c>
      <c r="B1787" s="144" t="s">
        <v>1581</v>
      </c>
      <c r="C1787" s="144" t="s">
        <v>2914</v>
      </c>
      <c r="D1787" s="256">
        <v>12.302559183425</v>
      </c>
      <c r="E1787" s="256">
        <v>24.60511836685</v>
      </c>
      <c r="F1787" s="256">
        <v>49.2102367337</v>
      </c>
      <c r="G1787" s="256">
        <v>0</v>
      </c>
      <c r="H1787" s="256">
        <v>0</v>
      </c>
      <c r="I1787" s="256">
        <v>0</v>
      </c>
      <c r="J1787" s="256">
        <v>1.7999708671544401</v>
      </c>
    </row>
    <row r="1788" spans="1:10" s="116" customFormat="1" ht="12" x14ac:dyDescent="0.2">
      <c r="A1788" s="143" t="s">
        <v>1399</v>
      </c>
      <c r="B1788" s="143" t="s">
        <v>1401</v>
      </c>
      <c r="C1788" s="143" t="s">
        <v>4067</v>
      </c>
      <c r="D1788" s="255">
        <v>58.570830766271897</v>
      </c>
      <c r="E1788" s="255">
        <v>117.14166153254401</v>
      </c>
      <c r="F1788" s="255">
        <v>234.28332306508801</v>
      </c>
      <c r="G1788" s="255">
        <v>0</v>
      </c>
      <c r="H1788" s="255">
        <v>0</v>
      </c>
      <c r="I1788" s="255">
        <v>0</v>
      </c>
      <c r="J1788" s="255">
        <v>1.5846075578738501</v>
      </c>
    </row>
    <row r="1789" spans="1:10" s="116" customFormat="1" ht="12" x14ac:dyDescent="0.2">
      <c r="A1789" s="144" t="s">
        <v>1032</v>
      </c>
      <c r="B1789" s="144" t="s">
        <v>1032</v>
      </c>
      <c r="C1789" s="144" t="s">
        <v>3638</v>
      </c>
      <c r="D1789" s="256">
        <v>1.06267895438715E-4</v>
      </c>
      <c r="E1789" s="256">
        <v>2.1253579087743101E-4</v>
      </c>
      <c r="F1789" s="256">
        <v>4.2507158175486201E-4</v>
      </c>
      <c r="G1789" s="256">
        <v>0</v>
      </c>
      <c r="H1789" s="256">
        <v>0</v>
      </c>
      <c r="I1789" s="256">
        <v>0</v>
      </c>
      <c r="J1789" s="256">
        <v>0.38776950696311202</v>
      </c>
    </row>
    <row r="1790" spans="1:10" s="116" customFormat="1" ht="12" x14ac:dyDescent="0.2">
      <c r="A1790" s="143" t="s">
        <v>5744</v>
      </c>
      <c r="B1790" s="143" t="s">
        <v>5744</v>
      </c>
      <c r="C1790" s="143" t="s">
        <v>5745</v>
      </c>
      <c r="D1790" s="255">
        <v>0</v>
      </c>
      <c r="E1790" s="255">
        <v>0</v>
      </c>
      <c r="F1790" s="255">
        <v>0</v>
      </c>
      <c r="G1790" s="255">
        <v>0</v>
      </c>
      <c r="H1790" s="255">
        <v>0</v>
      </c>
      <c r="I1790" s="255">
        <v>0</v>
      </c>
      <c r="J1790" s="255">
        <v>0</v>
      </c>
    </row>
    <row r="1791" spans="1:10" s="116" customFormat="1" ht="12" x14ac:dyDescent="0.2">
      <c r="A1791" s="144" t="s">
        <v>4910</v>
      </c>
      <c r="B1791" s="144" t="s">
        <v>4910</v>
      </c>
      <c r="C1791" s="144" t="s">
        <v>2104</v>
      </c>
      <c r="D1791" s="256">
        <v>0</v>
      </c>
      <c r="E1791" s="256">
        <v>0</v>
      </c>
      <c r="F1791" s="256">
        <v>0</v>
      </c>
      <c r="G1791" s="256">
        <v>0</v>
      </c>
      <c r="H1791" s="256">
        <v>0</v>
      </c>
      <c r="I1791" s="256">
        <v>0</v>
      </c>
      <c r="J1791" s="256">
        <v>1.18073490047123</v>
      </c>
    </row>
    <row r="1792" spans="1:10" s="116" customFormat="1" ht="12" x14ac:dyDescent="0.2">
      <c r="A1792" s="143" t="s">
        <v>4911</v>
      </c>
      <c r="B1792" s="143" t="s">
        <v>4911</v>
      </c>
      <c r="C1792" s="143" t="s">
        <v>1932</v>
      </c>
      <c r="D1792" s="255">
        <v>0</v>
      </c>
      <c r="E1792" s="255">
        <v>0</v>
      </c>
      <c r="F1792" s="255">
        <v>0</v>
      </c>
      <c r="G1792" s="255">
        <v>0</v>
      </c>
      <c r="H1792" s="255">
        <v>0</v>
      </c>
      <c r="I1792" s="255">
        <v>0</v>
      </c>
      <c r="J1792" s="255">
        <v>2.1139999762951298</v>
      </c>
    </row>
    <row r="1793" spans="1:10" s="116" customFormat="1" ht="12" x14ac:dyDescent="0.2">
      <c r="A1793" s="144" t="s">
        <v>4912</v>
      </c>
      <c r="B1793" s="144" t="s">
        <v>4912</v>
      </c>
      <c r="C1793" s="144" t="s">
        <v>2396</v>
      </c>
      <c r="D1793" s="256">
        <v>0</v>
      </c>
      <c r="E1793" s="256">
        <v>0</v>
      </c>
      <c r="F1793" s="256">
        <v>0</v>
      </c>
      <c r="G1793" s="256">
        <v>0</v>
      </c>
      <c r="H1793" s="256">
        <v>0</v>
      </c>
      <c r="I1793" s="256">
        <v>0</v>
      </c>
      <c r="J1793" s="256">
        <v>1.7612545102492101</v>
      </c>
    </row>
    <row r="1794" spans="1:10" s="116" customFormat="1" ht="12" x14ac:dyDescent="0.2">
      <c r="A1794" s="143" t="s">
        <v>4688</v>
      </c>
      <c r="B1794" s="143" t="s">
        <v>6224</v>
      </c>
      <c r="C1794" s="143" t="s">
        <v>6225</v>
      </c>
      <c r="D1794" s="255">
        <v>55.322418831637997</v>
      </c>
      <c r="E1794" s="255">
        <v>110.64483766327599</v>
      </c>
      <c r="F1794" s="255">
        <v>221.28967532655199</v>
      </c>
      <c r="G1794" s="255">
        <v>0</v>
      </c>
      <c r="H1794" s="255">
        <v>0</v>
      </c>
      <c r="I1794" s="255">
        <v>0</v>
      </c>
      <c r="J1794" s="255">
        <v>1.1151057054969999</v>
      </c>
    </row>
    <row r="1795" spans="1:10" s="116" customFormat="1" ht="12" x14ac:dyDescent="0.2">
      <c r="A1795" s="144" t="s">
        <v>4913</v>
      </c>
      <c r="B1795" s="144" t="s">
        <v>4913</v>
      </c>
      <c r="C1795" s="144" t="s">
        <v>2283</v>
      </c>
      <c r="D1795" s="256">
        <v>0</v>
      </c>
      <c r="E1795" s="256">
        <v>0</v>
      </c>
      <c r="F1795" s="256">
        <v>0</v>
      </c>
      <c r="G1795" s="256">
        <v>0</v>
      </c>
      <c r="H1795" s="256">
        <v>0</v>
      </c>
      <c r="I1795" s="256">
        <v>0</v>
      </c>
      <c r="J1795" s="256">
        <v>2.07090633399141</v>
      </c>
    </row>
    <row r="1796" spans="1:10" s="116" customFormat="1" ht="12" x14ac:dyDescent="0.2">
      <c r="A1796" s="143" t="s">
        <v>3855</v>
      </c>
      <c r="B1796" s="143" t="s">
        <v>3855</v>
      </c>
      <c r="C1796" s="143" t="s">
        <v>3856</v>
      </c>
      <c r="D1796" s="255">
        <v>0</v>
      </c>
      <c r="E1796" s="255">
        <v>0</v>
      </c>
      <c r="F1796" s="255">
        <v>0</v>
      </c>
      <c r="G1796" s="255">
        <v>0</v>
      </c>
      <c r="H1796" s="255">
        <v>0</v>
      </c>
      <c r="I1796" s="255">
        <v>0</v>
      </c>
      <c r="J1796" s="255">
        <v>1.6118353080200001</v>
      </c>
    </row>
    <row r="1797" spans="1:10" s="116" customFormat="1" ht="12" x14ac:dyDescent="0.2">
      <c r="A1797" s="144" t="s">
        <v>976</v>
      </c>
      <c r="B1797" s="144" t="s">
        <v>976</v>
      </c>
      <c r="C1797" s="144" t="s">
        <v>3569</v>
      </c>
      <c r="D1797" s="256">
        <v>0</v>
      </c>
      <c r="E1797" s="256">
        <v>0</v>
      </c>
      <c r="F1797" s="256">
        <v>0</v>
      </c>
      <c r="G1797" s="256">
        <v>0</v>
      </c>
      <c r="H1797" s="256">
        <v>0</v>
      </c>
      <c r="I1797" s="256">
        <v>0</v>
      </c>
      <c r="J1797" s="256">
        <v>2.0408005243816101</v>
      </c>
    </row>
    <row r="1798" spans="1:10" s="116" customFormat="1" ht="12" x14ac:dyDescent="0.2">
      <c r="A1798" s="143" t="s">
        <v>5510</v>
      </c>
      <c r="B1798" s="143" t="s">
        <v>5510</v>
      </c>
      <c r="C1798" s="143" t="s">
        <v>5511</v>
      </c>
      <c r="D1798" s="255">
        <v>0</v>
      </c>
      <c r="E1798" s="255">
        <v>0</v>
      </c>
      <c r="F1798" s="255">
        <v>0</v>
      </c>
      <c r="G1798" s="255">
        <v>0</v>
      </c>
      <c r="H1798" s="255">
        <v>0</v>
      </c>
      <c r="I1798" s="255">
        <v>0</v>
      </c>
      <c r="J1798" s="255">
        <v>1.8902702271726</v>
      </c>
    </row>
    <row r="1799" spans="1:10" s="116" customFormat="1" ht="12" x14ac:dyDescent="0.2">
      <c r="A1799" s="144" t="s">
        <v>1433</v>
      </c>
      <c r="B1799" s="144" t="s">
        <v>1433</v>
      </c>
      <c r="C1799" s="144" t="s">
        <v>4107</v>
      </c>
      <c r="D1799" s="256">
        <v>1.01218654597165E-4</v>
      </c>
      <c r="E1799" s="256">
        <v>2.0243730919433E-4</v>
      </c>
      <c r="F1799" s="256">
        <v>4.0487461838865902E-4</v>
      </c>
      <c r="G1799" s="256">
        <v>0</v>
      </c>
      <c r="H1799" s="256">
        <v>0</v>
      </c>
      <c r="I1799" s="256">
        <v>0</v>
      </c>
      <c r="J1799" s="256">
        <v>0.43505117232185803</v>
      </c>
    </row>
    <row r="1800" spans="1:10" s="116" customFormat="1" ht="12" x14ac:dyDescent="0.2">
      <c r="A1800" s="143" t="s">
        <v>4383</v>
      </c>
      <c r="B1800" s="143" t="s">
        <v>4914</v>
      </c>
      <c r="C1800" s="143" t="s">
        <v>1926</v>
      </c>
      <c r="D1800" s="255">
        <v>15.852314196532401</v>
      </c>
      <c r="E1800" s="255">
        <v>31.704628393064802</v>
      </c>
      <c r="F1800" s="255">
        <v>63.409256786129603</v>
      </c>
      <c r="G1800" s="255">
        <v>0</v>
      </c>
      <c r="H1800" s="255">
        <v>0</v>
      </c>
      <c r="I1800" s="255">
        <v>0</v>
      </c>
      <c r="J1800" s="255">
        <v>0</v>
      </c>
    </row>
    <row r="1801" spans="1:10" s="116" customFormat="1" ht="12" x14ac:dyDescent="0.2">
      <c r="A1801" s="144" t="s">
        <v>4915</v>
      </c>
      <c r="B1801" s="144" t="s">
        <v>4915</v>
      </c>
      <c r="C1801" s="144" t="s">
        <v>2296</v>
      </c>
      <c r="D1801" s="256">
        <v>0</v>
      </c>
      <c r="E1801" s="256">
        <v>0</v>
      </c>
      <c r="F1801" s="256">
        <v>0</v>
      </c>
      <c r="G1801" s="256">
        <v>0</v>
      </c>
      <c r="H1801" s="256">
        <v>0</v>
      </c>
      <c r="I1801" s="256">
        <v>0</v>
      </c>
      <c r="J1801" s="256">
        <v>1.9288379912663101</v>
      </c>
    </row>
    <row r="1802" spans="1:10" s="116" customFormat="1" ht="12" x14ac:dyDescent="0.2">
      <c r="A1802" s="143" t="s">
        <v>684</v>
      </c>
      <c r="B1802" s="143" t="s">
        <v>684</v>
      </c>
      <c r="C1802" s="143" t="s">
        <v>3225</v>
      </c>
      <c r="D1802" s="255">
        <v>0</v>
      </c>
      <c r="E1802" s="255">
        <v>0</v>
      </c>
      <c r="F1802" s="255">
        <v>0</v>
      </c>
      <c r="G1802" s="255">
        <v>0</v>
      </c>
      <c r="H1802" s="255">
        <v>0</v>
      </c>
      <c r="I1802" s="255">
        <v>0</v>
      </c>
      <c r="J1802" s="255">
        <v>2.8109874462517199</v>
      </c>
    </row>
    <row r="1803" spans="1:10" s="116" customFormat="1" ht="12" x14ac:dyDescent="0.2">
      <c r="A1803" s="144" t="s">
        <v>5599</v>
      </c>
      <c r="B1803" s="144" t="s">
        <v>5599</v>
      </c>
      <c r="C1803" s="144" t="s">
        <v>5600</v>
      </c>
      <c r="D1803" s="256">
        <v>0</v>
      </c>
      <c r="E1803" s="256">
        <v>0</v>
      </c>
      <c r="F1803" s="256">
        <v>0</v>
      </c>
      <c r="G1803" s="256">
        <v>0</v>
      </c>
      <c r="H1803" s="256">
        <v>0</v>
      </c>
      <c r="I1803" s="256">
        <v>0</v>
      </c>
      <c r="J1803" s="256">
        <v>0</v>
      </c>
    </row>
    <row r="1804" spans="1:10" s="116" customFormat="1" ht="12" x14ac:dyDescent="0.2">
      <c r="A1804" s="143" t="s">
        <v>4276</v>
      </c>
      <c r="B1804" s="143" t="s">
        <v>4276</v>
      </c>
      <c r="C1804" s="143" t="s">
        <v>4277</v>
      </c>
      <c r="D1804" s="255">
        <v>0</v>
      </c>
      <c r="E1804" s="255">
        <v>0</v>
      </c>
      <c r="F1804" s="255">
        <v>0</v>
      </c>
      <c r="G1804" s="255">
        <v>0</v>
      </c>
      <c r="H1804" s="255">
        <v>0</v>
      </c>
      <c r="I1804" s="255">
        <v>0</v>
      </c>
      <c r="J1804" s="255">
        <v>0</v>
      </c>
    </row>
    <row r="1805" spans="1:10" s="116" customFormat="1" ht="12" x14ac:dyDescent="0.2">
      <c r="A1805" s="144" t="s">
        <v>467</v>
      </c>
      <c r="B1805" s="144" t="s">
        <v>468</v>
      </c>
      <c r="C1805" s="144" t="s">
        <v>2796</v>
      </c>
      <c r="D1805" s="256">
        <v>70.783052579382897</v>
      </c>
      <c r="E1805" s="256">
        <v>141.56610515876599</v>
      </c>
      <c r="F1805" s="256">
        <v>283.13221031753102</v>
      </c>
      <c r="G1805" s="256">
        <v>0</v>
      </c>
      <c r="H1805" s="256">
        <v>0</v>
      </c>
      <c r="I1805" s="256">
        <v>0</v>
      </c>
      <c r="J1805" s="256">
        <v>5.8454615214828003</v>
      </c>
    </row>
    <row r="1806" spans="1:10" s="116" customFormat="1" ht="12" x14ac:dyDescent="0.2">
      <c r="A1806" s="143" t="s">
        <v>603</v>
      </c>
      <c r="B1806" s="143" t="s">
        <v>603</v>
      </c>
      <c r="C1806" s="143" t="s">
        <v>3019</v>
      </c>
      <c r="D1806" s="255">
        <v>0</v>
      </c>
      <c r="E1806" s="255">
        <v>0</v>
      </c>
      <c r="F1806" s="255">
        <v>0</v>
      </c>
      <c r="G1806" s="255">
        <v>33.926235405172399</v>
      </c>
      <c r="H1806" s="255">
        <v>67.852470810344897</v>
      </c>
      <c r="I1806" s="255">
        <v>135.70494162068999</v>
      </c>
      <c r="J1806" s="255">
        <v>0</v>
      </c>
    </row>
    <row r="1807" spans="1:10" s="116" customFormat="1" ht="12" x14ac:dyDescent="0.2">
      <c r="A1807" s="144" t="s">
        <v>1008</v>
      </c>
      <c r="B1807" s="144" t="s">
        <v>1272</v>
      </c>
      <c r="C1807" s="144" t="s">
        <v>3608</v>
      </c>
      <c r="D1807" s="256">
        <v>21.532270135290599</v>
      </c>
      <c r="E1807" s="256">
        <v>43.064540270581098</v>
      </c>
      <c r="F1807" s="256">
        <v>86.129080541162196</v>
      </c>
      <c r="G1807" s="256">
        <v>0</v>
      </c>
      <c r="H1807" s="256">
        <v>0</v>
      </c>
      <c r="I1807" s="256">
        <v>0</v>
      </c>
      <c r="J1807" s="256">
        <v>0.407795458354134</v>
      </c>
    </row>
    <row r="1808" spans="1:10" s="116" customFormat="1" ht="12" x14ac:dyDescent="0.2">
      <c r="A1808" s="143" t="s">
        <v>5885</v>
      </c>
      <c r="B1808" s="143" t="s">
        <v>5885</v>
      </c>
      <c r="C1808" s="143" t="s">
        <v>3870</v>
      </c>
      <c r="D1808" s="255">
        <v>0</v>
      </c>
      <c r="E1808" s="255">
        <v>0</v>
      </c>
      <c r="F1808" s="255">
        <v>0</v>
      </c>
      <c r="G1808" s="255">
        <v>0</v>
      </c>
      <c r="H1808" s="255">
        <v>0</v>
      </c>
      <c r="I1808" s="255">
        <v>0</v>
      </c>
      <c r="J1808" s="255">
        <v>0.70866499478923095</v>
      </c>
    </row>
    <row r="1809" spans="1:10" s="116" customFormat="1" ht="12" x14ac:dyDescent="0.2">
      <c r="A1809" s="144" t="s">
        <v>4916</v>
      </c>
      <c r="B1809" s="144" t="s">
        <v>4916</v>
      </c>
      <c r="C1809" s="144" t="s">
        <v>3093</v>
      </c>
      <c r="D1809" s="256">
        <v>0</v>
      </c>
      <c r="E1809" s="256">
        <v>0</v>
      </c>
      <c r="F1809" s="256">
        <v>0</v>
      </c>
      <c r="G1809" s="256">
        <v>35.142347929364</v>
      </c>
      <c r="H1809" s="256">
        <v>70.2846958587279</v>
      </c>
      <c r="I1809" s="256">
        <v>140.569391717456</v>
      </c>
      <c r="J1809" s="256">
        <v>0</v>
      </c>
    </row>
    <row r="1810" spans="1:10" s="116" customFormat="1" ht="12" x14ac:dyDescent="0.2">
      <c r="A1810" s="143" t="s">
        <v>1108</v>
      </c>
      <c r="B1810" s="143" t="s">
        <v>1108</v>
      </c>
      <c r="C1810" s="143" t="s">
        <v>3729</v>
      </c>
      <c r="D1810" s="255">
        <v>0</v>
      </c>
      <c r="E1810" s="255">
        <v>0</v>
      </c>
      <c r="F1810" s="255">
        <v>0</v>
      </c>
      <c r="G1810" s="255">
        <v>111.38014160045699</v>
      </c>
      <c r="H1810" s="255">
        <v>222.76028320091399</v>
      </c>
      <c r="I1810" s="255">
        <v>445.52056640182798</v>
      </c>
      <c r="J1810" s="255">
        <v>0</v>
      </c>
    </row>
    <row r="1811" spans="1:10" s="116" customFormat="1" ht="12" x14ac:dyDescent="0.2">
      <c r="A1811" s="144" t="s">
        <v>5886</v>
      </c>
      <c r="B1811" s="144" t="s">
        <v>5886</v>
      </c>
      <c r="C1811" s="144" t="s">
        <v>4917</v>
      </c>
      <c r="D1811" s="256">
        <v>0</v>
      </c>
      <c r="E1811" s="256">
        <v>0</v>
      </c>
      <c r="F1811" s="256">
        <v>0</v>
      </c>
      <c r="G1811" s="256">
        <v>24.864729553536598</v>
      </c>
      <c r="H1811" s="256">
        <v>49.729459107073197</v>
      </c>
      <c r="I1811" s="256">
        <v>99.458918214146394</v>
      </c>
      <c r="J1811" s="256">
        <v>0</v>
      </c>
    </row>
    <row r="1812" spans="1:10" s="116" customFormat="1" ht="12" x14ac:dyDescent="0.2">
      <c r="A1812" s="143" t="s">
        <v>6226</v>
      </c>
      <c r="B1812" s="143" t="s">
        <v>6226</v>
      </c>
      <c r="C1812" s="143" t="s">
        <v>6227</v>
      </c>
      <c r="D1812" s="255">
        <v>0</v>
      </c>
      <c r="E1812" s="255">
        <v>0</v>
      </c>
      <c r="F1812" s="255">
        <v>0</v>
      </c>
      <c r="G1812" s="255">
        <v>0</v>
      </c>
      <c r="H1812" s="255">
        <v>0</v>
      </c>
      <c r="I1812" s="255">
        <v>0</v>
      </c>
      <c r="J1812" s="255">
        <v>0</v>
      </c>
    </row>
    <row r="1813" spans="1:10" s="116" customFormat="1" ht="12" x14ac:dyDescent="0.2">
      <c r="A1813" s="144" t="s">
        <v>5887</v>
      </c>
      <c r="B1813" s="144" t="s">
        <v>5887</v>
      </c>
      <c r="C1813" s="144" t="s">
        <v>2097</v>
      </c>
      <c r="D1813" s="256">
        <v>0</v>
      </c>
      <c r="E1813" s="256">
        <v>0</v>
      </c>
      <c r="F1813" s="256">
        <v>0</v>
      </c>
      <c r="G1813" s="256">
        <v>0</v>
      </c>
      <c r="H1813" s="256">
        <v>0</v>
      </c>
      <c r="I1813" s="256">
        <v>0</v>
      </c>
      <c r="J1813" s="256">
        <v>1.159459040005</v>
      </c>
    </row>
    <row r="1814" spans="1:10" s="116" customFormat="1" ht="12" x14ac:dyDescent="0.2">
      <c r="A1814" s="143" t="s">
        <v>917</v>
      </c>
      <c r="B1814" s="143" t="s">
        <v>917</v>
      </c>
      <c r="C1814" s="143" t="s">
        <v>3495</v>
      </c>
      <c r="D1814" s="255">
        <v>0</v>
      </c>
      <c r="E1814" s="255">
        <v>0</v>
      </c>
      <c r="F1814" s="255">
        <v>0</v>
      </c>
      <c r="G1814" s="255">
        <v>0</v>
      </c>
      <c r="H1814" s="255">
        <v>0</v>
      </c>
      <c r="I1814" s="255">
        <v>0</v>
      </c>
      <c r="J1814" s="255">
        <v>1.9821451539549499</v>
      </c>
    </row>
    <row r="1815" spans="1:10" s="116" customFormat="1" ht="12" x14ac:dyDescent="0.2">
      <c r="A1815" s="144" t="s">
        <v>4918</v>
      </c>
      <c r="B1815" s="144" t="s">
        <v>4918</v>
      </c>
      <c r="C1815" s="144" t="s">
        <v>3154</v>
      </c>
      <c r="D1815" s="256">
        <v>0</v>
      </c>
      <c r="E1815" s="256">
        <v>0</v>
      </c>
      <c r="F1815" s="256">
        <v>0</v>
      </c>
      <c r="G1815" s="256">
        <v>0</v>
      </c>
      <c r="H1815" s="256">
        <v>0</v>
      </c>
      <c r="I1815" s="256">
        <v>0</v>
      </c>
      <c r="J1815" s="256">
        <v>0.246833079431895</v>
      </c>
    </row>
    <row r="1816" spans="1:10" s="116" customFormat="1" ht="12" x14ac:dyDescent="0.2">
      <c r="A1816" s="143" t="s">
        <v>1481</v>
      </c>
      <c r="B1816" s="143" t="s">
        <v>1481</v>
      </c>
      <c r="C1816" s="143" t="s">
        <v>4157</v>
      </c>
      <c r="D1816" s="255">
        <v>0</v>
      </c>
      <c r="E1816" s="255">
        <v>0</v>
      </c>
      <c r="F1816" s="255">
        <v>0</v>
      </c>
      <c r="G1816" s="255">
        <v>0</v>
      </c>
      <c r="H1816" s="255">
        <v>0</v>
      </c>
      <c r="I1816" s="255">
        <v>0</v>
      </c>
      <c r="J1816" s="255">
        <v>1.1469766571190401</v>
      </c>
    </row>
    <row r="1817" spans="1:10" s="116" customFormat="1" ht="12" x14ac:dyDescent="0.2">
      <c r="A1817" s="144" t="s">
        <v>4919</v>
      </c>
      <c r="B1817" s="144" t="s">
        <v>4919</v>
      </c>
      <c r="C1817" s="144" t="s">
        <v>2203</v>
      </c>
      <c r="D1817" s="256">
        <v>0</v>
      </c>
      <c r="E1817" s="256">
        <v>0</v>
      </c>
      <c r="F1817" s="256">
        <v>0</v>
      </c>
      <c r="G1817" s="256">
        <v>0</v>
      </c>
      <c r="H1817" s="256">
        <v>0</v>
      </c>
      <c r="I1817" s="256">
        <v>0</v>
      </c>
      <c r="J1817" s="256">
        <v>1.7845485316876799</v>
      </c>
    </row>
    <row r="1818" spans="1:10" s="116" customFormat="1" ht="12" x14ac:dyDescent="0.2">
      <c r="A1818" s="143" t="s">
        <v>4920</v>
      </c>
      <c r="B1818" s="143" t="s">
        <v>4921</v>
      </c>
      <c r="C1818" s="143" t="s">
        <v>2306</v>
      </c>
      <c r="D1818" s="255">
        <v>26.854058992997</v>
      </c>
      <c r="E1818" s="255">
        <v>53.708117985994001</v>
      </c>
      <c r="F1818" s="255">
        <v>107.416235971988</v>
      </c>
      <c r="G1818" s="255">
        <v>0</v>
      </c>
      <c r="H1818" s="255">
        <v>0</v>
      </c>
      <c r="I1818" s="255">
        <v>0</v>
      </c>
      <c r="J1818" s="255">
        <v>1.9465265021756299</v>
      </c>
    </row>
    <row r="1819" spans="1:10" s="116" customFormat="1" ht="12" x14ac:dyDescent="0.2">
      <c r="A1819" s="144" t="s">
        <v>416</v>
      </c>
      <c r="B1819" s="144" t="s">
        <v>416</v>
      </c>
      <c r="C1819" s="144" t="s">
        <v>2696</v>
      </c>
      <c r="D1819" s="256">
        <v>0</v>
      </c>
      <c r="E1819" s="256">
        <v>0</v>
      </c>
      <c r="F1819" s="256">
        <v>0</v>
      </c>
      <c r="G1819" s="256">
        <v>44.826870040456903</v>
      </c>
      <c r="H1819" s="256">
        <v>89.653740080913906</v>
      </c>
      <c r="I1819" s="256">
        <v>179.30748016182801</v>
      </c>
      <c r="J1819" s="256">
        <v>0</v>
      </c>
    </row>
    <row r="1820" spans="1:10" s="116" customFormat="1" ht="12" x14ac:dyDescent="0.2">
      <c r="A1820" s="143" t="s">
        <v>832</v>
      </c>
      <c r="B1820" s="143" t="s">
        <v>832</v>
      </c>
      <c r="C1820" s="143" t="s">
        <v>3399</v>
      </c>
      <c r="D1820" s="255">
        <v>0</v>
      </c>
      <c r="E1820" s="255">
        <v>0</v>
      </c>
      <c r="F1820" s="255">
        <v>0</v>
      </c>
      <c r="G1820" s="255">
        <v>0</v>
      </c>
      <c r="H1820" s="255">
        <v>0</v>
      </c>
      <c r="I1820" s="255">
        <v>0</v>
      </c>
      <c r="J1820" s="255">
        <v>1.0147006574911199</v>
      </c>
    </row>
    <row r="1821" spans="1:10" s="116" customFormat="1" ht="12" x14ac:dyDescent="0.2">
      <c r="A1821" s="144" t="s">
        <v>1513</v>
      </c>
      <c r="B1821" s="144" t="s">
        <v>1513</v>
      </c>
      <c r="C1821" s="144" t="s">
        <v>4194</v>
      </c>
      <c r="D1821" s="256">
        <v>1.5044856378047499E-4</v>
      </c>
      <c r="E1821" s="256">
        <v>3.0089712756095101E-4</v>
      </c>
      <c r="F1821" s="256">
        <v>6.0179425512190104E-4</v>
      </c>
      <c r="G1821" s="256">
        <v>0</v>
      </c>
      <c r="H1821" s="256">
        <v>0</v>
      </c>
      <c r="I1821" s="256">
        <v>0</v>
      </c>
      <c r="J1821" s="256">
        <v>0.42037799826060102</v>
      </c>
    </row>
    <row r="1822" spans="1:10" s="116" customFormat="1" ht="12" x14ac:dyDescent="0.2">
      <c r="A1822" s="143" t="s">
        <v>4922</v>
      </c>
      <c r="B1822" s="143" t="s">
        <v>4922</v>
      </c>
      <c r="C1822" s="143" t="s">
        <v>2038</v>
      </c>
      <c r="D1822" s="255">
        <v>0</v>
      </c>
      <c r="E1822" s="255">
        <v>0</v>
      </c>
      <c r="F1822" s="255">
        <v>0</v>
      </c>
      <c r="G1822" s="255">
        <v>0</v>
      </c>
      <c r="H1822" s="255">
        <v>0</v>
      </c>
      <c r="I1822" s="255">
        <v>0</v>
      </c>
      <c r="J1822" s="255">
        <v>2.73203769490094</v>
      </c>
    </row>
    <row r="1823" spans="1:10" s="116" customFormat="1" ht="12" x14ac:dyDescent="0.2">
      <c r="A1823" s="144" t="s">
        <v>1529</v>
      </c>
      <c r="B1823" s="144" t="s">
        <v>1529</v>
      </c>
      <c r="C1823" s="144" t="s">
        <v>4206</v>
      </c>
      <c r="D1823" s="256">
        <v>0</v>
      </c>
      <c r="E1823" s="256">
        <v>0</v>
      </c>
      <c r="F1823" s="256">
        <v>0</v>
      </c>
      <c r="G1823" s="256">
        <v>0</v>
      </c>
      <c r="H1823" s="256">
        <v>0</v>
      </c>
      <c r="I1823" s="256">
        <v>0</v>
      </c>
      <c r="J1823" s="256">
        <v>2.8897611349205099</v>
      </c>
    </row>
    <row r="1824" spans="1:10" s="116" customFormat="1" ht="12" x14ac:dyDescent="0.2">
      <c r="A1824" s="143" t="s">
        <v>609</v>
      </c>
      <c r="B1824" s="143" t="s">
        <v>609</v>
      </c>
      <c r="C1824" s="143" t="s">
        <v>3035</v>
      </c>
      <c r="D1824" s="255">
        <v>0</v>
      </c>
      <c r="E1824" s="255">
        <v>0</v>
      </c>
      <c r="F1824" s="255">
        <v>0</v>
      </c>
      <c r="G1824" s="255">
        <v>0</v>
      </c>
      <c r="H1824" s="255">
        <v>0</v>
      </c>
      <c r="I1824" s="255">
        <v>0</v>
      </c>
      <c r="J1824" s="255">
        <v>2.3707191123300002</v>
      </c>
    </row>
    <row r="1825" spans="1:10" s="116" customFormat="1" ht="12" x14ac:dyDescent="0.2">
      <c r="A1825" s="144" t="s">
        <v>710</v>
      </c>
      <c r="B1825" s="144" t="s">
        <v>710</v>
      </c>
      <c r="C1825" s="144" t="s">
        <v>5397</v>
      </c>
      <c r="D1825" s="256">
        <v>6.6850589484591306E-5</v>
      </c>
      <c r="E1825" s="256">
        <v>1.3370117896918299E-4</v>
      </c>
      <c r="F1825" s="256">
        <v>2.6740235793836501E-4</v>
      </c>
      <c r="G1825" s="256">
        <v>0</v>
      </c>
      <c r="H1825" s="256">
        <v>0</v>
      </c>
      <c r="I1825" s="256">
        <v>0</v>
      </c>
      <c r="J1825" s="256">
        <v>0</v>
      </c>
    </row>
    <row r="1826" spans="1:10" s="116" customFormat="1" ht="12" x14ac:dyDescent="0.2">
      <c r="A1826" s="143" t="s">
        <v>4393</v>
      </c>
      <c r="B1826" s="143" t="s">
        <v>4923</v>
      </c>
      <c r="C1826" s="143" t="s">
        <v>2892</v>
      </c>
      <c r="D1826" s="255">
        <v>49.8368459587942</v>
      </c>
      <c r="E1826" s="255">
        <v>99.673691917588499</v>
      </c>
      <c r="F1826" s="255">
        <v>199.347383835177</v>
      </c>
      <c r="G1826" s="255">
        <v>0</v>
      </c>
      <c r="H1826" s="255">
        <v>0</v>
      </c>
      <c r="I1826" s="255">
        <v>0</v>
      </c>
      <c r="J1826" s="255">
        <v>1.8614669338758401</v>
      </c>
    </row>
    <row r="1827" spans="1:10" s="116" customFormat="1" ht="12" x14ac:dyDescent="0.2">
      <c r="A1827" s="144" t="s">
        <v>1226</v>
      </c>
      <c r="B1827" s="144" t="s">
        <v>1226</v>
      </c>
      <c r="C1827" s="144" t="s">
        <v>3877</v>
      </c>
      <c r="D1827" s="256">
        <v>0</v>
      </c>
      <c r="E1827" s="256">
        <v>0</v>
      </c>
      <c r="F1827" s="256">
        <v>0</v>
      </c>
      <c r="G1827" s="256">
        <v>0</v>
      </c>
      <c r="H1827" s="256">
        <v>0</v>
      </c>
      <c r="I1827" s="256">
        <v>0</v>
      </c>
      <c r="J1827" s="256">
        <v>1.9300570071705101</v>
      </c>
    </row>
    <row r="1828" spans="1:10" s="116" customFormat="1" ht="12" x14ac:dyDescent="0.2">
      <c r="A1828" s="143" t="s">
        <v>5398</v>
      </c>
      <c r="B1828" s="143" t="s">
        <v>5398</v>
      </c>
      <c r="C1828" s="143" t="s">
        <v>5399</v>
      </c>
      <c r="D1828" s="255">
        <v>1.0616512360907501E-3</v>
      </c>
      <c r="E1828" s="255">
        <v>2.1233024721815101E-3</v>
      </c>
      <c r="F1828" s="255">
        <v>4.2466049443630098E-3</v>
      </c>
      <c r="G1828" s="255">
        <v>0</v>
      </c>
      <c r="H1828" s="255">
        <v>0</v>
      </c>
      <c r="I1828" s="255">
        <v>0</v>
      </c>
      <c r="J1828" s="255">
        <v>0</v>
      </c>
    </row>
    <row r="1829" spans="1:10" s="116" customFormat="1" ht="12" x14ac:dyDescent="0.2">
      <c r="A1829" s="144" t="s">
        <v>1301</v>
      </c>
      <c r="B1829" s="144" t="s">
        <v>1301</v>
      </c>
      <c r="C1829" s="144" t="s">
        <v>3965</v>
      </c>
      <c r="D1829" s="256">
        <v>0</v>
      </c>
      <c r="E1829" s="256">
        <v>0</v>
      </c>
      <c r="F1829" s="256">
        <v>0</v>
      </c>
      <c r="G1829" s="256">
        <v>0</v>
      </c>
      <c r="H1829" s="256">
        <v>0</v>
      </c>
      <c r="I1829" s="256">
        <v>0</v>
      </c>
      <c r="J1829" s="256">
        <v>3.2665663912016201</v>
      </c>
    </row>
    <row r="1830" spans="1:10" s="116" customFormat="1" ht="12" x14ac:dyDescent="0.2">
      <c r="A1830" s="143" t="s">
        <v>1261</v>
      </c>
      <c r="B1830" s="143" t="s">
        <v>1261</v>
      </c>
      <c r="C1830" s="143" t="s">
        <v>3917</v>
      </c>
      <c r="D1830" s="255">
        <v>0</v>
      </c>
      <c r="E1830" s="255">
        <v>0</v>
      </c>
      <c r="F1830" s="255">
        <v>0</v>
      </c>
      <c r="G1830" s="255">
        <v>0</v>
      </c>
      <c r="H1830" s="255">
        <v>0</v>
      </c>
      <c r="I1830" s="255">
        <v>0</v>
      </c>
      <c r="J1830" s="255">
        <v>1.93465301958479</v>
      </c>
    </row>
    <row r="1831" spans="1:10" s="116" customFormat="1" ht="12" x14ac:dyDescent="0.2">
      <c r="A1831" s="144" t="s">
        <v>6228</v>
      </c>
      <c r="B1831" s="144" t="s">
        <v>6228</v>
      </c>
      <c r="C1831" s="144" t="s">
        <v>6229</v>
      </c>
      <c r="D1831" s="256">
        <v>0</v>
      </c>
      <c r="E1831" s="256">
        <v>0</v>
      </c>
      <c r="F1831" s="256">
        <v>0</v>
      </c>
      <c r="G1831" s="256">
        <v>0</v>
      </c>
      <c r="H1831" s="256">
        <v>0</v>
      </c>
      <c r="I1831" s="256">
        <v>0</v>
      </c>
      <c r="J1831" s="256">
        <v>4.0142455513835298</v>
      </c>
    </row>
    <row r="1832" spans="1:10" s="116" customFormat="1" ht="12" x14ac:dyDescent="0.2">
      <c r="A1832" s="143" t="s">
        <v>4385</v>
      </c>
      <c r="B1832" s="143" t="s">
        <v>4924</v>
      </c>
      <c r="C1832" s="143" t="s">
        <v>1948</v>
      </c>
      <c r="D1832" s="255">
        <v>19.655500243136501</v>
      </c>
      <c r="E1832" s="255">
        <v>39.311000486273002</v>
      </c>
      <c r="F1832" s="255">
        <v>78.622000972546104</v>
      </c>
      <c r="G1832" s="255">
        <v>0</v>
      </c>
      <c r="H1832" s="255">
        <v>0</v>
      </c>
      <c r="I1832" s="255">
        <v>0</v>
      </c>
      <c r="J1832" s="255">
        <v>2.0593235684746398</v>
      </c>
    </row>
    <row r="1833" spans="1:10" s="116" customFormat="1" ht="12" x14ac:dyDescent="0.2">
      <c r="A1833" s="144" t="s">
        <v>1043</v>
      </c>
      <c r="B1833" s="144" t="s">
        <v>1043</v>
      </c>
      <c r="C1833" s="144" t="s">
        <v>3651</v>
      </c>
      <c r="D1833" s="256">
        <v>2.0042273717206001E-4</v>
      </c>
      <c r="E1833" s="256">
        <v>4.0084547434411898E-4</v>
      </c>
      <c r="F1833" s="256">
        <v>8.0169094868823797E-4</v>
      </c>
      <c r="G1833" s="256">
        <v>0</v>
      </c>
      <c r="H1833" s="256">
        <v>0</v>
      </c>
      <c r="I1833" s="256">
        <v>0</v>
      </c>
      <c r="J1833" s="256">
        <v>0.44496390407598102</v>
      </c>
    </row>
    <row r="1834" spans="1:10" s="116" customFormat="1" ht="12" x14ac:dyDescent="0.2">
      <c r="A1834" s="143" t="s">
        <v>5888</v>
      </c>
      <c r="B1834" s="143" t="s">
        <v>5888</v>
      </c>
      <c r="C1834" s="143" t="s">
        <v>2042</v>
      </c>
      <c r="D1834" s="255">
        <v>0</v>
      </c>
      <c r="E1834" s="255">
        <v>0</v>
      </c>
      <c r="F1834" s="255">
        <v>0</v>
      </c>
      <c r="G1834" s="255">
        <v>0</v>
      </c>
      <c r="H1834" s="255">
        <v>0</v>
      </c>
      <c r="I1834" s="255">
        <v>0</v>
      </c>
      <c r="J1834" s="255">
        <v>1.6296431449817601</v>
      </c>
    </row>
    <row r="1835" spans="1:10" s="116" customFormat="1" ht="12" x14ac:dyDescent="0.2">
      <c r="A1835" s="144" t="s">
        <v>5746</v>
      </c>
      <c r="B1835" s="144" t="s">
        <v>5746</v>
      </c>
      <c r="C1835" s="144" t="s">
        <v>5747</v>
      </c>
      <c r="D1835" s="256">
        <v>0</v>
      </c>
      <c r="E1835" s="256">
        <v>0</v>
      </c>
      <c r="F1835" s="256">
        <v>0</v>
      </c>
      <c r="G1835" s="256">
        <v>0</v>
      </c>
      <c r="H1835" s="256">
        <v>0</v>
      </c>
      <c r="I1835" s="256">
        <v>0</v>
      </c>
      <c r="J1835" s="256">
        <v>0</v>
      </c>
    </row>
    <row r="1836" spans="1:10" s="116" customFormat="1" ht="12" x14ac:dyDescent="0.2">
      <c r="A1836" s="143" t="s">
        <v>1111</v>
      </c>
      <c r="B1836" s="143" t="s">
        <v>1111</v>
      </c>
      <c r="C1836" s="143" t="s">
        <v>3732</v>
      </c>
      <c r="D1836" s="255">
        <v>0</v>
      </c>
      <c r="E1836" s="255">
        <v>0</v>
      </c>
      <c r="F1836" s="255">
        <v>0</v>
      </c>
      <c r="G1836" s="255">
        <v>28.520414837697199</v>
      </c>
      <c r="H1836" s="255">
        <v>57.040829675394399</v>
      </c>
      <c r="I1836" s="255">
        <v>114.081659350789</v>
      </c>
      <c r="J1836" s="255">
        <v>0</v>
      </c>
    </row>
    <row r="1837" spans="1:10" s="116" customFormat="1" ht="12" x14ac:dyDescent="0.2">
      <c r="A1837" s="144" t="s">
        <v>788</v>
      </c>
      <c r="B1837" s="144" t="s">
        <v>788</v>
      </c>
      <c r="C1837" s="144" t="s">
        <v>3351</v>
      </c>
      <c r="D1837" s="256">
        <v>0</v>
      </c>
      <c r="E1837" s="256">
        <v>0</v>
      </c>
      <c r="F1837" s="256">
        <v>0</v>
      </c>
      <c r="G1837" s="256">
        <v>0</v>
      </c>
      <c r="H1837" s="256">
        <v>0</v>
      </c>
      <c r="I1837" s="256">
        <v>0</v>
      </c>
      <c r="J1837" s="256">
        <v>2.0364810807270501</v>
      </c>
    </row>
    <row r="1838" spans="1:10" s="116" customFormat="1" ht="12" x14ac:dyDescent="0.2">
      <c r="A1838" s="143" t="s">
        <v>751</v>
      </c>
      <c r="B1838" s="143" t="s">
        <v>751</v>
      </c>
      <c r="C1838" s="143" t="s">
        <v>3307</v>
      </c>
      <c r="D1838" s="255">
        <v>17.367597716676102</v>
      </c>
      <c r="E1838" s="255">
        <v>34.735195433352096</v>
      </c>
      <c r="F1838" s="255">
        <v>69.470390866704193</v>
      </c>
      <c r="G1838" s="255">
        <v>0</v>
      </c>
      <c r="H1838" s="255">
        <v>0</v>
      </c>
      <c r="I1838" s="255">
        <v>0</v>
      </c>
      <c r="J1838" s="255">
        <v>1.8510107133039699</v>
      </c>
    </row>
    <row r="1839" spans="1:10" s="116" customFormat="1" ht="12" x14ac:dyDescent="0.2">
      <c r="A1839" s="144" t="s">
        <v>5889</v>
      </c>
      <c r="B1839" s="144" t="s">
        <v>5889</v>
      </c>
      <c r="C1839" s="144" t="s">
        <v>3831</v>
      </c>
      <c r="D1839" s="256">
        <v>0</v>
      </c>
      <c r="E1839" s="256">
        <v>0</v>
      </c>
      <c r="F1839" s="256">
        <v>0</v>
      </c>
      <c r="G1839" s="256">
        <v>0</v>
      </c>
      <c r="H1839" s="256">
        <v>0</v>
      </c>
      <c r="I1839" s="256">
        <v>0</v>
      </c>
      <c r="J1839" s="256">
        <v>1.71910339608</v>
      </c>
    </row>
    <row r="1840" spans="1:10" s="116" customFormat="1" ht="12" x14ac:dyDescent="0.2">
      <c r="A1840" s="143" t="s">
        <v>1008</v>
      </c>
      <c r="B1840" s="143" t="s">
        <v>1819</v>
      </c>
      <c r="C1840" s="143" t="s">
        <v>3609</v>
      </c>
      <c r="D1840" s="255">
        <v>25.675659979744299</v>
      </c>
      <c r="E1840" s="255">
        <v>51.351319959488599</v>
      </c>
      <c r="F1840" s="255">
        <v>102.702639918977</v>
      </c>
      <c r="G1840" s="255">
        <v>0</v>
      </c>
      <c r="H1840" s="255">
        <v>0</v>
      </c>
      <c r="I1840" s="255">
        <v>0</v>
      </c>
      <c r="J1840" s="255">
        <v>0.39832212074454498</v>
      </c>
    </row>
    <row r="1841" spans="1:10" s="116" customFormat="1" ht="12" x14ac:dyDescent="0.2">
      <c r="A1841" s="144" t="s">
        <v>3942</v>
      </c>
      <c r="B1841" s="144" t="s">
        <v>3942</v>
      </c>
      <c r="C1841" s="144" t="s">
        <v>3943</v>
      </c>
      <c r="D1841" s="256">
        <v>0</v>
      </c>
      <c r="E1841" s="256">
        <v>0</v>
      </c>
      <c r="F1841" s="256">
        <v>0</v>
      </c>
      <c r="G1841" s="256">
        <v>0</v>
      </c>
      <c r="H1841" s="256">
        <v>0</v>
      </c>
      <c r="I1841" s="256">
        <v>0</v>
      </c>
      <c r="J1841" s="256">
        <v>0</v>
      </c>
    </row>
    <row r="1842" spans="1:10" s="116" customFormat="1" ht="12" x14ac:dyDescent="0.2">
      <c r="A1842" s="143" t="s">
        <v>1393</v>
      </c>
      <c r="B1842" s="143" t="s">
        <v>1393</v>
      </c>
      <c r="C1842" s="143" t="s">
        <v>4058</v>
      </c>
      <c r="D1842" s="255">
        <v>0</v>
      </c>
      <c r="E1842" s="255">
        <v>0</v>
      </c>
      <c r="F1842" s="255">
        <v>0</v>
      </c>
      <c r="G1842" s="255">
        <v>0</v>
      </c>
      <c r="H1842" s="255">
        <v>0</v>
      </c>
      <c r="I1842" s="255">
        <v>0</v>
      </c>
      <c r="J1842" s="255">
        <v>2.8806337533741702</v>
      </c>
    </row>
    <row r="1843" spans="1:10" s="116" customFormat="1" ht="12" x14ac:dyDescent="0.2">
      <c r="A1843" s="144" t="s">
        <v>4925</v>
      </c>
      <c r="B1843" s="144" t="s">
        <v>4925</v>
      </c>
      <c r="C1843" s="144" t="s">
        <v>4926</v>
      </c>
      <c r="D1843" s="256">
        <v>0</v>
      </c>
      <c r="E1843" s="256">
        <v>0</v>
      </c>
      <c r="F1843" s="256">
        <v>0</v>
      </c>
      <c r="G1843" s="256">
        <v>0</v>
      </c>
      <c r="H1843" s="256">
        <v>0</v>
      </c>
      <c r="I1843" s="256">
        <v>0</v>
      </c>
      <c r="J1843" s="256">
        <v>1.96615218115801</v>
      </c>
    </row>
    <row r="1844" spans="1:10" s="116" customFormat="1" ht="12" x14ac:dyDescent="0.2">
      <c r="A1844" s="143" t="s">
        <v>1407</v>
      </c>
      <c r="B1844" s="143" t="s">
        <v>1407</v>
      </c>
      <c r="C1844" s="143" t="s">
        <v>4072</v>
      </c>
      <c r="D1844" s="255">
        <v>0</v>
      </c>
      <c r="E1844" s="255">
        <v>0</v>
      </c>
      <c r="F1844" s="255">
        <v>0</v>
      </c>
      <c r="G1844" s="255">
        <v>0</v>
      </c>
      <c r="H1844" s="255">
        <v>0</v>
      </c>
      <c r="I1844" s="255">
        <v>0</v>
      </c>
      <c r="J1844" s="255">
        <v>1.9671942691493101</v>
      </c>
    </row>
    <row r="1845" spans="1:10" s="116" customFormat="1" ht="12" x14ac:dyDescent="0.2">
      <c r="A1845" s="144" t="s">
        <v>756</v>
      </c>
      <c r="B1845" s="144" t="s">
        <v>756</v>
      </c>
      <c r="C1845" s="144" t="s">
        <v>3312</v>
      </c>
      <c r="D1845" s="256">
        <v>0</v>
      </c>
      <c r="E1845" s="256">
        <v>0</v>
      </c>
      <c r="F1845" s="256">
        <v>0</v>
      </c>
      <c r="G1845" s="256">
        <v>0</v>
      </c>
      <c r="H1845" s="256">
        <v>0</v>
      </c>
      <c r="I1845" s="256">
        <v>0</v>
      </c>
      <c r="J1845" s="256">
        <v>3.4179747156214799</v>
      </c>
    </row>
    <row r="1846" spans="1:10" s="116" customFormat="1" ht="12" x14ac:dyDescent="0.2">
      <c r="A1846" s="143" t="s">
        <v>745</v>
      </c>
      <c r="B1846" s="143" t="s">
        <v>745</v>
      </c>
      <c r="C1846" s="143" t="s">
        <v>3299</v>
      </c>
      <c r="D1846" s="255">
        <v>4.9065156472242999E-4</v>
      </c>
      <c r="E1846" s="255">
        <v>9.8130312944485999E-4</v>
      </c>
      <c r="F1846" s="255">
        <v>1.96260625888972E-3</v>
      </c>
      <c r="G1846" s="255">
        <v>0</v>
      </c>
      <c r="H1846" s="255">
        <v>0</v>
      </c>
      <c r="I1846" s="255">
        <v>0</v>
      </c>
      <c r="J1846" s="255">
        <v>1.69388494061062</v>
      </c>
    </row>
    <row r="1847" spans="1:10" s="116" customFormat="1" ht="12" x14ac:dyDescent="0.2">
      <c r="A1847" s="144" t="s">
        <v>1154</v>
      </c>
      <c r="B1847" s="144" t="s">
        <v>1154</v>
      </c>
      <c r="C1847" s="144" t="s">
        <v>3786</v>
      </c>
      <c r="D1847" s="256">
        <v>0</v>
      </c>
      <c r="E1847" s="256">
        <v>0</v>
      </c>
      <c r="F1847" s="256">
        <v>0</v>
      </c>
      <c r="G1847" s="256">
        <v>0</v>
      </c>
      <c r="H1847" s="256">
        <v>0</v>
      </c>
      <c r="I1847" s="256">
        <v>0</v>
      </c>
      <c r="J1847" s="256">
        <v>0.79671888987055595</v>
      </c>
    </row>
    <row r="1848" spans="1:10" s="116" customFormat="1" ht="12" x14ac:dyDescent="0.2">
      <c r="A1848" s="143" t="s">
        <v>1065</v>
      </c>
      <c r="B1848" s="143" t="s">
        <v>1067</v>
      </c>
      <c r="C1848" s="143" t="s">
        <v>3679</v>
      </c>
      <c r="D1848" s="255">
        <v>43.308082905227899</v>
      </c>
      <c r="E1848" s="255">
        <v>86.616165810455797</v>
      </c>
      <c r="F1848" s="255">
        <v>173.23233162091199</v>
      </c>
      <c r="G1848" s="255">
        <v>0</v>
      </c>
      <c r="H1848" s="255">
        <v>0</v>
      </c>
      <c r="I1848" s="255">
        <v>0</v>
      </c>
      <c r="J1848" s="255">
        <v>1.92310931700052</v>
      </c>
    </row>
    <row r="1849" spans="1:10" s="116" customFormat="1" ht="12" x14ac:dyDescent="0.2">
      <c r="A1849" s="144" t="s">
        <v>397</v>
      </c>
      <c r="B1849" s="144" t="s">
        <v>397</v>
      </c>
      <c r="C1849" s="144" t="s">
        <v>2639</v>
      </c>
      <c r="D1849" s="256">
        <v>0</v>
      </c>
      <c r="E1849" s="256">
        <v>0</v>
      </c>
      <c r="F1849" s="256">
        <v>0</v>
      </c>
      <c r="G1849" s="256">
        <v>0</v>
      </c>
      <c r="H1849" s="256">
        <v>0</v>
      </c>
      <c r="I1849" s="256">
        <v>0</v>
      </c>
      <c r="J1849" s="256">
        <v>2.8642624541533301</v>
      </c>
    </row>
    <row r="1850" spans="1:10" s="116" customFormat="1" ht="12" x14ac:dyDescent="0.2">
      <c r="A1850" s="143" t="s">
        <v>1517</v>
      </c>
      <c r="B1850" s="143" t="s">
        <v>1517</v>
      </c>
      <c r="C1850" s="143" t="s">
        <v>4198</v>
      </c>
      <c r="D1850" s="255">
        <v>0</v>
      </c>
      <c r="E1850" s="255">
        <v>0</v>
      </c>
      <c r="F1850" s="255">
        <v>0</v>
      </c>
      <c r="G1850" s="255">
        <v>0</v>
      </c>
      <c r="H1850" s="255">
        <v>0</v>
      </c>
      <c r="I1850" s="255">
        <v>0</v>
      </c>
      <c r="J1850" s="255">
        <v>0</v>
      </c>
    </row>
    <row r="1851" spans="1:10" s="116" customFormat="1" ht="12" x14ac:dyDescent="0.2">
      <c r="A1851" s="144" t="s">
        <v>1335</v>
      </c>
      <c r="B1851" s="144" t="s">
        <v>876</v>
      </c>
      <c r="C1851" s="144" t="s">
        <v>4005</v>
      </c>
      <c r="D1851" s="256">
        <v>44.028624404328703</v>
      </c>
      <c r="E1851" s="256">
        <v>88.057248808657405</v>
      </c>
      <c r="F1851" s="256">
        <v>176.11449761731501</v>
      </c>
      <c r="G1851" s="256">
        <v>0</v>
      </c>
      <c r="H1851" s="256">
        <v>0</v>
      </c>
      <c r="I1851" s="256">
        <v>0</v>
      </c>
      <c r="J1851" s="256">
        <v>1.9870089436401299</v>
      </c>
    </row>
    <row r="1852" spans="1:10" s="116" customFormat="1" ht="12" x14ac:dyDescent="0.2">
      <c r="A1852" s="143" t="s">
        <v>5748</v>
      </c>
      <c r="B1852" s="143" t="s">
        <v>5748</v>
      </c>
      <c r="C1852" s="143" t="s">
        <v>5749</v>
      </c>
      <c r="D1852" s="255">
        <v>0</v>
      </c>
      <c r="E1852" s="255">
        <v>0</v>
      </c>
      <c r="F1852" s="255">
        <v>0</v>
      </c>
      <c r="G1852" s="255">
        <v>26.325624794178498</v>
      </c>
      <c r="H1852" s="255">
        <v>52.651249588356997</v>
      </c>
      <c r="I1852" s="255">
        <v>105.30249917671399</v>
      </c>
      <c r="J1852" s="255">
        <v>0</v>
      </c>
    </row>
    <row r="1853" spans="1:10" s="116" customFormat="1" ht="12" x14ac:dyDescent="0.2">
      <c r="A1853" s="144" t="s">
        <v>877</v>
      </c>
      <c r="B1853" s="144" t="s">
        <v>877</v>
      </c>
      <c r="C1853" s="144" t="s">
        <v>3448</v>
      </c>
      <c r="D1853" s="256">
        <v>0</v>
      </c>
      <c r="E1853" s="256">
        <v>0</v>
      </c>
      <c r="F1853" s="256">
        <v>0</v>
      </c>
      <c r="G1853" s="256">
        <v>0</v>
      </c>
      <c r="H1853" s="256">
        <v>0</v>
      </c>
      <c r="I1853" s="256">
        <v>0</v>
      </c>
      <c r="J1853" s="256">
        <v>0</v>
      </c>
    </row>
    <row r="1854" spans="1:10" s="116" customFormat="1" ht="12" x14ac:dyDescent="0.2">
      <c r="A1854" s="143" t="s">
        <v>4927</v>
      </c>
      <c r="B1854" s="143" t="s">
        <v>4927</v>
      </c>
      <c r="C1854" s="143" t="s">
        <v>2281</v>
      </c>
      <c r="D1854" s="255">
        <v>0</v>
      </c>
      <c r="E1854" s="255">
        <v>0</v>
      </c>
      <c r="F1854" s="255">
        <v>0</v>
      </c>
      <c r="G1854" s="255">
        <v>0</v>
      </c>
      <c r="H1854" s="255">
        <v>0</v>
      </c>
      <c r="I1854" s="255">
        <v>0</v>
      </c>
      <c r="J1854" s="255">
        <v>2.13040234524808</v>
      </c>
    </row>
    <row r="1855" spans="1:10" s="116" customFormat="1" ht="12" x14ac:dyDescent="0.2">
      <c r="A1855" s="144" t="s">
        <v>6230</v>
      </c>
      <c r="B1855" s="144" t="s">
        <v>6230</v>
      </c>
      <c r="C1855" s="144" t="s">
        <v>6231</v>
      </c>
      <c r="D1855" s="256">
        <v>0</v>
      </c>
      <c r="E1855" s="256">
        <v>0</v>
      </c>
      <c r="F1855" s="256">
        <v>0</v>
      </c>
      <c r="G1855" s="256">
        <v>0</v>
      </c>
      <c r="H1855" s="256">
        <v>0</v>
      </c>
      <c r="I1855" s="256">
        <v>0</v>
      </c>
      <c r="J1855" s="256">
        <v>1.7366104378</v>
      </c>
    </row>
    <row r="1856" spans="1:10" s="116" customFormat="1" ht="12" x14ac:dyDescent="0.2">
      <c r="A1856" s="143" t="s">
        <v>1206</v>
      </c>
      <c r="B1856" s="143" t="s">
        <v>1206</v>
      </c>
      <c r="C1856" s="143" t="s">
        <v>3849</v>
      </c>
      <c r="D1856" s="255">
        <v>5.6555920079320204E-4</v>
      </c>
      <c r="E1856" s="255">
        <v>1.1311184015864E-3</v>
      </c>
      <c r="F1856" s="255">
        <v>2.2622368031728099E-3</v>
      </c>
      <c r="G1856" s="255">
        <v>0</v>
      </c>
      <c r="H1856" s="255">
        <v>0</v>
      </c>
      <c r="I1856" s="255">
        <v>0</v>
      </c>
      <c r="J1856" s="255">
        <v>0</v>
      </c>
    </row>
    <row r="1857" spans="1:10" s="116" customFormat="1" ht="12" x14ac:dyDescent="0.2">
      <c r="A1857" s="144" t="s">
        <v>4928</v>
      </c>
      <c r="B1857" s="144" t="s">
        <v>4928</v>
      </c>
      <c r="C1857" s="144" t="s">
        <v>2161</v>
      </c>
      <c r="D1857" s="256">
        <v>0</v>
      </c>
      <c r="E1857" s="256">
        <v>0</v>
      </c>
      <c r="F1857" s="256">
        <v>0</v>
      </c>
      <c r="G1857" s="256">
        <v>0</v>
      </c>
      <c r="H1857" s="256">
        <v>0</v>
      </c>
      <c r="I1857" s="256">
        <v>0</v>
      </c>
      <c r="J1857" s="256">
        <v>1.13483743958285</v>
      </c>
    </row>
    <row r="1858" spans="1:10" s="116" customFormat="1" ht="12" x14ac:dyDescent="0.2">
      <c r="A1858" s="143" t="s">
        <v>4929</v>
      </c>
      <c r="B1858" s="143" t="s">
        <v>4929</v>
      </c>
      <c r="C1858" s="143" t="s">
        <v>3027</v>
      </c>
      <c r="D1858" s="255">
        <v>0</v>
      </c>
      <c r="E1858" s="255">
        <v>0</v>
      </c>
      <c r="F1858" s="255">
        <v>0</v>
      </c>
      <c r="G1858" s="255">
        <v>0</v>
      </c>
      <c r="H1858" s="255">
        <v>0</v>
      </c>
      <c r="I1858" s="255">
        <v>0</v>
      </c>
      <c r="J1858" s="255">
        <v>1.9475371443820699</v>
      </c>
    </row>
    <row r="1859" spans="1:10" s="116" customFormat="1" ht="12" x14ac:dyDescent="0.2">
      <c r="A1859" s="144" t="s">
        <v>4930</v>
      </c>
      <c r="B1859" s="144" t="s">
        <v>4930</v>
      </c>
      <c r="C1859" s="144" t="s">
        <v>2516</v>
      </c>
      <c r="D1859" s="256">
        <v>0</v>
      </c>
      <c r="E1859" s="256">
        <v>0</v>
      </c>
      <c r="F1859" s="256">
        <v>0</v>
      </c>
      <c r="G1859" s="256">
        <v>0</v>
      </c>
      <c r="H1859" s="256">
        <v>0</v>
      </c>
      <c r="I1859" s="256">
        <v>0</v>
      </c>
      <c r="J1859" s="256">
        <v>2.01543690404334</v>
      </c>
    </row>
    <row r="1860" spans="1:10" s="116" customFormat="1" ht="12" x14ac:dyDescent="0.2">
      <c r="A1860" s="143" t="s">
        <v>4931</v>
      </c>
      <c r="B1860" s="143" t="s">
        <v>4931</v>
      </c>
      <c r="C1860" s="143" t="s">
        <v>2371</v>
      </c>
      <c r="D1860" s="255">
        <v>0</v>
      </c>
      <c r="E1860" s="255">
        <v>0</v>
      </c>
      <c r="F1860" s="255">
        <v>0</v>
      </c>
      <c r="G1860" s="255">
        <v>0</v>
      </c>
      <c r="H1860" s="255">
        <v>0</v>
      </c>
      <c r="I1860" s="255">
        <v>0</v>
      </c>
      <c r="J1860" s="255">
        <v>1.9810551005421599</v>
      </c>
    </row>
    <row r="1861" spans="1:10" s="116" customFormat="1" ht="12" x14ac:dyDescent="0.2">
      <c r="A1861" s="144" t="s">
        <v>4431</v>
      </c>
      <c r="B1861" s="144" t="s">
        <v>301</v>
      </c>
      <c r="C1861" s="144" t="s">
        <v>2194</v>
      </c>
      <c r="D1861" s="256">
        <v>30.537369760303701</v>
      </c>
      <c r="E1861" s="256">
        <v>61.074739520607302</v>
      </c>
      <c r="F1861" s="256">
        <v>122.149479041215</v>
      </c>
      <c r="G1861" s="256">
        <v>0</v>
      </c>
      <c r="H1861" s="256">
        <v>0</v>
      </c>
      <c r="I1861" s="256">
        <v>0</v>
      </c>
      <c r="J1861" s="256">
        <v>0.97936145656263096</v>
      </c>
    </row>
    <row r="1862" spans="1:10" s="116" customFormat="1" ht="12" x14ac:dyDescent="0.2">
      <c r="A1862" s="143" t="s">
        <v>4431</v>
      </c>
      <c r="B1862" s="143" t="s">
        <v>4431</v>
      </c>
      <c r="C1862" s="143" t="s">
        <v>2195</v>
      </c>
      <c r="D1862" s="255">
        <v>30.276095877540602</v>
      </c>
      <c r="E1862" s="255">
        <v>60.552191755081203</v>
      </c>
      <c r="F1862" s="255">
        <v>121.10438351016199</v>
      </c>
      <c r="G1862" s="255">
        <v>0</v>
      </c>
      <c r="H1862" s="255">
        <v>0</v>
      </c>
      <c r="I1862" s="255">
        <v>0</v>
      </c>
      <c r="J1862" s="255">
        <v>2.2380559464533398</v>
      </c>
    </row>
    <row r="1863" spans="1:10" s="116" customFormat="1" ht="12" x14ac:dyDescent="0.2">
      <c r="A1863" s="144" t="s">
        <v>4932</v>
      </c>
      <c r="B1863" s="144" t="s">
        <v>4932</v>
      </c>
      <c r="C1863" s="144" t="s">
        <v>2016</v>
      </c>
      <c r="D1863" s="256">
        <v>0</v>
      </c>
      <c r="E1863" s="256">
        <v>0</v>
      </c>
      <c r="F1863" s="256">
        <v>0</v>
      </c>
      <c r="G1863" s="256">
        <v>0</v>
      </c>
      <c r="H1863" s="256">
        <v>0</v>
      </c>
      <c r="I1863" s="256">
        <v>0</v>
      </c>
      <c r="J1863" s="256">
        <v>1.15425211272453</v>
      </c>
    </row>
    <row r="1864" spans="1:10" s="116" customFormat="1" ht="12" x14ac:dyDescent="0.2">
      <c r="A1864" s="143" t="s">
        <v>6232</v>
      </c>
      <c r="B1864" s="143" t="s">
        <v>6232</v>
      </c>
      <c r="C1864" s="143" t="s">
        <v>6233</v>
      </c>
      <c r="D1864" s="255">
        <v>0</v>
      </c>
      <c r="E1864" s="255">
        <v>0</v>
      </c>
      <c r="F1864" s="255">
        <v>0</v>
      </c>
      <c r="G1864" s="255">
        <v>0</v>
      </c>
      <c r="H1864" s="255">
        <v>0</v>
      </c>
      <c r="I1864" s="255">
        <v>0</v>
      </c>
      <c r="J1864" s="255">
        <v>0</v>
      </c>
    </row>
    <row r="1865" spans="1:10" s="116" customFormat="1" ht="12" x14ac:dyDescent="0.2">
      <c r="A1865" s="144" t="s">
        <v>1019</v>
      </c>
      <c r="B1865" s="144" t="s">
        <v>1021</v>
      </c>
      <c r="C1865" s="144" t="s">
        <v>3627</v>
      </c>
      <c r="D1865" s="256">
        <v>41.754871688279003</v>
      </c>
      <c r="E1865" s="256">
        <v>83.509743376557907</v>
      </c>
      <c r="F1865" s="256">
        <v>167.01948675311601</v>
      </c>
      <c r="G1865" s="256">
        <v>0</v>
      </c>
      <c r="H1865" s="256">
        <v>0</v>
      </c>
      <c r="I1865" s="256">
        <v>0</v>
      </c>
      <c r="J1865" s="256">
        <v>0.39866714697098798</v>
      </c>
    </row>
    <row r="1866" spans="1:10" s="116" customFormat="1" ht="12" x14ac:dyDescent="0.2">
      <c r="A1866" s="143" t="s">
        <v>1098</v>
      </c>
      <c r="B1866" s="143" t="s">
        <v>1098</v>
      </c>
      <c r="C1866" s="143" t="s">
        <v>3718</v>
      </c>
      <c r="D1866" s="255">
        <v>1.23870126336854E-4</v>
      </c>
      <c r="E1866" s="255">
        <v>2.4774025267370898E-4</v>
      </c>
      <c r="F1866" s="255">
        <v>4.9548050534741796E-4</v>
      </c>
      <c r="G1866" s="255">
        <v>0</v>
      </c>
      <c r="H1866" s="255">
        <v>0</v>
      </c>
      <c r="I1866" s="255">
        <v>0</v>
      </c>
      <c r="J1866" s="255">
        <v>0.62658688211476898</v>
      </c>
    </row>
    <row r="1867" spans="1:10" s="116" customFormat="1" ht="12" x14ac:dyDescent="0.2">
      <c r="A1867" s="144" t="s">
        <v>5400</v>
      </c>
      <c r="B1867" s="144" t="s">
        <v>5400</v>
      </c>
      <c r="C1867" s="144" t="s">
        <v>5401</v>
      </c>
      <c r="D1867" s="256">
        <v>1.2209147573650001E-4</v>
      </c>
      <c r="E1867" s="256">
        <v>2.4418295147299898E-4</v>
      </c>
      <c r="F1867" s="256">
        <v>4.8836590294599905E-4</v>
      </c>
      <c r="G1867" s="256">
        <v>0</v>
      </c>
      <c r="H1867" s="256">
        <v>0</v>
      </c>
      <c r="I1867" s="256">
        <v>0</v>
      </c>
      <c r="J1867" s="256">
        <v>0</v>
      </c>
    </row>
    <row r="1868" spans="1:10" s="116" customFormat="1" ht="12" x14ac:dyDescent="0.2">
      <c r="A1868" s="143" t="s">
        <v>4368</v>
      </c>
      <c r="B1868" s="143" t="s">
        <v>4933</v>
      </c>
      <c r="C1868" s="143" t="s">
        <v>3126</v>
      </c>
      <c r="D1868" s="255">
        <v>13.088056246327399</v>
      </c>
      <c r="E1868" s="255">
        <v>26.176112492654902</v>
      </c>
      <c r="F1868" s="255">
        <v>52.352224985309697</v>
      </c>
      <c r="G1868" s="255">
        <v>0</v>
      </c>
      <c r="H1868" s="255">
        <v>0</v>
      </c>
      <c r="I1868" s="255">
        <v>0</v>
      </c>
      <c r="J1868" s="255">
        <v>2.08623689103139</v>
      </c>
    </row>
    <row r="1869" spans="1:10" s="116" customFormat="1" ht="12" x14ac:dyDescent="0.2">
      <c r="A1869" s="144" t="s">
        <v>539</v>
      </c>
      <c r="B1869" s="144" t="s">
        <v>539</v>
      </c>
      <c r="C1869" s="144" t="s">
        <v>2910</v>
      </c>
      <c r="D1869" s="256">
        <v>0</v>
      </c>
      <c r="E1869" s="256">
        <v>0</v>
      </c>
      <c r="F1869" s="256">
        <v>0</v>
      </c>
      <c r="G1869" s="256">
        <v>26.582165564621601</v>
      </c>
      <c r="H1869" s="256">
        <v>53.164331129243301</v>
      </c>
      <c r="I1869" s="256">
        <v>106.328662258487</v>
      </c>
      <c r="J1869" s="256">
        <v>0</v>
      </c>
    </row>
    <row r="1870" spans="1:10" s="116" customFormat="1" ht="12" x14ac:dyDescent="0.2">
      <c r="A1870" s="143" t="s">
        <v>1424</v>
      </c>
      <c r="B1870" s="143" t="s">
        <v>1425</v>
      </c>
      <c r="C1870" s="143" t="s">
        <v>4096</v>
      </c>
      <c r="D1870" s="255">
        <v>19.434437111967199</v>
      </c>
      <c r="E1870" s="255">
        <v>38.868874223934398</v>
      </c>
      <c r="F1870" s="255">
        <v>77.737748447868896</v>
      </c>
      <c r="G1870" s="255">
        <v>0</v>
      </c>
      <c r="H1870" s="255">
        <v>0</v>
      </c>
      <c r="I1870" s="255">
        <v>0</v>
      </c>
      <c r="J1870" s="255">
        <v>2.6978845198551098</v>
      </c>
    </row>
    <row r="1871" spans="1:10" s="116" customFormat="1" ht="12" x14ac:dyDescent="0.2">
      <c r="A1871" s="144" t="s">
        <v>4393</v>
      </c>
      <c r="B1871" s="144" t="s">
        <v>4934</v>
      </c>
      <c r="C1871" s="144" t="s">
        <v>2893</v>
      </c>
      <c r="D1871" s="256">
        <v>49.970549517485701</v>
      </c>
      <c r="E1871" s="256">
        <v>99.941099034971401</v>
      </c>
      <c r="F1871" s="256">
        <v>199.882198069943</v>
      </c>
      <c r="G1871" s="256">
        <v>0</v>
      </c>
      <c r="H1871" s="256">
        <v>0</v>
      </c>
      <c r="I1871" s="256">
        <v>0</v>
      </c>
      <c r="J1871" s="256">
        <v>1.9746986179816299</v>
      </c>
    </row>
    <row r="1872" spans="1:10" s="116" customFormat="1" ht="12" x14ac:dyDescent="0.2">
      <c r="A1872" s="143" t="s">
        <v>446</v>
      </c>
      <c r="B1872" s="143" t="s">
        <v>693</v>
      </c>
      <c r="C1872" s="143" t="s">
        <v>2767</v>
      </c>
      <c r="D1872" s="255">
        <v>38.609991836229398</v>
      </c>
      <c r="E1872" s="255">
        <v>77.219983672458795</v>
      </c>
      <c r="F1872" s="255">
        <v>154.43996734491799</v>
      </c>
      <c r="G1872" s="255">
        <v>0</v>
      </c>
      <c r="H1872" s="255">
        <v>0</v>
      </c>
      <c r="I1872" s="255">
        <v>0</v>
      </c>
      <c r="J1872" s="255">
        <v>2.78005660066</v>
      </c>
    </row>
    <row r="1873" spans="1:10" s="116" customFormat="1" ht="12" x14ac:dyDescent="0.2">
      <c r="A1873" s="144" t="s">
        <v>4935</v>
      </c>
      <c r="B1873" s="144" t="s">
        <v>4935</v>
      </c>
      <c r="C1873" s="144" t="s">
        <v>3055</v>
      </c>
      <c r="D1873" s="256">
        <v>0</v>
      </c>
      <c r="E1873" s="256">
        <v>0</v>
      </c>
      <c r="F1873" s="256">
        <v>0</v>
      </c>
      <c r="G1873" s="256">
        <v>25.8657252591243</v>
      </c>
      <c r="H1873" s="256">
        <v>51.7314505182486</v>
      </c>
      <c r="I1873" s="256">
        <v>103.462901036497</v>
      </c>
      <c r="J1873" s="256">
        <v>0</v>
      </c>
    </row>
    <row r="1874" spans="1:10" s="116" customFormat="1" ht="12" x14ac:dyDescent="0.2">
      <c r="A1874" s="143" t="s">
        <v>1478</v>
      </c>
      <c r="B1874" s="143" t="s">
        <v>1478</v>
      </c>
      <c r="C1874" s="143" t="s">
        <v>4154</v>
      </c>
      <c r="D1874" s="255">
        <v>0</v>
      </c>
      <c r="E1874" s="255">
        <v>0</v>
      </c>
      <c r="F1874" s="255">
        <v>0</v>
      </c>
      <c r="G1874" s="255">
        <v>0</v>
      </c>
      <c r="H1874" s="255">
        <v>0</v>
      </c>
      <c r="I1874" s="255">
        <v>0</v>
      </c>
      <c r="J1874" s="255">
        <v>1.94722631535896</v>
      </c>
    </row>
    <row r="1875" spans="1:10" s="116" customFormat="1" ht="12" x14ac:dyDescent="0.2">
      <c r="A1875" s="144" t="s">
        <v>1399</v>
      </c>
      <c r="B1875" s="144" t="s">
        <v>1402</v>
      </c>
      <c r="C1875" s="144" t="s">
        <v>4068</v>
      </c>
      <c r="D1875" s="256">
        <v>51.835415261331597</v>
      </c>
      <c r="E1875" s="256">
        <v>103.670830522663</v>
      </c>
      <c r="F1875" s="256">
        <v>207.34166104532599</v>
      </c>
      <c r="G1875" s="256">
        <v>0</v>
      </c>
      <c r="H1875" s="256">
        <v>0</v>
      </c>
      <c r="I1875" s="256">
        <v>0</v>
      </c>
      <c r="J1875" s="256">
        <v>1.6803055263379501</v>
      </c>
    </row>
    <row r="1876" spans="1:10" s="116" customFormat="1" ht="12" x14ac:dyDescent="0.2">
      <c r="A1876" s="143" t="s">
        <v>765</v>
      </c>
      <c r="B1876" s="143" t="s">
        <v>765</v>
      </c>
      <c r="C1876" s="143" t="s">
        <v>3325</v>
      </c>
      <c r="D1876" s="255">
        <v>0</v>
      </c>
      <c r="E1876" s="255">
        <v>0</v>
      </c>
      <c r="F1876" s="255">
        <v>0</v>
      </c>
      <c r="G1876" s="255">
        <v>0</v>
      </c>
      <c r="H1876" s="255">
        <v>0</v>
      </c>
      <c r="I1876" s="255">
        <v>0</v>
      </c>
      <c r="J1876" s="255">
        <v>0.47279816510579797</v>
      </c>
    </row>
    <row r="1877" spans="1:10" s="116" customFormat="1" ht="12" x14ac:dyDescent="0.2">
      <c r="A1877" s="144" t="s">
        <v>4936</v>
      </c>
      <c r="B1877" s="144" t="s">
        <v>4936</v>
      </c>
      <c r="C1877" s="144" t="s">
        <v>1884</v>
      </c>
      <c r="D1877" s="256">
        <v>0</v>
      </c>
      <c r="E1877" s="256">
        <v>0</v>
      </c>
      <c r="F1877" s="256">
        <v>0</v>
      </c>
      <c r="G1877" s="256">
        <v>0</v>
      </c>
      <c r="H1877" s="256">
        <v>0</v>
      </c>
      <c r="I1877" s="256">
        <v>0</v>
      </c>
      <c r="J1877" s="256">
        <v>1.94106709869923</v>
      </c>
    </row>
    <row r="1878" spans="1:10" s="116" customFormat="1" ht="12" x14ac:dyDescent="0.2">
      <c r="A1878" s="143" t="s">
        <v>4937</v>
      </c>
      <c r="B1878" s="143" t="s">
        <v>4937</v>
      </c>
      <c r="C1878" s="143" t="s">
        <v>1936</v>
      </c>
      <c r="D1878" s="255">
        <v>0</v>
      </c>
      <c r="E1878" s="255">
        <v>0</v>
      </c>
      <c r="F1878" s="255">
        <v>0</v>
      </c>
      <c r="G1878" s="255">
        <v>0</v>
      </c>
      <c r="H1878" s="255">
        <v>0</v>
      </c>
      <c r="I1878" s="255">
        <v>0</v>
      </c>
      <c r="J1878" s="255">
        <v>2.1225419921464699</v>
      </c>
    </row>
    <row r="1879" spans="1:10" s="116" customFormat="1" ht="12" x14ac:dyDescent="0.2">
      <c r="A1879" s="144" t="s">
        <v>1065</v>
      </c>
      <c r="B1879" s="144" t="s">
        <v>1068</v>
      </c>
      <c r="C1879" s="144" t="s">
        <v>3680</v>
      </c>
      <c r="D1879" s="256">
        <v>46.4260237269852</v>
      </c>
      <c r="E1879" s="256">
        <v>92.8520474539704</v>
      </c>
      <c r="F1879" s="256">
        <v>185.704094907941</v>
      </c>
      <c r="G1879" s="256">
        <v>0</v>
      </c>
      <c r="H1879" s="256">
        <v>0</v>
      </c>
      <c r="I1879" s="256">
        <v>0</v>
      </c>
      <c r="J1879" s="256">
        <v>1.9461882780816699</v>
      </c>
    </row>
    <row r="1880" spans="1:10" s="116" customFormat="1" ht="12" x14ac:dyDescent="0.2">
      <c r="A1880" s="143" t="s">
        <v>4777</v>
      </c>
      <c r="B1880" s="143" t="s">
        <v>5402</v>
      </c>
      <c r="C1880" s="143" t="s">
        <v>5403</v>
      </c>
      <c r="D1880" s="255">
        <v>54.827711363883701</v>
      </c>
      <c r="E1880" s="255">
        <v>109.655422727767</v>
      </c>
      <c r="F1880" s="255">
        <v>219.310845455535</v>
      </c>
      <c r="G1880" s="255">
        <v>0</v>
      </c>
      <c r="H1880" s="255">
        <v>0</v>
      </c>
      <c r="I1880" s="255">
        <v>0</v>
      </c>
      <c r="J1880" s="255">
        <v>0</v>
      </c>
    </row>
    <row r="1881" spans="1:10" s="116" customFormat="1" ht="12" x14ac:dyDescent="0.2">
      <c r="A1881" s="144" t="s">
        <v>746</v>
      </c>
      <c r="B1881" s="144" t="s">
        <v>747</v>
      </c>
      <c r="C1881" s="144" t="s">
        <v>3301</v>
      </c>
      <c r="D1881" s="256">
        <v>0</v>
      </c>
      <c r="E1881" s="256">
        <v>0</v>
      </c>
      <c r="F1881" s="256">
        <v>0</v>
      </c>
      <c r="G1881" s="256">
        <v>0</v>
      </c>
      <c r="H1881" s="256">
        <v>0</v>
      </c>
      <c r="I1881" s="256">
        <v>0</v>
      </c>
      <c r="J1881" s="256">
        <v>2.7912013572702898</v>
      </c>
    </row>
    <row r="1882" spans="1:10" s="116" customFormat="1" ht="12" x14ac:dyDescent="0.2">
      <c r="A1882" s="143" t="s">
        <v>3295</v>
      </c>
      <c r="B1882" s="143" t="s">
        <v>3295</v>
      </c>
      <c r="C1882" s="143" t="s">
        <v>5512</v>
      </c>
      <c r="D1882" s="255">
        <v>1.5969090699087501E-3</v>
      </c>
      <c r="E1882" s="255">
        <v>3.1938181398175002E-3</v>
      </c>
      <c r="F1882" s="255">
        <v>6.38763627963499E-3</v>
      </c>
      <c r="G1882" s="255">
        <v>0</v>
      </c>
      <c r="H1882" s="255">
        <v>0</v>
      </c>
      <c r="I1882" s="255">
        <v>0</v>
      </c>
      <c r="J1882" s="255">
        <v>1.142942631435</v>
      </c>
    </row>
    <row r="1883" spans="1:10" s="116" customFormat="1" ht="12" x14ac:dyDescent="0.2">
      <c r="A1883" s="144" t="s">
        <v>4938</v>
      </c>
      <c r="B1883" s="144" t="s">
        <v>4938</v>
      </c>
      <c r="C1883" s="144" t="s">
        <v>3062</v>
      </c>
      <c r="D1883" s="256">
        <v>0</v>
      </c>
      <c r="E1883" s="256">
        <v>0</v>
      </c>
      <c r="F1883" s="256">
        <v>0</v>
      </c>
      <c r="G1883" s="256">
        <v>0</v>
      </c>
      <c r="H1883" s="256">
        <v>0</v>
      </c>
      <c r="I1883" s="256">
        <v>0</v>
      </c>
      <c r="J1883" s="256">
        <v>2.1049964381737101</v>
      </c>
    </row>
    <row r="1884" spans="1:10" s="116" customFormat="1" ht="12" x14ac:dyDescent="0.2">
      <c r="A1884" s="143" t="s">
        <v>6234</v>
      </c>
      <c r="B1884" s="143" t="s">
        <v>6234</v>
      </c>
      <c r="C1884" s="143" t="s">
        <v>6235</v>
      </c>
      <c r="D1884" s="255">
        <v>0</v>
      </c>
      <c r="E1884" s="255">
        <v>0</v>
      </c>
      <c r="F1884" s="255">
        <v>0</v>
      </c>
      <c r="G1884" s="255">
        <v>0</v>
      </c>
      <c r="H1884" s="255">
        <v>0</v>
      </c>
      <c r="I1884" s="255">
        <v>0</v>
      </c>
      <c r="J1884" s="255">
        <v>0</v>
      </c>
    </row>
    <row r="1885" spans="1:10" s="116" customFormat="1" ht="12" x14ac:dyDescent="0.2">
      <c r="A1885" s="144" t="s">
        <v>6236</v>
      </c>
      <c r="B1885" s="144" t="s">
        <v>6236</v>
      </c>
      <c r="C1885" s="144" t="s">
        <v>6237</v>
      </c>
      <c r="D1885" s="256">
        <v>0</v>
      </c>
      <c r="E1885" s="256">
        <v>0</v>
      </c>
      <c r="F1885" s="256">
        <v>0</v>
      </c>
      <c r="G1885" s="256">
        <v>0</v>
      </c>
      <c r="H1885" s="256">
        <v>0</v>
      </c>
      <c r="I1885" s="256">
        <v>0</v>
      </c>
      <c r="J1885" s="256">
        <v>0.46133324440152201</v>
      </c>
    </row>
    <row r="1886" spans="1:10" s="116" customFormat="1" ht="12" x14ac:dyDescent="0.2">
      <c r="A1886" s="143" t="s">
        <v>1630</v>
      </c>
      <c r="B1886" s="143" t="s">
        <v>1630</v>
      </c>
      <c r="C1886" s="143" t="s">
        <v>3233</v>
      </c>
      <c r="D1886" s="255">
        <v>0</v>
      </c>
      <c r="E1886" s="255">
        <v>0</v>
      </c>
      <c r="F1886" s="255">
        <v>0</v>
      </c>
      <c r="G1886" s="255">
        <v>0</v>
      </c>
      <c r="H1886" s="255">
        <v>0</v>
      </c>
      <c r="I1886" s="255">
        <v>0</v>
      </c>
      <c r="J1886" s="255">
        <v>0</v>
      </c>
    </row>
    <row r="1887" spans="1:10" s="116" customFormat="1" ht="12" x14ac:dyDescent="0.2">
      <c r="A1887" s="144" t="s">
        <v>774</v>
      </c>
      <c r="B1887" s="144" t="s">
        <v>774</v>
      </c>
      <c r="C1887" s="144" t="s">
        <v>3336</v>
      </c>
      <c r="D1887" s="256">
        <v>22.235379518863201</v>
      </c>
      <c r="E1887" s="256">
        <v>44.470759037726502</v>
      </c>
      <c r="F1887" s="256">
        <v>88.941518075452905</v>
      </c>
      <c r="G1887" s="256">
        <v>0</v>
      </c>
      <c r="H1887" s="256">
        <v>0</v>
      </c>
      <c r="I1887" s="256">
        <v>0</v>
      </c>
      <c r="J1887" s="256">
        <v>0.53063599267962602</v>
      </c>
    </row>
    <row r="1888" spans="1:10" s="116" customFormat="1" ht="12" x14ac:dyDescent="0.2">
      <c r="A1888" s="143" t="s">
        <v>774</v>
      </c>
      <c r="B1888" s="143" t="s">
        <v>775</v>
      </c>
      <c r="C1888" s="143" t="s">
        <v>3335</v>
      </c>
      <c r="D1888" s="255">
        <v>21.633745410815401</v>
      </c>
      <c r="E1888" s="255">
        <v>43.267490821630801</v>
      </c>
      <c r="F1888" s="255">
        <v>86.534981643261503</v>
      </c>
      <c r="G1888" s="255">
        <v>0</v>
      </c>
      <c r="H1888" s="255">
        <v>0</v>
      </c>
      <c r="I1888" s="255">
        <v>0</v>
      </c>
      <c r="J1888" s="255">
        <v>0.48019135479699998</v>
      </c>
    </row>
    <row r="1889" spans="1:10" s="116" customFormat="1" ht="12" x14ac:dyDescent="0.2">
      <c r="A1889" s="144" t="s">
        <v>4939</v>
      </c>
      <c r="B1889" s="144" t="s">
        <v>5750</v>
      </c>
      <c r="C1889" s="144" t="s">
        <v>5751</v>
      </c>
      <c r="D1889" s="256">
        <v>82.304489900023995</v>
      </c>
      <c r="E1889" s="256">
        <v>164.60897980004799</v>
      </c>
      <c r="F1889" s="256">
        <v>329.21795960009598</v>
      </c>
      <c r="G1889" s="256">
        <v>0</v>
      </c>
      <c r="H1889" s="256">
        <v>0</v>
      </c>
      <c r="I1889" s="256">
        <v>0</v>
      </c>
      <c r="J1889" s="256">
        <v>1.82029940619333</v>
      </c>
    </row>
    <row r="1890" spans="1:10" s="116" customFormat="1" ht="12" x14ac:dyDescent="0.2">
      <c r="A1890" s="143" t="s">
        <v>313</v>
      </c>
      <c r="B1890" s="143" t="s">
        <v>313</v>
      </c>
      <c r="C1890" s="143" t="s">
        <v>2346</v>
      </c>
      <c r="D1890" s="255">
        <v>0</v>
      </c>
      <c r="E1890" s="255">
        <v>0</v>
      </c>
      <c r="F1890" s="255">
        <v>0</v>
      </c>
      <c r="G1890" s="255">
        <v>23.1010168735761</v>
      </c>
      <c r="H1890" s="255">
        <v>46.2020337471521</v>
      </c>
      <c r="I1890" s="255">
        <v>92.404067494304201</v>
      </c>
      <c r="J1890" s="255">
        <v>0</v>
      </c>
    </row>
    <row r="1891" spans="1:10" s="116" customFormat="1" ht="12" x14ac:dyDescent="0.2">
      <c r="A1891" s="144" t="s">
        <v>654</v>
      </c>
      <c r="B1891" s="144" t="s">
        <v>654</v>
      </c>
      <c r="C1891" s="144" t="s">
        <v>3169</v>
      </c>
      <c r="D1891" s="256">
        <v>0</v>
      </c>
      <c r="E1891" s="256">
        <v>0</v>
      </c>
      <c r="F1891" s="256">
        <v>0</v>
      </c>
      <c r="G1891" s="256">
        <v>29.168919344917999</v>
      </c>
      <c r="H1891" s="256">
        <v>58.337838689835898</v>
      </c>
      <c r="I1891" s="256">
        <v>116.675677379672</v>
      </c>
      <c r="J1891" s="256">
        <v>0</v>
      </c>
    </row>
    <row r="1892" spans="1:10" s="116" customFormat="1" ht="12" x14ac:dyDescent="0.2">
      <c r="A1892" s="143" t="s">
        <v>4940</v>
      </c>
      <c r="B1892" s="143" t="s">
        <v>4940</v>
      </c>
      <c r="C1892" s="143" t="s">
        <v>2637</v>
      </c>
      <c r="D1892" s="255">
        <v>0</v>
      </c>
      <c r="E1892" s="255">
        <v>0</v>
      </c>
      <c r="F1892" s="255">
        <v>0</v>
      </c>
      <c r="G1892" s="255">
        <v>0</v>
      </c>
      <c r="H1892" s="255">
        <v>0</v>
      </c>
      <c r="I1892" s="255">
        <v>0</v>
      </c>
      <c r="J1892" s="255">
        <v>1.6391373789154999</v>
      </c>
    </row>
    <row r="1893" spans="1:10" s="116" customFormat="1" ht="12" x14ac:dyDescent="0.2">
      <c r="A1893" s="144" t="s">
        <v>4941</v>
      </c>
      <c r="B1893" s="144" t="s">
        <v>4941</v>
      </c>
      <c r="C1893" s="144" t="s">
        <v>2641</v>
      </c>
      <c r="D1893" s="256">
        <v>11.696196292292999</v>
      </c>
      <c r="E1893" s="256">
        <v>23.392392584585998</v>
      </c>
      <c r="F1893" s="256">
        <v>46.784785169171897</v>
      </c>
      <c r="G1893" s="256">
        <v>0</v>
      </c>
      <c r="H1893" s="256">
        <v>0</v>
      </c>
      <c r="I1893" s="256">
        <v>0</v>
      </c>
      <c r="J1893" s="256">
        <v>2.0273409683780601</v>
      </c>
    </row>
    <row r="1894" spans="1:10" s="116" customFormat="1" ht="12" x14ac:dyDescent="0.2">
      <c r="A1894" s="143" t="s">
        <v>1227</v>
      </c>
      <c r="B1894" s="143" t="s">
        <v>1227</v>
      </c>
      <c r="C1894" s="143" t="s">
        <v>3878</v>
      </c>
      <c r="D1894" s="255">
        <v>0</v>
      </c>
      <c r="E1894" s="255">
        <v>0</v>
      </c>
      <c r="F1894" s="255">
        <v>0</v>
      </c>
      <c r="G1894" s="255">
        <v>31.473614133500899</v>
      </c>
      <c r="H1894" s="255">
        <v>62.947228267001798</v>
      </c>
      <c r="I1894" s="255">
        <v>125.89445653400399</v>
      </c>
      <c r="J1894" s="255">
        <v>0</v>
      </c>
    </row>
    <row r="1895" spans="1:10" s="116" customFormat="1" ht="12" x14ac:dyDescent="0.2">
      <c r="A1895" s="144" t="s">
        <v>6238</v>
      </c>
      <c r="B1895" s="144" t="s">
        <v>6238</v>
      </c>
      <c r="C1895" s="144" t="s">
        <v>6239</v>
      </c>
      <c r="D1895" s="256">
        <v>0</v>
      </c>
      <c r="E1895" s="256">
        <v>0</v>
      </c>
      <c r="F1895" s="256">
        <v>0</v>
      </c>
      <c r="G1895" s="256">
        <v>0</v>
      </c>
      <c r="H1895" s="256">
        <v>0</v>
      </c>
      <c r="I1895" s="256">
        <v>0</v>
      </c>
      <c r="J1895" s="256">
        <v>1.68548993085995</v>
      </c>
    </row>
    <row r="1896" spans="1:10" s="116" customFormat="1" ht="12" x14ac:dyDescent="0.2">
      <c r="A1896" s="143" t="s">
        <v>350</v>
      </c>
      <c r="B1896" s="143" t="s">
        <v>350</v>
      </c>
      <c r="C1896" s="143" t="s">
        <v>2494</v>
      </c>
      <c r="D1896" s="255">
        <v>0</v>
      </c>
      <c r="E1896" s="255">
        <v>0</v>
      </c>
      <c r="F1896" s="255">
        <v>0</v>
      </c>
      <c r="G1896" s="255">
        <v>0</v>
      </c>
      <c r="H1896" s="255">
        <v>0</v>
      </c>
      <c r="I1896" s="255">
        <v>0</v>
      </c>
      <c r="J1896" s="255">
        <v>2.0297335733481598</v>
      </c>
    </row>
    <row r="1897" spans="1:10" s="116" customFormat="1" ht="12" x14ac:dyDescent="0.2">
      <c r="A1897" s="144" t="s">
        <v>685</v>
      </c>
      <c r="B1897" s="144" t="s">
        <v>685</v>
      </c>
      <c r="C1897" s="144" t="s">
        <v>3226</v>
      </c>
      <c r="D1897" s="256">
        <v>0</v>
      </c>
      <c r="E1897" s="256">
        <v>0</v>
      </c>
      <c r="F1897" s="256">
        <v>0</v>
      </c>
      <c r="G1897" s="256">
        <v>0</v>
      </c>
      <c r="H1897" s="256">
        <v>0</v>
      </c>
      <c r="I1897" s="256">
        <v>0</v>
      </c>
      <c r="J1897" s="256">
        <v>2.81240772896756</v>
      </c>
    </row>
    <row r="1898" spans="1:10" s="116" customFormat="1" ht="12" x14ac:dyDescent="0.2">
      <c r="A1898" s="143" t="s">
        <v>5752</v>
      </c>
      <c r="B1898" s="143" t="s">
        <v>5752</v>
      </c>
      <c r="C1898" s="143" t="s">
        <v>5753</v>
      </c>
      <c r="D1898" s="255">
        <v>0</v>
      </c>
      <c r="E1898" s="255">
        <v>0</v>
      </c>
      <c r="F1898" s="255">
        <v>0</v>
      </c>
      <c r="G1898" s="255">
        <v>0</v>
      </c>
      <c r="H1898" s="255">
        <v>0</v>
      </c>
      <c r="I1898" s="255">
        <v>0</v>
      </c>
      <c r="J1898" s="255">
        <v>2.4284879663210601</v>
      </c>
    </row>
    <row r="1899" spans="1:10" s="116" customFormat="1" ht="12" x14ac:dyDescent="0.2">
      <c r="A1899" s="144" t="s">
        <v>6240</v>
      </c>
      <c r="B1899" s="144" t="s">
        <v>6240</v>
      </c>
      <c r="C1899" s="144" t="s">
        <v>6241</v>
      </c>
      <c r="D1899" s="256">
        <v>0</v>
      </c>
      <c r="E1899" s="256">
        <v>0</v>
      </c>
      <c r="F1899" s="256">
        <v>0</v>
      </c>
      <c r="G1899" s="256">
        <v>0</v>
      </c>
      <c r="H1899" s="256">
        <v>0</v>
      </c>
      <c r="I1899" s="256">
        <v>0</v>
      </c>
      <c r="J1899" s="256">
        <v>0</v>
      </c>
    </row>
    <row r="1900" spans="1:10" s="116" customFormat="1" ht="12" x14ac:dyDescent="0.2">
      <c r="A1900" s="143" t="s">
        <v>1122</v>
      </c>
      <c r="B1900" s="143" t="s">
        <v>1122</v>
      </c>
      <c r="C1900" s="143" t="s">
        <v>3743</v>
      </c>
      <c r="D1900" s="255">
        <v>0</v>
      </c>
      <c r="E1900" s="255">
        <v>0</v>
      </c>
      <c r="F1900" s="255">
        <v>0</v>
      </c>
      <c r="G1900" s="255">
        <v>21.367719785420899</v>
      </c>
      <c r="H1900" s="255">
        <v>42.735439570841699</v>
      </c>
      <c r="I1900" s="255">
        <v>85.470879141683497</v>
      </c>
      <c r="J1900" s="255">
        <v>0</v>
      </c>
    </row>
    <row r="1901" spans="1:10" s="116" customFormat="1" ht="12" x14ac:dyDescent="0.2">
      <c r="A1901" s="144" t="s">
        <v>1840</v>
      </c>
      <c r="B1901" s="144" t="s">
        <v>1840</v>
      </c>
      <c r="C1901" s="144" t="s">
        <v>5754</v>
      </c>
      <c r="D1901" s="256">
        <v>0</v>
      </c>
      <c r="E1901" s="256">
        <v>0</v>
      </c>
      <c r="F1901" s="256">
        <v>0</v>
      </c>
      <c r="G1901" s="256">
        <v>0</v>
      </c>
      <c r="H1901" s="256">
        <v>0</v>
      </c>
      <c r="I1901" s="256">
        <v>0</v>
      </c>
      <c r="J1901" s="256">
        <v>1.1157607997622701</v>
      </c>
    </row>
    <row r="1902" spans="1:10" s="116" customFormat="1" ht="12" x14ac:dyDescent="0.2">
      <c r="A1902" s="143" t="s">
        <v>386</v>
      </c>
      <c r="B1902" s="143" t="s">
        <v>386</v>
      </c>
      <c r="C1902" s="143" t="s">
        <v>2601</v>
      </c>
      <c r="D1902" s="255">
        <v>0</v>
      </c>
      <c r="E1902" s="255">
        <v>0</v>
      </c>
      <c r="F1902" s="255">
        <v>0</v>
      </c>
      <c r="G1902" s="255">
        <v>0</v>
      </c>
      <c r="H1902" s="255">
        <v>0</v>
      </c>
      <c r="I1902" s="255">
        <v>0</v>
      </c>
      <c r="J1902" s="255">
        <v>1.1558869382316499</v>
      </c>
    </row>
    <row r="1903" spans="1:10" s="116" customFormat="1" ht="12" x14ac:dyDescent="0.2">
      <c r="A1903" s="144" t="s">
        <v>6242</v>
      </c>
      <c r="B1903" s="144" t="s">
        <v>6242</v>
      </c>
      <c r="C1903" s="144" t="s">
        <v>6243</v>
      </c>
      <c r="D1903" s="256">
        <v>0</v>
      </c>
      <c r="E1903" s="256">
        <v>0</v>
      </c>
      <c r="F1903" s="256">
        <v>0</v>
      </c>
      <c r="G1903" s="256">
        <v>0</v>
      </c>
      <c r="H1903" s="256">
        <v>0</v>
      </c>
      <c r="I1903" s="256">
        <v>0</v>
      </c>
      <c r="J1903" s="256">
        <v>1.7366104378</v>
      </c>
    </row>
    <row r="1904" spans="1:10" s="116" customFormat="1" ht="12" x14ac:dyDescent="0.2">
      <c r="A1904" s="143" t="s">
        <v>4942</v>
      </c>
      <c r="B1904" s="143" t="s">
        <v>4942</v>
      </c>
      <c r="C1904" s="143" t="s">
        <v>1919</v>
      </c>
      <c r="D1904" s="255">
        <v>0</v>
      </c>
      <c r="E1904" s="255">
        <v>0</v>
      </c>
      <c r="F1904" s="255">
        <v>0</v>
      </c>
      <c r="G1904" s="255">
        <v>0</v>
      </c>
      <c r="H1904" s="255">
        <v>0</v>
      </c>
      <c r="I1904" s="255">
        <v>0</v>
      </c>
      <c r="J1904" s="255">
        <v>4.7405800862550604</v>
      </c>
    </row>
    <row r="1905" spans="1:10" s="116" customFormat="1" ht="12" x14ac:dyDescent="0.2">
      <c r="A1905" s="144" t="s">
        <v>916</v>
      </c>
      <c r="B1905" s="144" t="s">
        <v>916</v>
      </c>
      <c r="C1905" s="144" t="s">
        <v>3494</v>
      </c>
      <c r="D1905" s="256">
        <v>0</v>
      </c>
      <c r="E1905" s="256">
        <v>0</v>
      </c>
      <c r="F1905" s="256">
        <v>0</v>
      </c>
      <c r="G1905" s="256">
        <v>0</v>
      </c>
      <c r="H1905" s="256">
        <v>0</v>
      </c>
      <c r="I1905" s="256">
        <v>0</v>
      </c>
      <c r="J1905" s="256">
        <v>1.96314168883</v>
      </c>
    </row>
    <row r="1906" spans="1:10" s="116" customFormat="1" ht="12" x14ac:dyDescent="0.2">
      <c r="A1906" s="143" t="s">
        <v>4943</v>
      </c>
      <c r="B1906" s="143" t="s">
        <v>4943</v>
      </c>
      <c r="C1906" s="143" t="s">
        <v>2036</v>
      </c>
      <c r="D1906" s="255">
        <v>0</v>
      </c>
      <c r="E1906" s="255">
        <v>0</v>
      </c>
      <c r="F1906" s="255">
        <v>0</v>
      </c>
      <c r="G1906" s="255">
        <v>0</v>
      </c>
      <c r="H1906" s="255">
        <v>0</v>
      </c>
      <c r="I1906" s="255">
        <v>0</v>
      </c>
      <c r="J1906" s="255">
        <v>2.00422164203931</v>
      </c>
    </row>
    <row r="1907" spans="1:10" s="116" customFormat="1" ht="12" x14ac:dyDescent="0.2">
      <c r="A1907" s="144" t="s">
        <v>4944</v>
      </c>
      <c r="B1907" s="144" t="s">
        <v>4944</v>
      </c>
      <c r="C1907" s="144" t="s">
        <v>3012</v>
      </c>
      <c r="D1907" s="256">
        <v>0</v>
      </c>
      <c r="E1907" s="256">
        <v>0</v>
      </c>
      <c r="F1907" s="256">
        <v>0</v>
      </c>
      <c r="G1907" s="256">
        <v>0</v>
      </c>
      <c r="H1907" s="256">
        <v>0</v>
      </c>
      <c r="I1907" s="256">
        <v>0</v>
      </c>
      <c r="J1907" s="256">
        <v>1.9152547443249399</v>
      </c>
    </row>
    <row r="1908" spans="1:10" s="116" customFormat="1" ht="12" x14ac:dyDescent="0.2">
      <c r="A1908" s="143" t="s">
        <v>4416</v>
      </c>
      <c r="B1908" s="143" t="s">
        <v>4416</v>
      </c>
      <c r="C1908" s="143" t="s">
        <v>2176</v>
      </c>
      <c r="D1908" s="255">
        <v>44.1720335497265</v>
      </c>
      <c r="E1908" s="255">
        <v>88.344067099453099</v>
      </c>
      <c r="F1908" s="255">
        <v>176.688134198906</v>
      </c>
      <c r="G1908" s="255">
        <v>0</v>
      </c>
      <c r="H1908" s="255">
        <v>0</v>
      </c>
      <c r="I1908" s="255">
        <v>0</v>
      </c>
      <c r="J1908" s="255">
        <v>1.1409156077814799</v>
      </c>
    </row>
    <row r="1909" spans="1:10" s="116" customFormat="1" ht="12" x14ac:dyDescent="0.2">
      <c r="A1909" s="144" t="s">
        <v>6244</v>
      </c>
      <c r="B1909" s="144" t="s">
        <v>6244</v>
      </c>
      <c r="C1909" s="144" t="s">
        <v>6245</v>
      </c>
      <c r="D1909" s="256">
        <v>0</v>
      </c>
      <c r="E1909" s="256">
        <v>0</v>
      </c>
      <c r="F1909" s="256">
        <v>0</v>
      </c>
      <c r="G1909" s="256">
        <v>0</v>
      </c>
      <c r="H1909" s="256">
        <v>0</v>
      </c>
      <c r="I1909" s="256">
        <v>0</v>
      </c>
      <c r="J1909" s="256">
        <v>0</v>
      </c>
    </row>
    <row r="1910" spans="1:10" s="116" customFormat="1" ht="12" x14ac:dyDescent="0.2">
      <c r="A1910" s="143" t="s">
        <v>973</v>
      </c>
      <c r="B1910" s="143" t="s">
        <v>973</v>
      </c>
      <c r="C1910" s="143" t="s">
        <v>3566</v>
      </c>
      <c r="D1910" s="255">
        <v>0</v>
      </c>
      <c r="E1910" s="255">
        <v>0</v>
      </c>
      <c r="F1910" s="255">
        <v>0</v>
      </c>
      <c r="G1910" s="255">
        <v>0</v>
      </c>
      <c r="H1910" s="255">
        <v>0</v>
      </c>
      <c r="I1910" s="255">
        <v>0</v>
      </c>
      <c r="J1910" s="255">
        <v>1.96799324206327</v>
      </c>
    </row>
    <row r="1911" spans="1:10" s="116" customFormat="1" ht="12" x14ac:dyDescent="0.2">
      <c r="A1911" s="144" t="s">
        <v>4945</v>
      </c>
      <c r="B1911" s="144" t="s">
        <v>4945</v>
      </c>
      <c r="C1911" s="144" t="s">
        <v>2026</v>
      </c>
      <c r="D1911" s="256">
        <v>1.6007166549880699E-3</v>
      </c>
      <c r="E1911" s="256">
        <v>3.2014333099761399E-3</v>
      </c>
      <c r="F1911" s="256">
        <v>6.4028666199522901E-3</v>
      </c>
      <c r="G1911" s="256">
        <v>0</v>
      </c>
      <c r="H1911" s="256">
        <v>0</v>
      </c>
      <c r="I1911" s="256">
        <v>0</v>
      </c>
      <c r="J1911" s="256">
        <v>1.48319797231793</v>
      </c>
    </row>
    <row r="1912" spans="1:10" s="116" customFormat="1" ht="12" x14ac:dyDescent="0.2">
      <c r="A1912" s="143" t="s">
        <v>1270</v>
      </c>
      <c r="B1912" s="143" t="s">
        <v>1270</v>
      </c>
      <c r="C1912" s="143" t="s">
        <v>3929</v>
      </c>
      <c r="D1912" s="255">
        <v>1.06149819995046E-4</v>
      </c>
      <c r="E1912" s="255">
        <v>2.1229963999009301E-4</v>
      </c>
      <c r="F1912" s="255">
        <v>4.2459927998018601E-4</v>
      </c>
      <c r="G1912" s="255">
        <v>0</v>
      </c>
      <c r="H1912" s="255">
        <v>0</v>
      </c>
      <c r="I1912" s="255">
        <v>0</v>
      </c>
      <c r="J1912" s="255">
        <v>0.393913050555802</v>
      </c>
    </row>
    <row r="1913" spans="1:10" s="116" customFormat="1" ht="12" x14ac:dyDescent="0.2">
      <c r="A1913" s="144" t="s">
        <v>529</v>
      </c>
      <c r="B1913" s="144" t="s">
        <v>529</v>
      </c>
      <c r="C1913" s="144" t="s">
        <v>2894</v>
      </c>
      <c r="D1913" s="256">
        <v>0</v>
      </c>
      <c r="E1913" s="256">
        <v>0</v>
      </c>
      <c r="F1913" s="256">
        <v>0</v>
      </c>
      <c r="G1913" s="256">
        <v>0</v>
      </c>
      <c r="H1913" s="256">
        <v>0</v>
      </c>
      <c r="I1913" s="256">
        <v>0</v>
      </c>
      <c r="J1913" s="256">
        <v>2.0719958767454201</v>
      </c>
    </row>
    <row r="1914" spans="1:10" s="116" customFormat="1" ht="12" x14ac:dyDescent="0.2">
      <c r="A1914" s="143" t="s">
        <v>533</v>
      </c>
      <c r="B1914" s="143" t="s">
        <v>533</v>
      </c>
      <c r="C1914" s="143" t="s">
        <v>2898</v>
      </c>
      <c r="D1914" s="255">
        <v>0</v>
      </c>
      <c r="E1914" s="255">
        <v>0</v>
      </c>
      <c r="F1914" s="255">
        <v>0</v>
      </c>
      <c r="G1914" s="255">
        <v>0</v>
      </c>
      <c r="H1914" s="255">
        <v>0</v>
      </c>
      <c r="I1914" s="255">
        <v>0</v>
      </c>
      <c r="J1914" s="255">
        <v>0</v>
      </c>
    </row>
    <row r="1915" spans="1:10" s="116" customFormat="1" ht="12" x14ac:dyDescent="0.2">
      <c r="A1915" s="144" t="s">
        <v>5890</v>
      </c>
      <c r="B1915" s="144" t="s">
        <v>5890</v>
      </c>
      <c r="C1915" s="144" t="s">
        <v>5601</v>
      </c>
      <c r="D1915" s="256">
        <v>0</v>
      </c>
      <c r="E1915" s="256">
        <v>0</v>
      </c>
      <c r="F1915" s="256">
        <v>0</v>
      </c>
      <c r="G1915" s="256">
        <v>0</v>
      </c>
      <c r="H1915" s="256">
        <v>0</v>
      </c>
      <c r="I1915" s="256">
        <v>0</v>
      </c>
      <c r="J1915" s="256">
        <v>19.937282768651102</v>
      </c>
    </row>
    <row r="1916" spans="1:10" s="116" customFormat="1" ht="12" x14ac:dyDescent="0.2">
      <c r="A1916" s="143" t="s">
        <v>1228</v>
      </c>
      <c r="B1916" s="143" t="s">
        <v>1228</v>
      </c>
      <c r="C1916" s="143" t="s">
        <v>3881</v>
      </c>
      <c r="D1916" s="255">
        <v>0</v>
      </c>
      <c r="E1916" s="255">
        <v>0</v>
      </c>
      <c r="F1916" s="255">
        <v>0</v>
      </c>
      <c r="G1916" s="255">
        <v>0</v>
      </c>
      <c r="H1916" s="255">
        <v>0</v>
      </c>
      <c r="I1916" s="255">
        <v>0</v>
      </c>
      <c r="J1916" s="255">
        <v>1.9418373161075</v>
      </c>
    </row>
    <row r="1917" spans="1:10" s="116" customFormat="1" ht="12" x14ac:dyDescent="0.2">
      <c r="A1917" s="144" t="s">
        <v>6246</v>
      </c>
      <c r="B1917" s="144" t="s">
        <v>6246</v>
      </c>
      <c r="C1917" s="144" t="s">
        <v>6247</v>
      </c>
      <c r="D1917" s="256">
        <v>0</v>
      </c>
      <c r="E1917" s="256">
        <v>0</v>
      </c>
      <c r="F1917" s="256">
        <v>0</v>
      </c>
      <c r="G1917" s="256">
        <v>28.261254149786001</v>
      </c>
      <c r="H1917" s="256">
        <v>56.522508299572003</v>
      </c>
      <c r="I1917" s="256">
        <v>113.04501659914401</v>
      </c>
      <c r="J1917" s="256">
        <v>0</v>
      </c>
    </row>
    <row r="1918" spans="1:10" s="116" customFormat="1" ht="12" x14ac:dyDescent="0.2">
      <c r="A1918" s="143" t="s">
        <v>1387</v>
      </c>
      <c r="B1918" s="143" t="s">
        <v>1387</v>
      </c>
      <c r="C1918" s="143" t="s">
        <v>4049</v>
      </c>
      <c r="D1918" s="255">
        <v>0</v>
      </c>
      <c r="E1918" s="255">
        <v>0</v>
      </c>
      <c r="F1918" s="255">
        <v>0</v>
      </c>
      <c r="G1918" s="255">
        <v>0</v>
      </c>
      <c r="H1918" s="255">
        <v>0</v>
      </c>
      <c r="I1918" s="255">
        <v>0</v>
      </c>
      <c r="J1918" s="255">
        <v>1.96641294017343</v>
      </c>
    </row>
    <row r="1919" spans="1:10" s="116" customFormat="1" ht="12" x14ac:dyDescent="0.2">
      <c r="A1919" s="144" t="s">
        <v>4946</v>
      </c>
      <c r="B1919" s="144" t="s">
        <v>4946</v>
      </c>
      <c r="C1919" s="144" t="s">
        <v>1931</v>
      </c>
      <c r="D1919" s="256">
        <v>0</v>
      </c>
      <c r="E1919" s="256">
        <v>0</v>
      </c>
      <c r="F1919" s="256">
        <v>0</v>
      </c>
      <c r="G1919" s="256">
        <v>0</v>
      </c>
      <c r="H1919" s="256">
        <v>0</v>
      </c>
      <c r="I1919" s="256">
        <v>0</v>
      </c>
      <c r="J1919" s="256">
        <v>2.10777035427853</v>
      </c>
    </row>
    <row r="1920" spans="1:10" s="116" customFormat="1" ht="12" x14ac:dyDescent="0.2">
      <c r="A1920" s="143" t="s">
        <v>2924</v>
      </c>
      <c r="B1920" s="143" t="s">
        <v>2924</v>
      </c>
      <c r="C1920" s="143" t="s">
        <v>2925</v>
      </c>
      <c r="D1920" s="255">
        <v>0</v>
      </c>
      <c r="E1920" s="255">
        <v>0</v>
      </c>
      <c r="F1920" s="255">
        <v>0</v>
      </c>
      <c r="G1920" s="255">
        <v>0</v>
      </c>
      <c r="H1920" s="255">
        <v>0</v>
      </c>
      <c r="I1920" s="255">
        <v>0</v>
      </c>
      <c r="J1920" s="255">
        <v>0</v>
      </c>
    </row>
    <row r="1921" spans="1:10" s="116" customFormat="1" ht="12" x14ac:dyDescent="0.2">
      <c r="A1921" s="144" t="s">
        <v>6248</v>
      </c>
      <c r="B1921" s="144" t="s">
        <v>6248</v>
      </c>
      <c r="C1921" s="144" t="s">
        <v>6249</v>
      </c>
      <c r="D1921" s="256">
        <v>0</v>
      </c>
      <c r="E1921" s="256">
        <v>0</v>
      </c>
      <c r="F1921" s="256">
        <v>0</v>
      </c>
      <c r="G1921" s="256">
        <v>0</v>
      </c>
      <c r="H1921" s="256">
        <v>0</v>
      </c>
      <c r="I1921" s="256">
        <v>0</v>
      </c>
      <c r="J1921" s="256">
        <v>7.0496808646459996</v>
      </c>
    </row>
    <row r="1922" spans="1:10" s="116" customFormat="1" ht="12" x14ac:dyDescent="0.2">
      <c r="A1922" s="143" t="s">
        <v>4378</v>
      </c>
      <c r="B1922" s="143" t="s">
        <v>800</v>
      </c>
      <c r="C1922" s="143" t="s">
        <v>1909</v>
      </c>
      <c r="D1922" s="255">
        <v>81.195677912505701</v>
      </c>
      <c r="E1922" s="255">
        <v>162.391355825011</v>
      </c>
      <c r="F1922" s="255">
        <v>324.78271165002297</v>
      </c>
      <c r="G1922" s="255">
        <v>0</v>
      </c>
      <c r="H1922" s="255">
        <v>0</v>
      </c>
      <c r="I1922" s="255">
        <v>0</v>
      </c>
      <c r="J1922" s="255">
        <v>0.73353107158264597</v>
      </c>
    </row>
    <row r="1923" spans="1:10" s="116" customFormat="1" ht="12" x14ac:dyDescent="0.2">
      <c r="A1923" s="144" t="s">
        <v>4038</v>
      </c>
      <c r="B1923" s="144" t="s">
        <v>4038</v>
      </c>
      <c r="C1923" s="144" t="s">
        <v>4039</v>
      </c>
      <c r="D1923" s="256">
        <v>0</v>
      </c>
      <c r="E1923" s="256">
        <v>0</v>
      </c>
      <c r="F1923" s="256">
        <v>0</v>
      </c>
      <c r="G1923" s="256">
        <v>0</v>
      </c>
      <c r="H1923" s="256">
        <v>0</v>
      </c>
      <c r="I1923" s="256">
        <v>0</v>
      </c>
      <c r="J1923" s="256">
        <v>0</v>
      </c>
    </row>
    <row r="1924" spans="1:10" s="116" customFormat="1" ht="12" x14ac:dyDescent="0.2">
      <c r="A1924" s="143" t="s">
        <v>682</v>
      </c>
      <c r="B1924" s="143" t="s">
        <v>682</v>
      </c>
      <c r="C1924" s="143" t="s">
        <v>3223</v>
      </c>
      <c r="D1924" s="255">
        <v>0</v>
      </c>
      <c r="E1924" s="255">
        <v>0</v>
      </c>
      <c r="F1924" s="255">
        <v>0</v>
      </c>
      <c r="G1924" s="255">
        <v>0</v>
      </c>
      <c r="H1924" s="255">
        <v>0</v>
      </c>
      <c r="I1924" s="255">
        <v>0</v>
      </c>
      <c r="J1924" s="255">
        <v>2.93245144667025</v>
      </c>
    </row>
    <row r="1925" spans="1:10" s="116" customFormat="1" ht="12" x14ac:dyDescent="0.2">
      <c r="A1925" s="144" t="s">
        <v>5404</v>
      </c>
      <c r="B1925" s="144" t="s">
        <v>5404</v>
      </c>
      <c r="C1925" s="144" t="s">
        <v>5405</v>
      </c>
      <c r="D1925" s="256">
        <v>1.2749838627974699E-4</v>
      </c>
      <c r="E1925" s="256">
        <v>2.5499677255949398E-4</v>
      </c>
      <c r="F1925" s="256">
        <v>5.0999354511898905E-4</v>
      </c>
      <c r="G1925" s="256">
        <v>0</v>
      </c>
      <c r="H1925" s="256">
        <v>0</v>
      </c>
      <c r="I1925" s="256">
        <v>0</v>
      </c>
      <c r="J1925" s="256">
        <v>0.42606588844335702</v>
      </c>
    </row>
    <row r="1926" spans="1:10" s="116" customFormat="1" ht="12" x14ac:dyDescent="0.2">
      <c r="A1926" s="143" t="s">
        <v>1251</v>
      </c>
      <c r="B1926" s="143" t="s">
        <v>1252</v>
      </c>
      <c r="C1926" s="143" t="s">
        <v>3907</v>
      </c>
      <c r="D1926" s="255">
        <v>65.861535361940298</v>
      </c>
      <c r="E1926" s="255">
        <v>131.72307072388099</v>
      </c>
      <c r="F1926" s="255">
        <v>263.44614144776102</v>
      </c>
      <c r="G1926" s="255">
        <v>0</v>
      </c>
      <c r="H1926" s="255">
        <v>0</v>
      </c>
      <c r="I1926" s="255">
        <v>0</v>
      </c>
      <c r="J1926" s="255">
        <v>2.5022825505708601</v>
      </c>
    </row>
    <row r="1927" spans="1:10" s="116" customFormat="1" ht="12" x14ac:dyDescent="0.2">
      <c r="A1927" s="144" t="s">
        <v>1584</v>
      </c>
      <c r="B1927" s="144" t="s">
        <v>1584</v>
      </c>
      <c r="C1927" s="144" t="s">
        <v>3028</v>
      </c>
      <c r="D1927" s="256">
        <v>0</v>
      </c>
      <c r="E1927" s="256">
        <v>0</v>
      </c>
      <c r="F1927" s="256">
        <v>0</v>
      </c>
      <c r="G1927" s="256">
        <v>0</v>
      </c>
      <c r="H1927" s="256">
        <v>0</v>
      </c>
      <c r="I1927" s="256">
        <v>0</v>
      </c>
      <c r="J1927" s="256">
        <v>1.9753685221158801</v>
      </c>
    </row>
    <row r="1928" spans="1:10" s="116" customFormat="1" ht="12" x14ac:dyDescent="0.2">
      <c r="A1928" s="143" t="s">
        <v>1235</v>
      </c>
      <c r="B1928" s="143" t="s">
        <v>1235</v>
      </c>
      <c r="C1928" s="143" t="s">
        <v>3886</v>
      </c>
      <c r="D1928" s="255">
        <v>6.9339725238345398E-4</v>
      </c>
      <c r="E1928" s="255">
        <v>1.3867945047669099E-3</v>
      </c>
      <c r="F1928" s="255">
        <v>2.7735890095338198E-3</v>
      </c>
      <c r="G1928" s="255">
        <v>0</v>
      </c>
      <c r="H1928" s="255">
        <v>0</v>
      </c>
      <c r="I1928" s="255">
        <v>0</v>
      </c>
      <c r="J1928" s="255">
        <v>1.7972241714584001</v>
      </c>
    </row>
    <row r="1929" spans="1:10" s="116" customFormat="1" ht="12" x14ac:dyDescent="0.2">
      <c r="A1929" s="144" t="s">
        <v>1426</v>
      </c>
      <c r="B1929" s="144" t="s">
        <v>1426</v>
      </c>
      <c r="C1929" s="144" t="s">
        <v>4098</v>
      </c>
      <c r="D1929" s="256">
        <v>0</v>
      </c>
      <c r="E1929" s="256">
        <v>0</v>
      </c>
      <c r="F1929" s="256">
        <v>0</v>
      </c>
      <c r="G1929" s="256">
        <v>0</v>
      </c>
      <c r="H1929" s="256">
        <v>0</v>
      </c>
      <c r="I1929" s="256">
        <v>0</v>
      </c>
      <c r="J1929" s="256">
        <v>1.98843583131492</v>
      </c>
    </row>
    <row r="1930" spans="1:10" s="116" customFormat="1" ht="12" x14ac:dyDescent="0.2">
      <c r="A1930" s="143" t="s">
        <v>4947</v>
      </c>
      <c r="B1930" s="143" t="s">
        <v>4947</v>
      </c>
      <c r="C1930" s="143" t="s">
        <v>2004</v>
      </c>
      <c r="D1930" s="255">
        <v>0</v>
      </c>
      <c r="E1930" s="255">
        <v>0</v>
      </c>
      <c r="F1930" s="255">
        <v>0</v>
      </c>
      <c r="G1930" s="255">
        <v>0</v>
      </c>
      <c r="H1930" s="255">
        <v>0</v>
      </c>
      <c r="I1930" s="255">
        <v>0</v>
      </c>
      <c r="J1930" s="255">
        <v>2.0841212961462001</v>
      </c>
    </row>
    <row r="1931" spans="1:10" s="116" customFormat="1" ht="12" x14ac:dyDescent="0.2">
      <c r="A1931" s="144" t="s">
        <v>6250</v>
      </c>
      <c r="B1931" s="144" t="s">
        <v>6250</v>
      </c>
      <c r="C1931" s="144" t="s">
        <v>6251</v>
      </c>
      <c r="D1931" s="256">
        <v>0</v>
      </c>
      <c r="E1931" s="256">
        <v>0</v>
      </c>
      <c r="F1931" s="256">
        <v>0</v>
      </c>
      <c r="G1931" s="256">
        <v>0</v>
      </c>
      <c r="H1931" s="256">
        <v>0</v>
      </c>
      <c r="I1931" s="256">
        <v>0</v>
      </c>
      <c r="J1931" s="256">
        <v>1.94457963965632</v>
      </c>
    </row>
    <row r="1932" spans="1:10" s="116" customFormat="1" ht="12" x14ac:dyDescent="0.2">
      <c r="A1932" s="143" t="s">
        <v>1246</v>
      </c>
      <c r="B1932" s="143" t="s">
        <v>1246</v>
      </c>
      <c r="C1932" s="143" t="s">
        <v>3901</v>
      </c>
      <c r="D1932" s="255">
        <v>0</v>
      </c>
      <c r="E1932" s="255">
        <v>0</v>
      </c>
      <c r="F1932" s="255">
        <v>0</v>
      </c>
      <c r="G1932" s="255">
        <v>0</v>
      </c>
      <c r="H1932" s="255">
        <v>0</v>
      </c>
      <c r="I1932" s="255">
        <v>0</v>
      </c>
      <c r="J1932" s="255">
        <v>1.9395903510772301</v>
      </c>
    </row>
    <row r="1933" spans="1:10" s="116" customFormat="1" ht="12" x14ac:dyDescent="0.2">
      <c r="A1933" s="144" t="s">
        <v>4456</v>
      </c>
      <c r="B1933" s="144" t="s">
        <v>4948</v>
      </c>
      <c r="C1933" s="144" t="s">
        <v>1985</v>
      </c>
      <c r="D1933" s="256">
        <v>84.108590384164003</v>
      </c>
      <c r="E1933" s="256">
        <v>168.21718076832801</v>
      </c>
      <c r="F1933" s="256">
        <v>336.43436153665601</v>
      </c>
      <c r="G1933" s="256">
        <v>0</v>
      </c>
      <c r="H1933" s="256">
        <v>0</v>
      </c>
      <c r="I1933" s="256">
        <v>0</v>
      </c>
      <c r="J1933" s="256">
        <v>1.50121800287464</v>
      </c>
    </row>
    <row r="1934" spans="1:10" s="116" customFormat="1" ht="12" x14ac:dyDescent="0.2">
      <c r="A1934" s="143" t="s">
        <v>4949</v>
      </c>
      <c r="B1934" s="143" t="s">
        <v>4949</v>
      </c>
      <c r="C1934" s="143" t="s">
        <v>2126</v>
      </c>
      <c r="D1934" s="255">
        <v>0</v>
      </c>
      <c r="E1934" s="255">
        <v>0</v>
      </c>
      <c r="F1934" s="255">
        <v>0</v>
      </c>
      <c r="G1934" s="255">
        <v>0</v>
      </c>
      <c r="H1934" s="255">
        <v>0</v>
      </c>
      <c r="I1934" s="255">
        <v>0</v>
      </c>
      <c r="J1934" s="255">
        <v>1.15130353108434</v>
      </c>
    </row>
    <row r="1935" spans="1:10" s="116" customFormat="1" ht="12" x14ac:dyDescent="0.2">
      <c r="A1935" s="144" t="s">
        <v>4950</v>
      </c>
      <c r="B1935" s="144" t="s">
        <v>4950</v>
      </c>
      <c r="C1935" s="144" t="s">
        <v>2030</v>
      </c>
      <c r="D1935" s="256">
        <v>0</v>
      </c>
      <c r="E1935" s="256">
        <v>0</v>
      </c>
      <c r="F1935" s="256">
        <v>0</v>
      </c>
      <c r="G1935" s="256">
        <v>0</v>
      </c>
      <c r="H1935" s="256">
        <v>0</v>
      </c>
      <c r="I1935" s="256">
        <v>0</v>
      </c>
      <c r="J1935" s="256">
        <v>2.1250934807958299</v>
      </c>
    </row>
    <row r="1936" spans="1:10" s="116" customFormat="1" ht="12" x14ac:dyDescent="0.2">
      <c r="A1936" s="143" t="s">
        <v>4951</v>
      </c>
      <c r="B1936" s="143" t="s">
        <v>4951</v>
      </c>
      <c r="C1936" s="143" t="s">
        <v>2367</v>
      </c>
      <c r="D1936" s="255">
        <v>0</v>
      </c>
      <c r="E1936" s="255">
        <v>0</v>
      </c>
      <c r="F1936" s="255">
        <v>0</v>
      </c>
      <c r="G1936" s="255">
        <v>0</v>
      </c>
      <c r="H1936" s="255">
        <v>0</v>
      </c>
      <c r="I1936" s="255">
        <v>0</v>
      </c>
      <c r="J1936" s="255">
        <v>0</v>
      </c>
    </row>
    <row r="1937" spans="1:10" s="116" customFormat="1" ht="12" x14ac:dyDescent="0.2">
      <c r="A1937" s="144" t="s">
        <v>4861</v>
      </c>
      <c r="B1937" s="144" t="s">
        <v>811</v>
      </c>
      <c r="C1937" s="144" t="s">
        <v>2049</v>
      </c>
      <c r="D1937" s="256">
        <v>61.112067456290802</v>
      </c>
      <c r="E1937" s="256">
        <v>122.224134912582</v>
      </c>
      <c r="F1937" s="256">
        <v>244.44826982516301</v>
      </c>
      <c r="G1937" s="256">
        <v>0</v>
      </c>
      <c r="H1937" s="256">
        <v>0</v>
      </c>
      <c r="I1937" s="256">
        <v>0</v>
      </c>
      <c r="J1937" s="256">
        <v>1.2553178497958599</v>
      </c>
    </row>
    <row r="1938" spans="1:10" s="116" customFormat="1" ht="12" x14ac:dyDescent="0.2">
      <c r="A1938" s="143" t="s">
        <v>4952</v>
      </c>
      <c r="B1938" s="143" t="s">
        <v>4952</v>
      </c>
      <c r="C1938" s="143" t="s">
        <v>3069</v>
      </c>
      <c r="D1938" s="255">
        <v>0</v>
      </c>
      <c r="E1938" s="255">
        <v>0</v>
      </c>
      <c r="F1938" s="255">
        <v>0</v>
      </c>
      <c r="G1938" s="255">
        <v>0</v>
      </c>
      <c r="H1938" s="255">
        <v>0</v>
      </c>
      <c r="I1938" s="255">
        <v>0</v>
      </c>
      <c r="J1938" s="255">
        <v>3.9196791532783801</v>
      </c>
    </row>
    <row r="1939" spans="1:10" s="116" customFormat="1" ht="12" x14ac:dyDescent="0.2">
      <c r="A1939" s="144" t="s">
        <v>5755</v>
      </c>
      <c r="B1939" s="144" t="s">
        <v>5755</v>
      </c>
      <c r="C1939" s="144" t="s">
        <v>5756</v>
      </c>
      <c r="D1939" s="256">
        <v>0</v>
      </c>
      <c r="E1939" s="256">
        <v>0</v>
      </c>
      <c r="F1939" s="256">
        <v>0</v>
      </c>
      <c r="G1939" s="256">
        <v>0</v>
      </c>
      <c r="H1939" s="256">
        <v>0</v>
      </c>
      <c r="I1939" s="256">
        <v>0</v>
      </c>
      <c r="J1939" s="256">
        <v>0</v>
      </c>
    </row>
    <row r="1940" spans="1:10" s="116" customFormat="1" ht="12" x14ac:dyDescent="0.2">
      <c r="A1940" s="143" t="s">
        <v>1446</v>
      </c>
      <c r="B1940" s="143" t="s">
        <v>1446</v>
      </c>
      <c r="C1940" s="143" t="s">
        <v>4120</v>
      </c>
      <c r="D1940" s="255">
        <v>1.67885365304152E-4</v>
      </c>
      <c r="E1940" s="255">
        <v>3.3577073060830399E-4</v>
      </c>
      <c r="F1940" s="255">
        <v>6.7154146121660896E-4</v>
      </c>
      <c r="G1940" s="255">
        <v>0</v>
      </c>
      <c r="H1940" s="255">
        <v>0</v>
      </c>
      <c r="I1940" s="255">
        <v>0</v>
      </c>
      <c r="J1940" s="255">
        <v>0.60609510527591004</v>
      </c>
    </row>
    <row r="1941" spans="1:10" s="116" customFormat="1" ht="12" x14ac:dyDescent="0.2">
      <c r="A1941" s="144" t="s">
        <v>878</v>
      </c>
      <c r="B1941" s="144" t="s">
        <v>878</v>
      </c>
      <c r="C1941" s="144" t="s">
        <v>3449</v>
      </c>
      <c r="D1941" s="256">
        <v>0</v>
      </c>
      <c r="E1941" s="256">
        <v>0</v>
      </c>
      <c r="F1941" s="256">
        <v>0</v>
      </c>
      <c r="G1941" s="256">
        <v>0</v>
      </c>
      <c r="H1941" s="256">
        <v>0</v>
      </c>
      <c r="I1941" s="256">
        <v>0</v>
      </c>
      <c r="J1941" s="256">
        <v>1.9556990470831099</v>
      </c>
    </row>
    <row r="1942" spans="1:10" s="116" customFormat="1" ht="12" x14ac:dyDescent="0.2">
      <c r="A1942" s="143" t="s">
        <v>1825</v>
      </c>
      <c r="B1942" s="143" t="s">
        <v>1825</v>
      </c>
      <c r="C1942" s="143" t="s">
        <v>4074</v>
      </c>
      <c r="D1942" s="255">
        <v>0</v>
      </c>
      <c r="E1942" s="255">
        <v>0</v>
      </c>
      <c r="F1942" s="255">
        <v>0</v>
      </c>
      <c r="G1942" s="255">
        <v>0</v>
      </c>
      <c r="H1942" s="255">
        <v>0</v>
      </c>
      <c r="I1942" s="255">
        <v>0</v>
      </c>
      <c r="J1942" s="255">
        <v>1.9217968992600001</v>
      </c>
    </row>
    <row r="1943" spans="1:10" s="116" customFormat="1" ht="12" x14ac:dyDescent="0.2">
      <c r="A1943" s="144" t="s">
        <v>5891</v>
      </c>
      <c r="B1943" s="144" t="s">
        <v>5891</v>
      </c>
      <c r="C1943" s="144" t="s">
        <v>3274</v>
      </c>
      <c r="D1943" s="256">
        <v>0</v>
      </c>
      <c r="E1943" s="256">
        <v>0</v>
      </c>
      <c r="F1943" s="256">
        <v>0</v>
      </c>
      <c r="G1943" s="256">
        <v>0</v>
      </c>
      <c r="H1943" s="256">
        <v>0</v>
      </c>
      <c r="I1943" s="256">
        <v>0</v>
      </c>
      <c r="J1943" s="256">
        <v>1.61140935844</v>
      </c>
    </row>
    <row r="1944" spans="1:10" s="116" customFormat="1" ht="12" x14ac:dyDescent="0.2">
      <c r="A1944" s="143" t="s">
        <v>3749</v>
      </c>
      <c r="B1944" s="143" t="s">
        <v>3749</v>
      </c>
      <c r="C1944" s="143" t="s">
        <v>3750</v>
      </c>
      <c r="D1944" s="255">
        <v>5.3074909999999999E-4</v>
      </c>
      <c r="E1944" s="255">
        <v>1.0614982E-3</v>
      </c>
      <c r="F1944" s="255">
        <v>2.1229964E-3</v>
      </c>
      <c r="G1944" s="255">
        <v>0</v>
      </c>
      <c r="H1944" s="255">
        <v>0</v>
      </c>
      <c r="I1944" s="255">
        <v>0</v>
      </c>
      <c r="J1944" s="255">
        <v>0.56510880993000001</v>
      </c>
    </row>
    <row r="1945" spans="1:10" s="116" customFormat="1" ht="12" x14ac:dyDescent="0.2">
      <c r="A1945" s="144" t="s">
        <v>1494</v>
      </c>
      <c r="B1945" s="144" t="s">
        <v>1494</v>
      </c>
      <c r="C1945" s="144" t="s">
        <v>4174</v>
      </c>
      <c r="D1945" s="256">
        <v>0</v>
      </c>
      <c r="E1945" s="256">
        <v>0</v>
      </c>
      <c r="F1945" s="256">
        <v>0</v>
      </c>
      <c r="G1945" s="256">
        <v>0</v>
      </c>
      <c r="H1945" s="256">
        <v>0</v>
      </c>
      <c r="I1945" s="256">
        <v>0</v>
      </c>
      <c r="J1945" s="256">
        <v>1.9574533970447101</v>
      </c>
    </row>
    <row r="1946" spans="1:10" s="116" customFormat="1" ht="12" x14ac:dyDescent="0.2">
      <c r="A1946" s="143" t="s">
        <v>4953</v>
      </c>
      <c r="B1946" s="143" t="s">
        <v>4953</v>
      </c>
      <c r="C1946" s="143" t="s">
        <v>2571</v>
      </c>
      <c r="D1946" s="255">
        <v>0</v>
      </c>
      <c r="E1946" s="255">
        <v>0</v>
      </c>
      <c r="F1946" s="255">
        <v>0</v>
      </c>
      <c r="G1946" s="255">
        <v>0</v>
      </c>
      <c r="H1946" s="255">
        <v>0</v>
      </c>
      <c r="I1946" s="255">
        <v>0</v>
      </c>
      <c r="J1946" s="255">
        <v>1.93398237799647</v>
      </c>
    </row>
    <row r="1947" spans="1:10" s="116" customFormat="1" ht="12" x14ac:dyDescent="0.2">
      <c r="A1947" s="144" t="s">
        <v>4954</v>
      </c>
      <c r="B1947" s="144" t="s">
        <v>4954</v>
      </c>
      <c r="C1947" s="144" t="s">
        <v>2595</v>
      </c>
      <c r="D1947" s="256">
        <v>0</v>
      </c>
      <c r="E1947" s="256">
        <v>0</v>
      </c>
      <c r="F1947" s="256">
        <v>0</v>
      </c>
      <c r="G1947" s="256">
        <v>0</v>
      </c>
      <c r="H1947" s="256">
        <v>0</v>
      </c>
      <c r="I1947" s="256">
        <v>0</v>
      </c>
      <c r="J1947" s="256">
        <v>1.80312545244747</v>
      </c>
    </row>
    <row r="1948" spans="1:10" s="116" customFormat="1" ht="12" x14ac:dyDescent="0.2">
      <c r="A1948" s="143" t="s">
        <v>4955</v>
      </c>
      <c r="B1948" s="143" t="s">
        <v>4955</v>
      </c>
      <c r="C1948" s="143" t="s">
        <v>1897</v>
      </c>
      <c r="D1948" s="255">
        <v>0</v>
      </c>
      <c r="E1948" s="255">
        <v>0</v>
      </c>
      <c r="F1948" s="255">
        <v>0</v>
      </c>
      <c r="G1948" s="255">
        <v>0</v>
      </c>
      <c r="H1948" s="255">
        <v>0</v>
      </c>
      <c r="I1948" s="255">
        <v>0</v>
      </c>
      <c r="J1948" s="255">
        <v>1.9019559406211</v>
      </c>
    </row>
    <row r="1949" spans="1:10" s="116" customFormat="1" ht="12" x14ac:dyDescent="0.2">
      <c r="A1949" s="144" t="s">
        <v>1455</v>
      </c>
      <c r="B1949" s="144" t="s">
        <v>1455</v>
      </c>
      <c r="C1949" s="144" t="s">
        <v>4129</v>
      </c>
      <c r="D1949" s="256">
        <v>1.0717526045087901E-4</v>
      </c>
      <c r="E1949" s="256">
        <v>2.1435052090175801E-4</v>
      </c>
      <c r="F1949" s="256">
        <v>4.28701041803517E-4</v>
      </c>
      <c r="G1949" s="256">
        <v>0</v>
      </c>
      <c r="H1949" s="256">
        <v>0</v>
      </c>
      <c r="I1949" s="256">
        <v>0</v>
      </c>
      <c r="J1949" s="256">
        <v>0.44625507730644798</v>
      </c>
    </row>
    <row r="1950" spans="1:10" s="116" customFormat="1" ht="12" x14ac:dyDescent="0.2">
      <c r="A1950" s="143" t="s">
        <v>606</v>
      </c>
      <c r="B1950" s="143" t="s">
        <v>606</v>
      </c>
      <c r="C1950" s="143" t="s">
        <v>3024</v>
      </c>
      <c r="D1950" s="255">
        <v>0</v>
      </c>
      <c r="E1950" s="255">
        <v>0</v>
      </c>
      <c r="F1950" s="255">
        <v>0</v>
      </c>
      <c r="G1950" s="255">
        <v>484.78996446898799</v>
      </c>
      <c r="H1950" s="255">
        <v>969.57992893797496</v>
      </c>
      <c r="I1950" s="255">
        <v>1939.1598578759499</v>
      </c>
      <c r="J1950" s="255">
        <v>0</v>
      </c>
    </row>
    <row r="1951" spans="1:10" s="116" customFormat="1" ht="12" x14ac:dyDescent="0.2">
      <c r="A1951" s="144" t="s">
        <v>453</v>
      </c>
      <c r="B1951" s="144" t="s">
        <v>454</v>
      </c>
      <c r="C1951" s="144" t="s">
        <v>2777</v>
      </c>
      <c r="D1951" s="256">
        <v>13.2157077955194</v>
      </c>
      <c r="E1951" s="256">
        <v>26.431415591038899</v>
      </c>
      <c r="F1951" s="256">
        <v>52.862831182077798</v>
      </c>
      <c r="G1951" s="256">
        <v>0</v>
      </c>
      <c r="H1951" s="256">
        <v>0</v>
      </c>
      <c r="I1951" s="256">
        <v>0</v>
      </c>
      <c r="J1951" s="256">
        <v>2.03907590789815</v>
      </c>
    </row>
    <row r="1952" spans="1:10" s="116" customFormat="1" ht="12" x14ac:dyDescent="0.2">
      <c r="A1952" s="143" t="s">
        <v>4956</v>
      </c>
      <c r="B1952" s="143" t="s">
        <v>4956</v>
      </c>
      <c r="C1952" s="143" t="s">
        <v>3073</v>
      </c>
      <c r="D1952" s="255">
        <v>1.1906675173518999E-4</v>
      </c>
      <c r="E1952" s="255">
        <v>2.3813350347038099E-4</v>
      </c>
      <c r="F1952" s="255">
        <v>4.7626700694076101E-4</v>
      </c>
      <c r="G1952" s="255">
        <v>0</v>
      </c>
      <c r="H1952" s="255">
        <v>0</v>
      </c>
      <c r="I1952" s="255">
        <v>0</v>
      </c>
      <c r="J1952" s="255">
        <v>0.62225398075254001</v>
      </c>
    </row>
    <row r="1953" spans="1:10" s="116" customFormat="1" ht="12" x14ac:dyDescent="0.2">
      <c r="A1953" s="144" t="s">
        <v>1037</v>
      </c>
      <c r="B1953" s="144" t="s">
        <v>1037</v>
      </c>
      <c r="C1953" s="144" t="s">
        <v>3645</v>
      </c>
      <c r="D1953" s="256">
        <v>1.4464213247231299E-4</v>
      </c>
      <c r="E1953" s="256">
        <v>2.8928426494462598E-4</v>
      </c>
      <c r="F1953" s="256">
        <v>5.7856852988925303E-4</v>
      </c>
      <c r="G1953" s="256">
        <v>0</v>
      </c>
      <c r="H1953" s="256">
        <v>0</v>
      </c>
      <c r="I1953" s="256">
        <v>0</v>
      </c>
      <c r="J1953" s="256">
        <v>0.428741730552605</v>
      </c>
    </row>
    <row r="1954" spans="1:10" s="116" customFormat="1" ht="12" x14ac:dyDescent="0.2">
      <c r="A1954" s="143" t="s">
        <v>4957</v>
      </c>
      <c r="B1954" s="143" t="s">
        <v>4957</v>
      </c>
      <c r="C1954" s="143" t="s">
        <v>2213</v>
      </c>
      <c r="D1954" s="255">
        <v>0</v>
      </c>
      <c r="E1954" s="255">
        <v>0</v>
      </c>
      <c r="F1954" s="255">
        <v>0</v>
      </c>
      <c r="G1954" s="255">
        <v>0</v>
      </c>
      <c r="H1954" s="255">
        <v>0</v>
      </c>
      <c r="I1954" s="255">
        <v>0</v>
      </c>
      <c r="J1954" s="255">
        <v>7.6805717137133298</v>
      </c>
    </row>
    <row r="1955" spans="1:10" s="116" customFormat="1" ht="12" x14ac:dyDescent="0.2">
      <c r="A1955" s="144" t="s">
        <v>4958</v>
      </c>
      <c r="B1955" s="144" t="s">
        <v>4958</v>
      </c>
      <c r="C1955" s="144" t="s">
        <v>2285</v>
      </c>
      <c r="D1955" s="256">
        <v>0</v>
      </c>
      <c r="E1955" s="256">
        <v>0</v>
      </c>
      <c r="F1955" s="256">
        <v>0</v>
      </c>
      <c r="G1955" s="256">
        <v>0</v>
      </c>
      <c r="H1955" s="256">
        <v>0</v>
      </c>
      <c r="I1955" s="256">
        <v>0</v>
      </c>
      <c r="J1955" s="256">
        <v>2.1025966561570999</v>
      </c>
    </row>
    <row r="1956" spans="1:10" s="116" customFormat="1" ht="12" x14ac:dyDescent="0.2">
      <c r="A1956" s="143" t="s">
        <v>4959</v>
      </c>
      <c r="B1956" s="143" t="s">
        <v>4959</v>
      </c>
      <c r="C1956" s="143" t="s">
        <v>2266</v>
      </c>
      <c r="D1956" s="255">
        <v>0</v>
      </c>
      <c r="E1956" s="255">
        <v>0</v>
      </c>
      <c r="F1956" s="255">
        <v>0</v>
      </c>
      <c r="G1956" s="255">
        <v>0</v>
      </c>
      <c r="H1956" s="255">
        <v>0</v>
      </c>
      <c r="I1956" s="255">
        <v>0</v>
      </c>
      <c r="J1956" s="255">
        <v>0</v>
      </c>
    </row>
    <row r="1957" spans="1:10" s="116" customFormat="1" ht="12" x14ac:dyDescent="0.2">
      <c r="A1957" s="144" t="s">
        <v>6252</v>
      </c>
      <c r="B1957" s="144" t="s">
        <v>6252</v>
      </c>
      <c r="C1957" s="144" t="s">
        <v>6253</v>
      </c>
      <c r="D1957" s="256">
        <v>0</v>
      </c>
      <c r="E1957" s="256">
        <v>0</v>
      </c>
      <c r="F1957" s="256">
        <v>0</v>
      </c>
      <c r="G1957" s="256">
        <v>0</v>
      </c>
      <c r="H1957" s="256">
        <v>0</v>
      </c>
      <c r="I1957" s="256">
        <v>0</v>
      </c>
      <c r="J1957" s="256">
        <v>0</v>
      </c>
    </row>
    <row r="1958" spans="1:10" s="116" customFormat="1" ht="12" x14ac:dyDescent="0.2">
      <c r="A1958" s="143" t="s">
        <v>621</v>
      </c>
      <c r="B1958" s="143" t="s">
        <v>621</v>
      </c>
      <c r="C1958" s="143" t="s">
        <v>3064</v>
      </c>
      <c r="D1958" s="255">
        <v>0</v>
      </c>
      <c r="E1958" s="255">
        <v>0</v>
      </c>
      <c r="F1958" s="255">
        <v>0</v>
      </c>
      <c r="G1958" s="255">
        <v>0</v>
      </c>
      <c r="H1958" s="255">
        <v>0</v>
      </c>
      <c r="I1958" s="255">
        <v>0</v>
      </c>
      <c r="J1958" s="255">
        <v>2.7292539613617302</v>
      </c>
    </row>
    <row r="1959" spans="1:10" s="116" customFormat="1" ht="12" x14ac:dyDescent="0.2">
      <c r="A1959" s="144" t="s">
        <v>5406</v>
      </c>
      <c r="B1959" s="144" t="s">
        <v>5406</v>
      </c>
      <c r="C1959" s="144" t="s">
        <v>5407</v>
      </c>
      <c r="D1959" s="256">
        <v>0</v>
      </c>
      <c r="E1959" s="256">
        <v>0</v>
      </c>
      <c r="F1959" s="256">
        <v>0</v>
      </c>
      <c r="G1959" s="256">
        <v>0</v>
      </c>
      <c r="H1959" s="256">
        <v>0</v>
      </c>
      <c r="I1959" s="256">
        <v>0</v>
      </c>
      <c r="J1959" s="256">
        <v>0</v>
      </c>
    </row>
    <row r="1960" spans="1:10" s="116" customFormat="1" ht="12" x14ac:dyDescent="0.2">
      <c r="A1960" s="143" t="s">
        <v>4383</v>
      </c>
      <c r="B1960" s="143" t="s">
        <v>4960</v>
      </c>
      <c r="C1960" s="143" t="s">
        <v>1927</v>
      </c>
      <c r="D1960" s="255">
        <v>15.884533638054799</v>
      </c>
      <c r="E1960" s="255">
        <v>31.769067276109499</v>
      </c>
      <c r="F1960" s="255">
        <v>63.538134552219098</v>
      </c>
      <c r="G1960" s="255">
        <v>0</v>
      </c>
      <c r="H1960" s="255">
        <v>0</v>
      </c>
      <c r="I1960" s="255">
        <v>0</v>
      </c>
      <c r="J1960" s="255">
        <v>1.8684577682778101</v>
      </c>
    </row>
    <row r="1961" spans="1:10" s="116" customFormat="1" ht="12" x14ac:dyDescent="0.2">
      <c r="A1961" s="144" t="s">
        <v>579</v>
      </c>
      <c r="B1961" s="144" t="s">
        <v>579</v>
      </c>
      <c r="C1961" s="144" t="s">
        <v>2975</v>
      </c>
      <c r="D1961" s="256">
        <v>0</v>
      </c>
      <c r="E1961" s="256">
        <v>0</v>
      </c>
      <c r="F1961" s="256">
        <v>0</v>
      </c>
      <c r="G1961" s="256">
        <v>24.484813035644201</v>
      </c>
      <c r="H1961" s="256">
        <v>48.969626071288403</v>
      </c>
      <c r="I1961" s="256">
        <v>97.939252142576805</v>
      </c>
      <c r="J1961" s="256">
        <v>0</v>
      </c>
    </row>
    <row r="1962" spans="1:10" s="116" customFormat="1" ht="12" x14ac:dyDescent="0.2">
      <c r="A1962" s="143" t="s">
        <v>4961</v>
      </c>
      <c r="B1962" s="143" t="s">
        <v>4961</v>
      </c>
      <c r="C1962" s="143" t="s">
        <v>3149</v>
      </c>
      <c r="D1962" s="255">
        <v>5.0656853892413198E-4</v>
      </c>
      <c r="E1962" s="255">
        <v>1.0131370778482601E-3</v>
      </c>
      <c r="F1962" s="255">
        <v>2.0262741556965301E-3</v>
      </c>
      <c r="G1962" s="255">
        <v>0</v>
      </c>
      <c r="H1962" s="255">
        <v>0</v>
      </c>
      <c r="I1962" s="255">
        <v>0</v>
      </c>
      <c r="J1962" s="255">
        <v>1.70283328035938</v>
      </c>
    </row>
    <row r="1963" spans="1:10" s="116" customFormat="1" ht="12" x14ac:dyDescent="0.2">
      <c r="A1963" s="144" t="s">
        <v>5892</v>
      </c>
      <c r="B1963" s="144" t="s">
        <v>5892</v>
      </c>
      <c r="C1963" s="144" t="s">
        <v>4168</v>
      </c>
      <c r="D1963" s="256">
        <v>0</v>
      </c>
      <c r="E1963" s="256">
        <v>0</v>
      </c>
      <c r="F1963" s="256">
        <v>0</v>
      </c>
      <c r="G1963" s="256">
        <v>0</v>
      </c>
      <c r="H1963" s="256">
        <v>0</v>
      </c>
      <c r="I1963" s="256">
        <v>0</v>
      </c>
      <c r="J1963" s="256">
        <v>1.707434436652</v>
      </c>
    </row>
    <row r="1964" spans="1:10" s="116" customFormat="1" ht="12" x14ac:dyDescent="0.2">
      <c r="A1964" s="143" t="s">
        <v>1441</v>
      </c>
      <c r="B1964" s="143" t="s">
        <v>1441</v>
      </c>
      <c r="C1964" s="143" t="s">
        <v>4116</v>
      </c>
      <c r="D1964" s="255">
        <v>0</v>
      </c>
      <c r="E1964" s="255">
        <v>0</v>
      </c>
      <c r="F1964" s="255">
        <v>0</v>
      </c>
      <c r="G1964" s="255">
        <v>0</v>
      </c>
      <c r="H1964" s="255">
        <v>0</v>
      </c>
      <c r="I1964" s="255">
        <v>0</v>
      </c>
      <c r="J1964" s="255">
        <v>0.40948303020371801</v>
      </c>
    </row>
    <row r="1965" spans="1:10" s="116" customFormat="1" ht="12" x14ac:dyDescent="0.2">
      <c r="A1965" s="144" t="s">
        <v>5893</v>
      </c>
      <c r="B1965" s="144" t="s">
        <v>5893</v>
      </c>
      <c r="C1965" s="144" t="s">
        <v>5602</v>
      </c>
      <c r="D1965" s="256">
        <v>0</v>
      </c>
      <c r="E1965" s="256">
        <v>0</v>
      </c>
      <c r="F1965" s="256">
        <v>0</v>
      </c>
      <c r="G1965" s="256">
        <v>0</v>
      </c>
      <c r="H1965" s="256">
        <v>0</v>
      </c>
      <c r="I1965" s="256">
        <v>0</v>
      </c>
      <c r="J1965" s="256">
        <v>2.0296568389299998</v>
      </c>
    </row>
    <row r="1966" spans="1:10" s="116" customFormat="1" ht="12" x14ac:dyDescent="0.2">
      <c r="A1966" s="143" t="s">
        <v>360</v>
      </c>
      <c r="B1966" s="143" t="s">
        <v>360</v>
      </c>
      <c r="C1966" s="143" t="s">
        <v>2513</v>
      </c>
      <c r="D1966" s="255">
        <v>0</v>
      </c>
      <c r="E1966" s="255">
        <v>0</v>
      </c>
      <c r="F1966" s="255">
        <v>0</v>
      </c>
      <c r="G1966" s="255">
        <v>130.25742315872199</v>
      </c>
      <c r="H1966" s="255">
        <v>260.51484631744501</v>
      </c>
      <c r="I1966" s="255">
        <v>521.02969263489001</v>
      </c>
      <c r="J1966" s="255">
        <v>0</v>
      </c>
    </row>
    <row r="1967" spans="1:10" s="116" customFormat="1" ht="12" x14ac:dyDescent="0.2">
      <c r="A1967" s="144" t="s">
        <v>4962</v>
      </c>
      <c r="B1967" s="144" t="s">
        <v>4962</v>
      </c>
      <c r="C1967" s="144" t="s">
        <v>3092</v>
      </c>
      <c r="D1967" s="256">
        <v>0</v>
      </c>
      <c r="E1967" s="256">
        <v>0</v>
      </c>
      <c r="F1967" s="256">
        <v>0</v>
      </c>
      <c r="G1967" s="256">
        <v>18.406410835457802</v>
      </c>
      <c r="H1967" s="256">
        <v>36.812821670915604</v>
      </c>
      <c r="I1967" s="256">
        <v>73.625643341831093</v>
      </c>
      <c r="J1967" s="256">
        <v>0</v>
      </c>
    </row>
    <row r="1968" spans="1:10" s="116" customFormat="1" ht="12" x14ac:dyDescent="0.2">
      <c r="A1968" s="143" t="s">
        <v>577</v>
      </c>
      <c r="B1968" s="143" t="s">
        <v>577</v>
      </c>
      <c r="C1968" s="143" t="s">
        <v>2973</v>
      </c>
      <c r="D1968" s="255">
        <v>0</v>
      </c>
      <c r="E1968" s="255">
        <v>0</v>
      </c>
      <c r="F1968" s="255">
        <v>0</v>
      </c>
      <c r="G1968" s="255">
        <v>47.146928813692902</v>
      </c>
      <c r="H1968" s="255">
        <v>94.293857627385805</v>
      </c>
      <c r="I1968" s="255">
        <v>188.58771525477201</v>
      </c>
      <c r="J1968" s="255">
        <v>0</v>
      </c>
    </row>
    <row r="1969" spans="1:10" s="116" customFormat="1" ht="12" x14ac:dyDescent="0.2">
      <c r="A1969" s="144" t="s">
        <v>540</v>
      </c>
      <c r="B1969" s="144" t="s">
        <v>540</v>
      </c>
      <c r="C1969" s="144" t="s">
        <v>2911</v>
      </c>
      <c r="D1969" s="256">
        <v>0</v>
      </c>
      <c r="E1969" s="256">
        <v>0</v>
      </c>
      <c r="F1969" s="256">
        <v>0</v>
      </c>
      <c r="G1969" s="256">
        <v>146.695376024057</v>
      </c>
      <c r="H1969" s="256">
        <v>293.39075204811502</v>
      </c>
      <c r="I1969" s="256">
        <v>586.78150409622901</v>
      </c>
      <c r="J1969" s="256">
        <v>0</v>
      </c>
    </row>
    <row r="1970" spans="1:10" s="116" customFormat="1" ht="12" x14ac:dyDescent="0.2">
      <c r="A1970" s="143" t="s">
        <v>4963</v>
      </c>
      <c r="B1970" s="143" t="s">
        <v>4963</v>
      </c>
      <c r="C1970" s="143" t="s">
        <v>1942</v>
      </c>
      <c r="D1970" s="255">
        <v>0</v>
      </c>
      <c r="E1970" s="255">
        <v>0</v>
      </c>
      <c r="F1970" s="255">
        <v>0</v>
      </c>
      <c r="G1970" s="255">
        <v>0</v>
      </c>
      <c r="H1970" s="255">
        <v>0</v>
      </c>
      <c r="I1970" s="255">
        <v>0</v>
      </c>
      <c r="J1970" s="255">
        <v>2.1825161773244699</v>
      </c>
    </row>
    <row r="1971" spans="1:10" s="116" customFormat="1" ht="12" x14ac:dyDescent="0.2">
      <c r="A1971" s="144" t="s">
        <v>4964</v>
      </c>
      <c r="B1971" s="144" t="s">
        <v>4964</v>
      </c>
      <c r="C1971" s="144" t="s">
        <v>2480</v>
      </c>
      <c r="D1971" s="256">
        <v>0</v>
      </c>
      <c r="E1971" s="256">
        <v>0</v>
      </c>
      <c r="F1971" s="256">
        <v>0</v>
      </c>
      <c r="G1971" s="256">
        <v>0</v>
      </c>
      <c r="H1971" s="256">
        <v>0</v>
      </c>
      <c r="I1971" s="256">
        <v>0</v>
      </c>
      <c r="J1971" s="256">
        <v>1.9971787233209599</v>
      </c>
    </row>
    <row r="1972" spans="1:10" s="116" customFormat="1" ht="12" x14ac:dyDescent="0.2">
      <c r="A1972" s="143" t="s">
        <v>4965</v>
      </c>
      <c r="B1972" s="143" t="s">
        <v>4965</v>
      </c>
      <c r="C1972" s="143" t="s">
        <v>1959</v>
      </c>
      <c r="D1972" s="255">
        <v>0</v>
      </c>
      <c r="E1972" s="255">
        <v>0</v>
      </c>
      <c r="F1972" s="255">
        <v>0</v>
      </c>
      <c r="G1972" s="255">
        <v>0</v>
      </c>
      <c r="H1972" s="255">
        <v>0</v>
      </c>
      <c r="I1972" s="255">
        <v>0</v>
      </c>
      <c r="J1972" s="255">
        <v>1.9326858726</v>
      </c>
    </row>
    <row r="1973" spans="1:10" s="116" customFormat="1" ht="12" x14ac:dyDescent="0.2">
      <c r="A1973" s="144" t="s">
        <v>5894</v>
      </c>
      <c r="B1973" s="144" t="s">
        <v>5894</v>
      </c>
      <c r="C1973" s="144" t="s">
        <v>2239</v>
      </c>
      <c r="D1973" s="256">
        <v>0</v>
      </c>
      <c r="E1973" s="256">
        <v>0</v>
      </c>
      <c r="F1973" s="256">
        <v>0</v>
      </c>
      <c r="G1973" s="256">
        <v>0</v>
      </c>
      <c r="H1973" s="256">
        <v>0</v>
      </c>
      <c r="I1973" s="256">
        <v>0</v>
      </c>
      <c r="J1973" s="256">
        <v>2.1846306407469398</v>
      </c>
    </row>
    <row r="1974" spans="1:10" s="116" customFormat="1" ht="12" x14ac:dyDescent="0.2">
      <c r="A1974" s="143" t="s">
        <v>1587</v>
      </c>
      <c r="B1974" s="143" t="s">
        <v>1587</v>
      </c>
      <c r="C1974" s="143" t="s">
        <v>3302</v>
      </c>
      <c r="D1974" s="255">
        <v>3.9411188513373702E-4</v>
      </c>
      <c r="E1974" s="255">
        <v>7.8822377026747405E-4</v>
      </c>
      <c r="F1974" s="255">
        <v>1.5764475405349501E-3</v>
      </c>
      <c r="G1974" s="255">
        <v>0</v>
      </c>
      <c r="H1974" s="255">
        <v>0</v>
      </c>
      <c r="I1974" s="255">
        <v>0</v>
      </c>
      <c r="J1974" s="255">
        <v>1.68468353871732</v>
      </c>
    </row>
    <row r="1975" spans="1:10" s="116" customFormat="1" ht="12" x14ac:dyDescent="0.2">
      <c r="A1975" s="144" t="s">
        <v>463</v>
      </c>
      <c r="B1975" s="144" t="s">
        <v>463</v>
      </c>
      <c r="C1975" s="144" t="s">
        <v>2788</v>
      </c>
      <c r="D1975" s="256">
        <v>0</v>
      </c>
      <c r="E1975" s="256">
        <v>0</v>
      </c>
      <c r="F1975" s="256">
        <v>0</v>
      </c>
      <c r="G1975" s="256">
        <v>59.697936338795998</v>
      </c>
      <c r="H1975" s="256">
        <v>119.395872677592</v>
      </c>
      <c r="I1975" s="256">
        <v>238.79174535518399</v>
      </c>
      <c r="J1975" s="256">
        <v>0</v>
      </c>
    </row>
    <row r="1976" spans="1:10" s="116" customFormat="1" ht="12" x14ac:dyDescent="0.2">
      <c r="A1976" s="143" t="s">
        <v>5408</v>
      </c>
      <c r="B1976" s="143" t="s">
        <v>5408</v>
      </c>
      <c r="C1976" s="143" t="s">
        <v>5409</v>
      </c>
      <c r="D1976" s="255">
        <v>0</v>
      </c>
      <c r="E1976" s="255">
        <v>0</v>
      </c>
      <c r="F1976" s="255">
        <v>0</v>
      </c>
      <c r="G1976" s="255">
        <v>0</v>
      </c>
      <c r="H1976" s="255">
        <v>0</v>
      </c>
      <c r="I1976" s="255">
        <v>0</v>
      </c>
      <c r="J1976" s="255">
        <v>0</v>
      </c>
    </row>
    <row r="1977" spans="1:10" s="116" customFormat="1" ht="12" x14ac:dyDescent="0.2">
      <c r="A1977" s="144" t="s">
        <v>4966</v>
      </c>
      <c r="B1977" s="144" t="s">
        <v>4966</v>
      </c>
      <c r="C1977" s="144" t="s">
        <v>3110</v>
      </c>
      <c r="D1977" s="256">
        <v>8.2809260572937703E-4</v>
      </c>
      <c r="E1977" s="256">
        <v>1.6561852114587499E-3</v>
      </c>
      <c r="F1977" s="256">
        <v>3.3123704229175099E-3</v>
      </c>
      <c r="G1977" s="256">
        <v>0</v>
      </c>
      <c r="H1977" s="256">
        <v>0</v>
      </c>
      <c r="I1977" s="256">
        <v>0</v>
      </c>
      <c r="J1977" s="256">
        <v>1.5265142343101099</v>
      </c>
    </row>
    <row r="1978" spans="1:10" s="116" customFormat="1" ht="12" x14ac:dyDescent="0.2">
      <c r="A1978" s="143" t="s">
        <v>1128</v>
      </c>
      <c r="B1978" s="143" t="s">
        <v>1128</v>
      </c>
      <c r="C1978" s="143" t="s">
        <v>3751</v>
      </c>
      <c r="D1978" s="255">
        <v>1.03620117337143E-4</v>
      </c>
      <c r="E1978" s="255">
        <v>2.07240234674286E-4</v>
      </c>
      <c r="F1978" s="255">
        <v>4.1448046934857298E-4</v>
      </c>
      <c r="G1978" s="255">
        <v>0</v>
      </c>
      <c r="H1978" s="255">
        <v>0</v>
      </c>
      <c r="I1978" s="255">
        <v>0</v>
      </c>
      <c r="J1978" s="255">
        <v>0.42716135760907398</v>
      </c>
    </row>
    <row r="1979" spans="1:10" s="116" customFormat="1" ht="12" x14ac:dyDescent="0.2">
      <c r="A1979" s="144" t="s">
        <v>4967</v>
      </c>
      <c r="B1979" s="144" t="s">
        <v>4967</v>
      </c>
      <c r="C1979" s="144" t="s">
        <v>2019</v>
      </c>
      <c r="D1979" s="256">
        <v>0</v>
      </c>
      <c r="E1979" s="256">
        <v>0</v>
      </c>
      <c r="F1979" s="256">
        <v>0</v>
      </c>
      <c r="G1979" s="256">
        <v>0</v>
      </c>
      <c r="H1979" s="256">
        <v>0</v>
      </c>
      <c r="I1979" s="256">
        <v>0</v>
      </c>
      <c r="J1979" s="256">
        <v>16.041529604400001</v>
      </c>
    </row>
    <row r="1980" spans="1:10" s="116" customFormat="1" ht="12" x14ac:dyDescent="0.2">
      <c r="A1980" s="143" t="s">
        <v>4968</v>
      </c>
      <c r="B1980" s="143" t="s">
        <v>4968</v>
      </c>
      <c r="C1980" s="143" t="s">
        <v>2233</v>
      </c>
      <c r="D1980" s="255">
        <v>0</v>
      </c>
      <c r="E1980" s="255">
        <v>0</v>
      </c>
      <c r="F1980" s="255">
        <v>0</v>
      </c>
      <c r="G1980" s="255">
        <v>0</v>
      </c>
      <c r="H1980" s="255">
        <v>0</v>
      </c>
      <c r="I1980" s="255">
        <v>0</v>
      </c>
      <c r="J1980" s="255">
        <v>1.9738642317346899</v>
      </c>
    </row>
    <row r="1981" spans="1:10" s="116" customFormat="1" ht="12" x14ac:dyDescent="0.2">
      <c r="A1981" s="144" t="s">
        <v>1274</v>
      </c>
      <c r="B1981" s="144" t="s">
        <v>1274</v>
      </c>
      <c r="C1981" s="144" t="s">
        <v>3932</v>
      </c>
      <c r="D1981" s="256">
        <v>9.5460260327877701E-5</v>
      </c>
      <c r="E1981" s="256">
        <v>1.90920520655755E-4</v>
      </c>
      <c r="F1981" s="256">
        <v>3.8184104131151102E-4</v>
      </c>
      <c r="G1981" s="256">
        <v>0</v>
      </c>
      <c r="H1981" s="256">
        <v>0</v>
      </c>
      <c r="I1981" s="256">
        <v>0</v>
      </c>
      <c r="J1981" s="256">
        <v>0.41410731938603501</v>
      </c>
    </row>
    <row r="1982" spans="1:10" s="116" customFormat="1" ht="12" x14ac:dyDescent="0.2">
      <c r="A1982" s="143" t="s">
        <v>4969</v>
      </c>
      <c r="B1982" s="143" t="s">
        <v>4969</v>
      </c>
      <c r="C1982" s="143" t="s">
        <v>1895</v>
      </c>
      <c r="D1982" s="255">
        <v>0</v>
      </c>
      <c r="E1982" s="255">
        <v>0</v>
      </c>
      <c r="F1982" s="255">
        <v>0</v>
      </c>
      <c r="G1982" s="255">
        <v>0</v>
      </c>
      <c r="H1982" s="255">
        <v>0</v>
      </c>
      <c r="I1982" s="255">
        <v>0</v>
      </c>
      <c r="J1982" s="255">
        <v>2.0047965916166901</v>
      </c>
    </row>
    <row r="1983" spans="1:10" s="116" customFormat="1" ht="12" x14ac:dyDescent="0.2">
      <c r="A1983" s="144" t="s">
        <v>1250</v>
      </c>
      <c r="B1983" s="144" t="s">
        <v>1250</v>
      </c>
      <c r="C1983" s="144" t="s">
        <v>3905</v>
      </c>
      <c r="D1983" s="256">
        <v>0</v>
      </c>
      <c r="E1983" s="256">
        <v>0</v>
      </c>
      <c r="F1983" s="256">
        <v>0</v>
      </c>
      <c r="G1983" s="256">
        <v>0</v>
      </c>
      <c r="H1983" s="256">
        <v>0</v>
      </c>
      <c r="I1983" s="256">
        <v>0</v>
      </c>
      <c r="J1983" s="256">
        <v>1.9547579138637901</v>
      </c>
    </row>
    <row r="1984" spans="1:10" s="116" customFormat="1" ht="12" x14ac:dyDescent="0.2">
      <c r="A1984" s="143" t="s">
        <v>1267</v>
      </c>
      <c r="B1984" s="143" t="s">
        <v>1267</v>
      </c>
      <c r="C1984" s="143" t="s">
        <v>3925</v>
      </c>
      <c r="D1984" s="255">
        <v>0</v>
      </c>
      <c r="E1984" s="255">
        <v>0</v>
      </c>
      <c r="F1984" s="255">
        <v>0</v>
      </c>
      <c r="G1984" s="255">
        <v>0</v>
      </c>
      <c r="H1984" s="255">
        <v>0</v>
      </c>
      <c r="I1984" s="255">
        <v>0</v>
      </c>
      <c r="J1984" s="255">
        <v>0.89450293121000002</v>
      </c>
    </row>
    <row r="1985" spans="1:10" s="116" customFormat="1" ht="12" x14ac:dyDescent="0.2">
      <c r="A1985" s="144" t="s">
        <v>1268</v>
      </c>
      <c r="B1985" s="144" t="s">
        <v>1268</v>
      </c>
      <c r="C1985" s="144" t="s">
        <v>3927</v>
      </c>
      <c r="D1985" s="256">
        <v>5.3671276179956198E-5</v>
      </c>
      <c r="E1985" s="256">
        <v>1.07342552359912E-4</v>
      </c>
      <c r="F1985" s="256">
        <v>2.1468510471982501E-4</v>
      </c>
      <c r="G1985" s="256">
        <v>0</v>
      </c>
      <c r="H1985" s="256">
        <v>0</v>
      </c>
      <c r="I1985" s="256">
        <v>0</v>
      </c>
      <c r="J1985" s="256">
        <v>11.73709700175</v>
      </c>
    </row>
    <row r="1986" spans="1:10" s="116" customFormat="1" ht="12" x14ac:dyDescent="0.2">
      <c r="A1986" s="143" t="s">
        <v>663</v>
      </c>
      <c r="B1986" s="143" t="s">
        <v>663</v>
      </c>
      <c r="C1986" s="143" t="s">
        <v>3194</v>
      </c>
      <c r="D1986" s="255">
        <v>0</v>
      </c>
      <c r="E1986" s="255">
        <v>0</v>
      </c>
      <c r="F1986" s="255">
        <v>0</v>
      </c>
      <c r="G1986" s="255">
        <v>31.146981358230899</v>
      </c>
      <c r="H1986" s="255">
        <v>62.293962716461699</v>
      </c>
      <c r="I1986" s="255">
        <v>124.587925432923</v>
      </c>
      <c r="J1986" s="255">
        <v>0</v>
      </c>
    </row>
    <row r="1987" spans="1:10" s="116" customFormat="1" ht="12" x14ac:dyDescent="0.2">
      <c r="A1987" s="144" t="s">
        <v>4970</v>
      </c>
      <c r="B1987" s="144" t="s">
        <v>4970</v>
      </c>
      <c r="C1987" s="144" t="s">
        <v>2066</v>
      </c>
      <c r="D1987" s="256">
        <v>23.277785179220299</v>
      </c>
      <c r="E1987" s="256">
        <v>46.555570358440498</v>
      </c>
      <c r="F1987" s="256">
        <v>93.111140716881096</v>
      </c>
      <c r="G1987" s="256">
        <v>0</v>
      </c>
      <c r="H1987" s="256">
        <v>0</v>
      </c>
      <c r="I1987" s="256">
        <v>0</v>
      </c>
      <c r="J1987" s="256">
        <v>2.1509383095900101</v>
      </c>
    </row>
    <row r="1988" spans="1:10" s="116" customFormat="1" ht="12" x14ac:dyDescent="0.2">
      <c r="A1988" s="143" t="s">
        <v>738</v>
      </c>
      <c r="B1988" s="143" t="s">
        <v>738</v>
      </c>
      <c r="C1988" s="143" t="s">
        <v>3288</v>
      </c>
      <c r="D1988" s="255">
        <v>5.8801425927418197E-4</v>
      </c>
      <c r="E1988" s="255">
        <v>1.17602851854836E-3</v>
      </c>
      <c r="F1988" s="255">
        <v>2.35205703709673E-3</v>
      </c>
      <c r="G1988" s="255">
        <v>0</v>
      </c>
      <c r="H1988" s="255">
        <v>0</v>
      </c>
      <c r="I1988" s="255">
        <v>0</v>
      </c>
      <c r="J1988" s="255">
        <v>1.6806280339948101</v>
      </c>
    </row>
    <row r="1989" spans="1:10" s="116" customFormat="1" ht="12" x14ac:dyDescent="0.2">
      <c r="A1989" s="144" t="s">
        <v>4971</v>
      </c>
      <c r="B1989" s="144" t="s">
        <v>4971</v>
      </c>
      <c r="C1989" s="144" t="s">
        <v>2205</v>
      </c>
      <c r="D1989" s="256">
        <v>0</v>
      </c>
      <c r="E1989" s="256">
        <v>0</v>
      </c>
      <c r="F1989" s="256">
        <v>0</v>
      </c>
      <c r="G1989" s="256">
        <v>0</v>
      </c>
      <c r="H1989" s="256">
        <v>0</v>
      </c>
      <c r="I1989" s="256">
        <v>0</v>
      </c>
      <c r="J1989" s="256">
        <v>2.0954092071359698</v>
      </c>
    </row>
    <row r="1990" spans="1:10" s="116" customFormat="1" ht="12" x14ac:dyDescent="0.2">
      <c r="A1990" s="143" t="s">
        <v>4278</v>
      </c>
      <c r="B1990" s="143" t="s">
        <v>4278</v>
      </c>
      <c r="C1990" s="143" t="s">
        <v>4279</v>
      </c>
      <c r="D1990" s="255">
        <v>0</v>
      </c>
      <c r="E1990" s="255">
        <v>0</v>
      </c>
      <c r="F1990" s="255">
        <v>0</v>
      </c>
      <c r="G1990" s="255">
        <v>0</v>
      </c>
      <c r="H1990" s="255">
        <v>0</v>
      </c>
      <c r="I1990" s="255">
        <v>0</v>
      </c>
      <c r="J1990" s="255">
        <v>2.4254180589100001</v>
      </c>
    </row>
    <row r="1991" spans="1:10" s="116" customFormat="1" ht="12" x14ac:dyDescent="0.2">
      <c r="A1991" s="144" t="s">
        <v>815</v>
      </c>
      <c r="B1991" s="144" t="s">
        <v>815</v>
      </c>
      <c r="C1991" s="144" t="s">
        <v>3380</v>
      </c>
      <c r="D1991" s="256">
        <v>0</v>
      </c>
      <c r="E1991" s="256">
        <v>0</v>
      </c>
      <c r="F1991" s="256">
        <v>0</v>
      </c>
      <c r="G1991" s="256">
        <v>0</v>
      </c>
      <c r="H1991" s="256">
        <v>0</v>
      </c>
      <c r="I1991" s="256">
        <v>0</v>
      </c>
      <c r="J1991" s="256">
        <v>0.214303924380569</v>
      </c>
    </row>
    <row r="1992" spans="1:10" s="116" customFormat="1" ht="12" x14ac:dyDescent="0.2">
      <c r="A1992" s="143" t="s">
        <v>4972</v>
      </c>
      <c r="B1992" s="143" t="s">
        <v>4972</v>
      </c>
      <c r="C1992" s="143" t="s">
        <v>2661</v>
      </c>
      <c r="D1992" s="255">
        <v>0</v>
      </c>
      <c r="E1992" s="255">
        <v>0</v>
      </c>
      <c r="F1992" s="255">
        <v>0</v>
      </c>
      <c r="G1992" s="255">
        <v>0</v>
      </c>
      <c r="H1992" s="255">
        <v>0</v>
      </c>
      <c r="I1992" s="255">
        <v>0</v>
      </c>
      <c r="J1992" s="255">
        <v>1.8745208097706201</v>
      </c>
    </row>
    <row r="1993" spans="1:10" s="116" customFormat="1" ht="12" x14ac:dyDescent="0.2">
      <c r="A1993" s="144" t="s">
        <v>566</v>
      </c>
      <c r="B1993" s="144" t="s">
        <v>566</v>
      </c>
      <c r="C1993" s="144" t="s">
        <v>2956</v>
      </c>
      <c r="D1993" s="256">
        <v>0</v>
      </c>
      <c r="E1993" s="256">
        <v>0</v>
      </c>
      <c r="F1993" s="256">
        <v>0</v>
      </c>
      <c r="G1993" s="256">
        <v>0</v>
      </c>
      <c r="H1993" s="256">
        <v>0</v>
      </c>
      <c r="I1993" s="256">
        <v>0</v>
      </c>
      <c r="J1993" s="256">
        <v>2.04616767232607</v>
      </c>
    </row>
    <row r="1994" spans="1:10" s="116" customFormat="1" ht="12" x14ac:dyDescent="0.2">
      <c r="A1994" s="143" t="s">
        <v>6254</v>
      </c>
      <c r="B1994" s="143" t="s">
        <v>6254</v>
      </c>
      <c r="C1994" s="143" t="s">
        <v>6255</v>
      </c>
      <c r="D1994" s="255">
        <v>0</v>
      </c>
      <c r="E1994" s="255">
        <v>0</v>
      </c>
      <c r="F1994" s="255">
        <v>0</v>
      </c>
      <c r="G1994" s="255">
        <v>0</v>
      </c>
      <c r="H1994" s="255">
        <v>0</v>
      </c>
      <c r="I1994" s="255">
        <v>0</v>
      </c>
      <c r="J1994" s="255">
        <v>2.1168646932300001</v>
      </c>
    </row>
    <row r="1995" spans="1:10" s="116" customFormat="1" ht="12" x14ac:dyDescent="0.2">
      <c r="A1995" s="144" t="s">
        <v>4973</v>
      </c>
      <c r="B1995" s="144" t="s">
        <v>4973</v>
      </c>
      <c r="C1995" s="144" t="s">
        <v>3103</v>
      </c>
      <c r="D1995" s="256">
        <v>0</v>
      </c>
      <c r="E1995" s="256">
        <v>0</v>
      </c>
      <c r="F1995" s="256">
        <v>0</v>
      </c>
      <c r="G1995" s="256">
        <v>31.805759937128599</v>
      </c>
      <c r="H1995" s="256">
        <v>63.611519874257098</v>
      </c>
      <c r="I1995" s="256">
        <v>127.223039748514</v>
      </c>
      <c r="J1995" s="256">
        <v>0</v>
      </c>
    </row>
    <row r="1996" spans="1:10" s="116" customFormat="1" ht="12" x14ac:dyDescent="0.2">
      <c r="A1996" s="143" t="s">
        <v>616</v>
      </c>
      <c r="B1996" s="143" t="s">
        <v>616</v>
      </c>
      <c r="C1996" s="143" t="s">
        <v>3051</v>
      </c>
      <c r="D1996" s="255">
        <v>0</v>
      </c>
      <c r="E1996" s="255">
        <v>0</v>
      </c>
      <c r="F1996" s="255">
        <v>0</v>
      </c>
      <c r="G1996" s="255">
        <v>38.8688867211606</v>
      </c>
      <c r="H1996" s="255">
        <v>77.7377734423211</v>
      </c>
      <c r="I1996" s="255">
        <v>155.475546884642</v>
      </c>
      <c r="J1996" s="255">
        <v>0</v>
      </c>
    </row>
    <row r="1997" spans="1:10" s="116" customFormat="1" ht="12" x14ac:dyDescent="0.2">
      <c r="A1997" s="144" t="s">
        <v>646</v>
      </c>
      <c r="B1997" s="144" t="s">
        <v>646</v>
      </c>
      <c r="C1997" s="144" t="s">
        <v>3156</v>
      </c>
      <c r="D1997" s="256">
        <v>0</v>
      </c>
      <c r="E1997" s="256">
        <v>0</v>
      </c>
      <c r="F1997" s="256">
        <v>0</v>
      </c>
      <c r="G1997" s="256">
        <v>34.4510851498001</v>
      </c>
      <c r="H1997" s="256">
        <v>68.9021702996003</v>
      </c>
      <c r="I1997" s="256">
        <v>137.804340599201</v>
      </c>
      <c r="J1997" s="256">
        <v>0</v>
      </c>
    </row>
    <row r="1998" spans="1:10" s="116" customFormat="1" ht="12" x14ac:dyDescent="0.2">
      <c r="A1998" s="143" t="s">
        <v>4974</v>
      </c>
      <c r="B1998" s="143" t="s">
        <v>4974</v>
      </c>
      <c r="C1998" s="143" t="s">
        <v>3097</v>
      </c>
      <c r="D1998" s="255">
        <v>0</v>
      </c>
      <c r="E1998" s="255">
        <v>0</v>
      </c>
      <c r="F1998" s="255">
        <v>0</v>
      </c>
      <c r="G1998" s="255">
        <v>27.4039463886973</v>
      </c>
      <c r="H1998" s="255">
        <v>54.807892777394599</v>
      </c>
      <c r="I1998" s="255">
        <v>109.615785554789</v>
      </c>
      <c r="J1998" s="255">
        <v>0</v>
      </c>
    </row>
    <row r="1999" spans="1:10" s="116" customFormat="1" ht="12" x14ac:dyDescent="0.2">
      <c r="A1999" s="144" t="s">
        <v>4975</v>
      </c>
      <c r="B1999" s="144" t="s">
        <v>4975</v>
      </c>
      <c r="C1999" s="144" t="s">
        <v>3100</v>
      </c>
      <c r="D1999" s="256">
        <v>0</v>
      </c>
      <c r="E1999" s="256">
        <v>0</v>
      </c>
      <c r="F1999" s="256">
        <v>0</v>
      </c>
      <c r="G1999" s="256">
        <v>87.084142813315694</v>
      </c>
      <c r="H1999" s="256">
        <v>174.16828562663099</v>
      </c>
      <c r="I1999" s="256">
        <v>348.336571253263</v>
      </c>
      <c r="J1999" s="256">
        <v>0</v>
      </c>
    </row>
    <row r="2000" spans="1:10" s="116" customFormat="1" ht="12" x14ac:dyDescent="0.2">
      <c r="A2000" s="143" t="s">
        <v>5603</v>
      </c>
      <c r="B2000" s="143" t="s">
        <v>5603</v>
      </c>
      <c r="C2000" s="143" t="s">
        <v>5604</v>
      </c>
      <c r="D2000" s="255">
        <v>0</v>
      </c>
      <c r="E2000" s="255">
        <v>0</v>
      </c>
      <c r="F2000" s="255">
        <v>0</v>
      </c>
      <c r="G2000" s="255">
        <v>40.2749559828111</v>
      </c>
      <c r="H2000" s="255">
        <v>80.549911965622201</v>
      </c>
      <c r="I2000" s="255">
        <v>161.099823931244</v>
      </c>
      <c r="J2000" s="255">
        <v>0</v>
      </c>
    </row>
    <row r="2001" spans="1:10" s="116" customFormat="1" ht="12" x14ac:dyDescent="0.2">
      <c r="A2001" s="144" t="s">
        <v>4976</v>
      </c>
      <c r="B2001" s="144" t="s">
        <v>4976</v>
      </c>
      <c r="C2001" s="144" t="s">
        <v>3098</v>
      </c>
      <c r="D2001" s="256">
        <v>0</v>
      </c>
      <c r="E2001" s="256">
        <v>0</v>
      </c>
      <c r="F2001" s="256">
        <v>0</v>
      </c>
      <c r="G2001" s="256">
        <v>19.863849239998999</v>
      </c>
      <c r="H2001" s="256">
        <v>39.727698479997898</v>
      </c>
      <c r="I2001" s="256">
        <v>79.455396959995795</v>
      </c>
      <c r="J2001" s="256">
        <v>0</v>
      </c>
    </row>
    <row r="2002" spans="1:10" s="116" customFormat="1" ht="12" x14ac:dyDescent="0.2">
      <c r="A2002" s="143" t="s">
        <v>4977</v>
      </c>
      <c r="B2002" s="143" t="s">
        <v>4977</v>
      </c>
      <c r="C2002" s="143" t="s">
        <v>3099</v>
      </c>
      <c r="D2002" s="255">
        <v>0</v>
      </c>
      <c r="E2002" s="255">
        <v>0</v>
      </c>
      <c r="F2002" s="255">
        <v>0</v>
      </c>
      <c r="G2002" s="255">
        <v>33.916293883819499</v>
      </c>
      <c r="H2002" s="255">
        <v>67.832587767638998</v>
      </c>
      <c r="I2002" s="255">
        <v>135.665175535278</v>
      </c>
      <c r="J2002" s="255">
        <v>0</v>
      </c>
    </row>
    <row r="2003" spans="1:10" s="116" customFormat="1" ht="12" x14ac:dyDescent="0.2">
      <c r="A2003" s="144" t="s">
        <v>4978</v>
      </c>
      <c r="B2003" s="144" t="s">
        <v>4978</v>
      </c>
      <c r="C2003" s="144" t="s">
        <v>3102</v>
      </c>
      <c r="D2003" s="256">
        <v>0</v>
      </c>
      <c r="E2003" s="256">
        <v>0</v>
      </c>
      <c r="F2003" s="256">
        <v>0</v>
      </c>
      <c r="G2003" s="256">
        <v>25.193500308507701</v>
      </c>
      <c r="H2003" s="256">
        <v>50.387000617015502</v>
      </c>
      <c r="I2003" s="256">
        <v>100.774001234031</v>
      </c>
      <c r="J2003" s="256">
        <v>0</v>
      </c>
    </row>
    <row r="2004" spans="1:10" s="116" customFormat="1" ht="12" x14ac:dyDescent="0.2">
      <c r="A2004" s="143" t="s">
        <v>4979</v>
      </c>
      <c r="B2004" s="143" t="s">
        <v>4979</v>
      </c>
      <c r="C2004" s="143" t="s">
        <v>3096</v>
      </c>
      <c r="D2004" s="255">
        <v>0</v>
      </c>
      <c r="E2004" s="255">
        <v>0</v>
      </c>
      <c r="F2004" s="255">
        <v>0</v>
      </c>
      <c r="G2004" s="255">
        <v>32.960387701235</v>
      </c>
      <c r="H2004" s="255">
        <v>65.920775402469999</v>
      </c>
      <c r="I2004" s="255">
        <v>131.84155080494</v>
      </c>
      <c r="J2004" s="255">
        <v>0</v>
      </c>
    </row>
    <row r="2005" spans="1:10" s="116" customFormat="1" ht="12" x14ac:dyDescent="0.2">
      <c r="A2005" s="144" t="s">
        <v>4980</v>
      </c>
      <c r="B2005" s="144" t="s">
        <v>4980</v>
      </c>
      <c r="C2005" s="144" t="s">
        <v>3104</v>
      </c>
      <c r="D2005" s="256">
        <v>0</v>
      </c>
      <c r="E2005" s="256">
        <v>0</v>
      </c>
      <c r="F2005" s="256">
        <v>0</v>
      </c>
      <c r="G2005" s="256">
        <v>33.024000623337997</v>
      </c>
      <c r="H2005" s="256">
        <v>66.048001246675994</v>
      </c>
      <c r="I2005" s="256">
        <v>132.09600249335199</v>
      </c>
      <c r="J2005" s="256">
        <v>0</v>
      </c>
    </row>
    <row r="2006" spans="1:10" s="116" customFormat="1" ht="12" x14ac:dyDescent="0.2">
      <c r="A2006" s="143" t="s">
        <v>665</v>
      </c>
      <c r="B2006" s="143" t="s">
        <v>665</v>
      </c>
      <c r="C2006" s="143" t="s">
        <v>3196</v>
      </c>
      <c r="D2006" s="255">
        <v>0</v>
      </c>
      <c r="E2006" s="255">
        <v>0</v>
      </c>
      <c r="F2006" s="255">
        <v>0</v>
      </c>
      <c r="G2006" s="255">
        <v>93.157222509855103</v>
      </c>
      <c r="H2006" s="255">
        <v>186.31444501971001</v>
      </c>
      <c r="I2006" s="255">
        <v>372.62889003942098</v>
      </c>
      <c r="J2006" s="255">
        <v>0</v>
      </c>
    </row>
    <row r="2007" spans="1:10" s="116" customFormat="1" ht="12" x14ac:dyDescent="0.2">
      <c r="A2007" s="144" t="s">
        <v>576</v>
      </c>
      <c r="B2007" s="144" t="s">
        <v>576</v>
      </c>
      <c r="C2007" s="144" t="s">
        <v>2972</v>
      </c>
      <c r="D2007" s="256">
        <v>0</v>
      </c>
      <c r="E2007" s="256">
        <v>0</v>
      </c>
      <c r="F2007" s="256">
        <v>0</v>
      </c>
      <c r="G2007" s="256">
        <v>61.091757893827399</v>
      </c>
      <c r="H2007" s="256">
        <v>122.183515787655</v>
      </c>
      <c r="I2007" s="256">
        <v>244.36703157530999</v>
      </c>
      <c r="J2007" s="256">
        <v>0</v>
      </c>
    </row>
    <row r="2008" spans="1:10" s="116" customFormat="1" ht="12" x14ac:dyDescent="0.2">
      <c r="A2008" s="143" t="s">
        <v>4981</v>
      </c>
      <c r="B2008" s="143" t="s">
        <v>4981</v>
      </c>
      <c r="C2008" s="143" t="s">
        <v>3095</v>
      </c>
      <c r="D2008" s="255">
        <v>0</v>
      </c>
      <c r="E2008" s="255">
        <v>0</v>
      </c>
      <c r="F2008" s="255">
        <v>0</v>
      </c>
      <c r="G2008" s="255">
        <v>25.4923865828654</v>
      </c>
      <c r="H2008" s="255">
        <v>50.984773165730701</v>
      </c>
      <c r="I2008" s="255">
        <v>101.969546331461</v>
      </c>
      <c r="J2008" s="255">
        <v>0</v>
      </c>
    </row>
    <row r="2009" spans="1:10" s="116" customFormat="1" ht="12" x14ac:dyDescent="0.2">
      <c r="A2009" s="144" t="s">
        <v>4982</v>
      </c>
      <c r="B2009" s="144" t="s">
        <v>4982</v>
      </c>
      <c r="C2009" s="144" t="s">
        <v>4983</v>
      </c>
      <c r="D2009" s="256">
        <v>2.2620744536651E-4</v>
      </c>
      <c r="E2009" s="256">
        <v>4.5241489073302097E-4</v>
      </c>
      <c r="F2009" s="256">
        <v>9.0482978146604097E-4</v>
      </c>
      <c r="G2009" s="256">
        <v>0</v>
      </c>
      <c r="H2009" s="256">
        <v>0</v>
      </c>
      <c r="I2009" s="256">
        <v>0</v>
      </c>
      <c r="J2009" s="256">
        <v>0</v>
      </c>
    </row>
    <row r="2010" spans="1:10" s="116" customFormat="1" ht="12" x14ac:dyDescent="0.2">
      <c r="A2010" s="143" t="s">
        <v>542</v>
      </c>
      <c r="B2010" s="143" t="s">
        <v>542</v>
      </c>
      <c r="C2010" s="143" t="s">
        <v>2913</v>
      </c>
      <c r="D2010" s="255">
        <v>0</v>
      </c>
      <c r="E2010" s="255">
        <v>0</v>
      </c>
      <c r="F2010" s="255">
        <v>0</v>
      </c>
      <c r="G2010" s="255">
        <v>49.527913239232198</v>
      </c>
      <c r="H2010" s="255">
        <v>99.055826478464397</v>
      </c>
      <c r="I2010" s="255">
        <v>198.11165295692899</v>
      </c>
      <c r="J2010" s="255">
        <v>0</v>
      </c>
    </row>
    <row r="2011" spans="1:10" s="116" customFormat="1" ht="12" x14ac:dyDescent="0.2">
      <c r="A2011" s="144" t="s">
        <v>1119</v>
      </c>
      <c r="B2011" s="144" t="s">
        <v>1119</v>
      </c>
      <c r="C2011" s="144" t="s">
        <v>3740</v>
      </c>
      <c r="D2011" s="256">
        <v>2.03184047979477E-4</v>
      </c>
      <c r="E2011" s="256">
        <v>4.06368095958954E-4</v>
      </c>
      <c r="F2011" s="256">
        <v>8.1273619191790799E-4</v>
      </c>
      <c r="G2011" s="256">
        <v>0</v>
      </c>
      <c r="H2011" s="256">
        <v>0</v>
      </c>
      <c r="I2011" s="256">
        <v>0</v>
      </c>
      <c r="J2011" s="256">
        <v>0.43050259627369702</v>
      </c>
    </row>
    <row r="2012" spans="1:10" s="116" customFormat="1" ht="12" x14ac:dyDescent="0.2">
      <c r="A2012" s="143" t="s">
        <v>4984</v>
      </c>
      <c r="B2012" s="143" t="s">
        <v>4984</v>
      </c>
      <c r="C2012" s="143" t="s">
        <v>2214</v>
      </c>
      <c r="D2012" s="255">
        <v>0</v>
      </c>
      <c r="E2012" s="255">
        <v>0</v>
      </c>
      <c r="F2012" s="255">
        <v>0</v>
      </c>
      <c r="G2012" s="255">
        <v>0</v>
      </c>
      <c r="H2012" s="255">
        <v>0</v>
      </c>
      <c r="I2012" s="255">
        <v>0</v>
      </c>
      <c r="J2012" s="255">
        <v>0</v>
      </c>
    </row>
    <row r="2013" spans="1:10" s="116" customFormat="1" ht="12" x14ac:dyDescent="0.2">
      <c r="A2013" s="144" t="s">
        <v>488</v>
      </c>
      <c r="B2013" s="144" t="s">
        <v>488</v>
      </c>
      <c r="C2013" s="144" t="s">
        <v>2828</v>
      </c>
      <c r="D2013" s="256">
        <v>0</v>
      </c>
      <c r="E2013" s="256">
        <v>0</v>
      </c>
      <c r="F2013" s="256">
        <v>0</v>
      </c>
      <c r="G2013" s="256">
        <v>31.1648408516713</v>
      </c>
      <c r="H2013" s="256">
        <v>62.329681703342601</v>
      </c>
      <c r="I2013" s="256">
        <v>124.659363406685</v>
      </c>
      <c r="J2013" s="256">
        <v>0</v>
      </c>
    </row>
    <row r="2014" spans="1:10" s="116" customFormat="1" ht="12" x14ac:dyDescent="0.2">
      <c r="A2014" s="143" t="s">
        <v>744</v>
      </c>
      <c r="B2014" s="143" t="s">
        <v>744</v>
      </c>
      <c r="C2014" s="143" t="s">
        <v>3298</v>
      </c>
      <c r="D2014" s="255">
        <v>6.4910343600379302E-4</v>
      </c>
      <c r="E2014" s="255">
        <v>1.2982068720075899E-3</v>
      </c>
      <c r="F2014" s="255">
        <v>2.5964137440151699E-3</v>
      </c>
      <c r="G2014" s="255">
        <v>0</v>
      </c>
      <c r="H2014" s="255">
        <v>0</v>
      </c>
      <c r="I2014" s="255">
        <v>0</v>
      </c>
      <c r="J2014" s="255">
        <v>1.67834666986842</v>
      </c>
    </row>
    <row r="2015" spans="1:10" s="116" customFormat="1" ht="12" x14ac:dyDescent="0.2">
      <c r="A2015" s="144" t="s">
        <v>4691</v>
      </c>
      <c r="B2015" s="144" t="s">
        <v>572</v>
      </c>
      <c r="C2015" s="144" t="s">
        <v>2967</v>
      </c>
      <c r="D2015" s="256">
        <v>59.383644724853902</v>
      </c>
      <c r="E2015" s="256">
        <v>118.767289449708</v>
      </c>
      <c r="F2015" s="256">
        <v>237.534578899416</v>
      </c>
      <c r="G2015" s="256">
        <v>0</v>
      </c>
      <c r="H2015" s="256">
        <v>0</v>
      </c>
      <c r="I2015" s="256">
        <v>0</v>
      </c>
      <c r="J2015" s="256">
        <v>1.9632972349181399</v>
      </c>
    </row>
    <row r="2016" spans="1:10" s="116" customFormat="1" ht="12" x14ac:dyDescent="0.2">
      <c r="A2016" s="143" t="s">
        <v>4985</v>
      </c>
      <c r="B2016" s="143" t="s">
        <v>4985</v>
      </c>
      <c r="C2016" s="143" t="s">
        <v>2311</v>
      </c>
      <c r="D2016" s="255">
        <v>0</v>
      </c>
      <c r="E2016" s="255">
        <v>0</v>
      </c>
      <c r="F2016" s="255">
        <v>0</v>
      </c>
      <c r="G2016" s="255">
        <v>0</v>
      </c>
      <c r="H2016" s="255">
        <v>0</v>
      </c>
      <c r="I2016" s="255">
        <v>0</v>
      </c>
      <c r="J2016" s="255">
        <v>2.2330959869137499</v>
      </c>
    </row>
    <row r="2017" spans="1:10" s="116" customFormat="1" ht="12" x14ac:dyDescent="0.2">
      <c r="A2017" s="144" t="s">
        <v>6256</v>
      </c>
      <c r="B2017" s="144" t="s">
        <v>6256</v>
      </c>
      <c r="C2017" s="144" t="s">
        <v>6257</v>
      </c>
      <c r="D2017" s="256">
        <v>0</v>
      </c>
      <c r="E2017" s="256">
        <v>0</v>
      </c>
      <c r="F2017" s="256">
        <v>0</v>
      </c>
      <c r="G2017" s="256">
        <v>0</v>
      </c>
      <c r="H2017" s="256">
        <v>0</v>
      </c>
      <c r="I2017" s="256">
        <v>0</v>
      </c>
      <c r="J2017" s="256">
        <v>2.2921452303272698</v>
      </c>
    </row>
    <row r="2018" spans="1:10" s="116" customFormat="1" ht="12" x14ac:dyDescent="0.2">
      <c r="A2018" s="143" t="s">
        <v>840</v>
      </c>
      <c r="B2018" s="143" t="s">
        <v>840</v>
      </c>
      <c r="C2018" s="143" t="s">
        <v>3406</v>
      </c>
      <c r="D2018" s="255">
        <v>0</v>
      </c>
      <c r="E2018" s="255">
        <v>0</v>
      </c>
      <c r="F2018" s="255">
        <v>0</v>
      </c>
      <c r="G2018" s="255">
        <v>0</v>
      </c>
      <c r="H2018" s="255">
        <v>0</v>
      </c>
      <c r="I2018" s="255">
        <v>0</v>
      </c>
      <c r="J2018" s="255">
        <v>1.0460135000861801</v>
      </c>
    </row>
    <row r="2019" spans="1:10" s="116" customFormat="1" ht="12" x14ac:dyDescent="0.2">
      <c r="A2019" s="144" t="s">
        <v>4986</v>
      </c>
      <c r="B2019" s="144" t="s">
        <v>4986</v>
      </c>
      <c r="C2019" s="144" t="s">
        <v>2485</v>
      </c>
      <c r="D2019" s="256">
        <v>0</v>
      </c>
      <c r="E2019" s="256">
        <v>0</v>
      </c>
      <c r="F2019" s="256">
        <v>0</v>
      </c>
      <c r="G2019" s="256">
        <v>0</v>
      </c>
      <c r="H2019" s="256">
        <v>0</v>
      </c>
      <c r="I2019" s="256">
        <v>0</v>
      </c>
      <c r="J2019" s="256">
        <v>1.96247409103165</v>
      </c>
    </row>
    <row r="2020" spans="1:10" s="116" customFormat="1" ht="12" x14ac:dyDescent="0.2">
      <c r="A2020" s="143" t="s">
        <v>4987</v>
      </c>
      <c r="B2020" s="143" t="s">
        <v>4987</v>
      </c>
      <c r="C2020" s="143" t="s">
        <v>2484</v>
      </c>
      <c r="D2020" s="255">
        <v>0</v>
      </c>
      <c r="E2020" s="255">
        <v>0</v>
      </c>
      <c r="F2020" s="255">
        <v>0</v>
      </c>
      <c r="G2020" s="255">
        <v>0</v>
      </c>
      <c r="H2020" s="255">
        <v>0</v>
      </c>
      <c r="I2020" s="255">
        <v>0</v>
      </c>
      <c r="J2020" s="255">
        <v>0</v>
      </c>
    </row>
    <row r="2021" spans="1:10" s="116" customFormat="1" ht="12" x14ac:dyDescent="0.2">
      <c r="A2021" s="144" t="s">
        <v>966</v>
      </c>
      <c r="B2021" s="144" t="s">
        <v>966</v>
      </c>
      <c r="C2021" s="144" t="s">
        <v>3555</v>
      </c>
      <c r="D2021" s="256">
        <v>0</v>
      </c>
      <c r="E2021" s="256">
        <v>0</v>
      </c>
      <c r="F2021" s="256">
        <v>0</v>
      </c>
      <c r="G2021" s="256">
        <v>0</v>
      </c>
      <c r="H2021" s="256">
        <v>0</v>
      </c>
      <c r="I2021" s="256">
        <v>0</v>
      </c>
      <c r="J2021" s="256">
        <v>2.0409207524149999</v>
      </c>
    </row>
    <row r="2022" spans="1:10" s="116" customFormat="1" ht="12" x14ac:dyDescent="0.2">
      <c r="A2022" s="143" t="s">
        <v>681</v>
      </c>
      <c r="B2022" s="143" t="s">
        <v>681</v>
      </c>
      <c r="C2022" s="143" t="s">
        <v>3221</v>
      </c>
      <c r="D2022" s="255">
        <v>0</v>
      </c>
      <c r="E2022" s="255">
        <v>0</v>
      </c>
      <c r="F2022" s="255">
        <v>0</v>
      </c>
      <c r="G2022" s="255">
        <v>0</v>
      </c>
      <c r="H2022" s="255">
        <v>0</v>
      </c>
      <c r="I2022" s="255">
        <v>0</v>
      </c>
      <c r="J2022" s="255">
        <v>2.7825097161806398</v>
      </c>
    </row>
    <row r="2023" spans="1:10" s="116" customFormat="1" ht="12" x14ac:dyDescent="0.2">
      <c r="A2023" s="144" t="s">
        <v>5895</v>
      </c>
      <c r="B2023" s="144" t="s">
        <v>5895</v>
      </c>
      <c r="C2023" s="144" t="s">
        <v>5605</v>
      </c>
      <c r="D2023" s="256">
        <v>0</v>
      </c>
      <c r="E2023" s="256">
        <v>0</v>
      </c>
      <c r="F2023" s="256">
        <v>0</v>
      </c>
      <c r="G2023" s="256">
        <v>0</v>
      </c>
      <c r="H2023" s="256">
        <v>0</v>
      </c>
      <c r="I2023" s="256">
        <v>0</v>
      </c>
      <c r="J2023" s="256">
        <v>2.1224287037654901</v>
      </c>
    </row>
    <row r="2024" spans="1:10" s="116" customFormat="1" ht="12" x14ac:dyDescent="0.2">
      <c r="A2024" s="143" t="s">
        <v>1320</v>
      </c>
      <c r="B2024" s="143" t="s">
        <v>1320</v>
      </c>
      <c r="C2024" s="143" t="s">
        <v>3984</v>
      </c>
      <c r="D2024" s="255">
        <v>0</v>
      </c>
      <c r="E2024" s="255">
        <v>0</v>
      </c>
      <c r="F2024" s="255">
        <v>0</v>
      </c>
      <c r="G2024" s="255">
        <v>0</v>
      </c>
      <c r="H2024" s="255">
        <v>0</v>
      </c>
      <c r="I2024" s="255">
        <v>0</v>
      </c>
      <c r="J2024" s="255">
        <v>1.9632148100560101</v>
      </c>
    </row>
    <row r="2025" spans="1:10" s="116" customFormat="1" ht="12" x14ac:dyDescent="0.2">
      <c r="A2025" s="144" t="s">
        <v>4988</v>
      </c>
      <c r="B2025" s="144" t="s">
        <v>4988</v>
      </c>
      <c r="C2025" s="144" t="s">
        <v>2380</v>
      </c>
      <c r="D2025" s="256">
        <v>0</v>
      </c>
      <c r="E2025" s="256">
        <v>0</v>
      </c>
      <c r="F2025" s="256">
        <v>0</v>
      </c>
      <c r="G2025" s="256">
        <v>0</v>
      </c>
      <c r="H2025" s="256">
        <v>0</v>
      </c>
      <c r="I2025" s="256">
        <v>0</v>
      </c>
      <c r="J2025" s="256">
        <v>0</v>
      </c>
    </row>
    <row r="2026" spans="1:10" s="116" customFormat="1" ht="12" x14ac:dyDescent="0.2">
      <c r="A2026" s="143" t="s">
        <v>4989</v>
      </c>
      <c r="B2026" s="143" t="s">
        <v>4989</v>
      </c>
      <c r="C2026" s="143" t="s">
        <v>2379</v>
      </c>
      <c r="D2026" s="255">
        <v>0</v>
      </c>
      <c r="E2026" s="255">
        <v>0</v>
      </c>
      <c r="F2026" s="255">
        <v>0</v>
      </c>
      <c r="G2026" s="255">
        <v>0</v>
      </c>
      <c r="H2026" s="255">
        <v>0</v>
      </c>
      <c r="I2026" s="255">
        <v>0</v>
      </c>
      <c r="J2026" s="255">
        <v>2.1813355415883899</v>
      </c>
    </row>
    <row r="2027" spans="1:10" s="116" customFormat="1" ht="12" x14ac:dyDescent="0.2">
      <c r="A2027" s="144" t="s">
        <v>376</v>
      </c>
      <c r="B2027" s="144" t="s">
        <v>376</v>
      </c>
      <c r="C2027" s="144" t="s">
        <v>2555</v>
      </c>
      <c r="D2027" s="256">
        <v>0</v>
      </c>
      <c r="E2027" s="256">
        <v>0</v>
      </c>
      <c r="F2027" s="256">
        <v>0</v>
      </c>
      <c r="G2027" s="256">
        <v>0</v>
      </c>
      <c r="H2027" s="256">
        <v>0</v>
      </c>
      <c r="I2027" s="256">
        <v>0</v>
      </c>
      <c r="J2027" s="256">
        <v>2.82972385975672</v>
      </c>
    </row>
    <row r="2028" spans="1:10" s="116" customFormat="1" ht="12" x14ac:dyDescent="0.2">
      <c r="A2028" s="143" t="s">
        <v>4990</v>
      </c>
      <c r="B2028" s="143" t="s">
        <v>4990</v>
      </c>
      <c r="C2028" s="143" t="s">
        <v>2385</v>
      </c>
      <c r="D2028" s="255">
        <v>0</v>
      </c>
      <c r="E2028" s="255">
        <v>0</v>
      </c>
      <c r="F2028" s="255">
        <v>0</v>
      </c>
      <c r="G2028" s="255">
        <v>0</v>
      </c>
      <c r="H2028" s="255">
        <v>0</v>
      </c>
      <c r="I2028" s="255">
        <v>0</v>
      </c>
      <c r="J2028" s="255">
        <v>2.0354545117762299</v>
      </c>
    </row>
    <row r="2029" spans="1:10" s="116" customFormat="1" ht="12" x14ac:dyDescent="0.2">
      <c r="A2029" s="144" t="s">
        <v>5513</v>
      </c>
      <c r="B2029" s="144" t="s">
        <v>5513</v>
      </c>
      <c r="C2029" s="144" t="s">
        <v>5514</v>
      </c>
      <c r="D2029" s="256">
        <v>0</v>
      </c>
      <c r="E2029" s="256">
        <v>0</v>
      </c>
      <c r="F2029" s="256">
        <v>0</v>
      </c>
      <c r="G2029" s="256">
        <v>0</v>
      </c>
      <c r="H2029" s="256">
        <v>0</v>
      </c>
      <c r="I2029" s="256">
        <v>0</v>
      </c>
      <c r="J2029" s="256">
        <v>0</v>
      </c>
    </row>
    <row r="2030" spans="1:10" s="116" customFormat="1" ht="12" x14ac:dyDescent="0.2">
      <c r="A2030" s="143" t="s">
        <v>1306</v>
      </c>
      <c r="B2030" s="143" t="s">
        <v>1306</v>
      </c>
      <c r="C2030" s="143" t="s">
        <v>3970</v>
      </c>
      <c r="D2030" s="255">
        <v>24.316550205987799</v>
      </c>
      <c r="E2030" s="255">
        <v>48.633100411975697</v>
      </c>
      <c r="F2030" s="255">
        <v>97.266200823951394</v>
      </c>
      <c r="G2030" s="255">
        <v>0</v>
      </c>
      <c r="H2030" s="255">
        <v>0</v>
      </c>
      <c r="I2030" s="255">
        <v>0</v>
      </c>
      <c r="J2030" s="255">
        <v>1.9169092573954301</v>
      </c>
    </row>
    <row r="2031" spans="1:10" s="116" customFormat="1" ht="12" x14ac:dyDescent="0.2">
      <c r="A2031" s="144" t="s">
        <v>1107</v>
      </c>
      <c r="B2031" s="144" t="s">
        <v>1107</v>
      </c>
      <c r="C2031" s="144" t="s">
        <v>3728</v>
      </c>
      <c r="D2031" s="256">
        <v>0</v>
      </c>
      <c r="E2031" s="256">
        <v>0</v>
      </c>
      <c r="F2031" s="256">
        <v>0</v>
      </c>
      <c r="G2031" s="256">
        <v>0</v>
      </c>
      <c r="H2031" s="256">
        <v>0</v>
      </c>
      <c r="I2031" s="256">
        <v>0</v>
      </c>
      <c r="J2031" s="256">
        <v>1.91220504939944</v>
      </c>
    </row>
    <row r="2032" spans="1:10" s="116" customFormat="1" ht="12" x14ac:dyDescent="0.2">
      <c r="A2032" s="143" t="s">
        <v>1471</v>
      </c>
      <c r="B2032" s="143" t="s">
        <v>1471</v>
      </c>
      <c r="C2032" s="143" t="s">
        <v>4148</v>
      </c>
      <c r="D2032" s="255">
        <v>0</v>
      </c>
      <c r="E2032" s="255">
        <v>0</v>
      </c>
      <c r="F2032" s="255">
        <v>0</v>
      </c>
      <c r="G2032" s="255">
        <v>0</v>
      </c>
      <c r="H2032" s="255">
        <v>0</v>
      </c>
      <c r="I2032" s="255">
        <v>0</v>
      </c>
      <c r="J2032" s="255">
        <v>2.2353257708977301</v>
      </c>
    </row>
    <row r="2033" spans="1:10" s="116" customFormat="1" ht="12" x14ac:dyDescent="0.2">
      <c r="A2033" s="144" t="s">
        <v>6258</v>
      </c>
      <c r="B2033" s="144" t="s">
        <v>6258</v>
      </c>
      <c r="C2033" s="144" t="s">
        <v>6259</v>
      </c>
      <c r="D2033" s="256">
        <v>0</v>
      </c>
      <c r="E2033" s="256">
        <v>0</v>
      </c>
      <c r="F2033" s="256">
        <v>0</v>
      </c>
      <c r="G2033" s="256">
        <v>0</v>
      </c>
      <c r="H2033" s="256">
        <v>0</v>
      </c>
      <c r="I2033" s="256">
        <v>0</v>
      </c>
      <c r="J2033" s="256">
        <v>2.1292986864426702</v>
      </c>
    </row>
    <row r="2034" spans="1:10" s="116" customFormat="1" ht="12" x14ac:dyDescent="0.2">
      <c r="A2034" s="143" t="s">
        <v>445</v>
      </c>
      <c r="B2034" s="143" t="s">
        <v>445</v>
      </c>
      <c r="C2034" s="143" t="s">
        <v>2760</v>
      </c>
      <c r="D2034" s="255">
        <v>0</v>
      </c>
      <c r="E2034" s="255">
        <v>0</v>
      </c>
      <c r="F2034" s="255">
        <v>0</v>
      </c>
      <c r="G2034" s="255">
        <v>28.509011484981301</v>
      </c>
      <c r="H2034" s="255">
        <v>57.018022969962701</v>
      </c>
      <c r="I2034" s="255">
        <v>114.036045939925</v>
      </c>
      <c r="J2034" s="255">
        <v>0</v>
      </c>
    </row>
    <row r="2035" spans="1:10" s="116" customFormat="1" ht="12" x14ac:dyDescent="0.2">
      <c r="A2035" s="144" t="s">
        <v>356</v>
      </c>
      <c r="B2035" s="144" t="s">
        <v>358</v>
      </c>
      <c r="C2035" s="144" t="s">
        <v>2510</v>
      </c>
      <c r="D2035" s="256">
        <v>8.1431199438882498</v>
      </c>
      <c r="E2035" s="256">
        <v>16.2862398877765</v>
      </c>
      <c r="F2035" s="256">
        <v>32.572479775552999</v>
      </c>
      <c r="G2035" s="256">
        <v>0</v>
      </c>
      <c r="H2035" s="256">
        <v>0</v>
      </c>
      <c r="I2035" s="256">
        <v>0</v>
      </c>
      <c r="J2035" s="256">
        <v>1.6474043492870101</v>
      </c>
    </row>
    <row r="2036" spans="1:10" s="116" customFormat="1" ht="12" x14ac:dyDescent="0.2">
      <c r="A2036" s="143" t="s">
        <v>850</v>
      </c>
      <c r="B2036" s="143" t="s">
        <v>850</v>
      </c>
      <c r="C2036" s="143" t="s">
        <v>3422</v>
      </c>
      <c r="D2036" s="255">
        <v>0</v>
      </c>
      <c r="E2036" s="255">
        <v>0</v>
      </c>
      <c r="F2036" s="255">
        <v>0</v>
      </c>
      <c r="G2036" s="255">
        <v>0</v>
      </c>
      <c r="H2036" s="255">
        <v>0</v>
      </c>
      <c r="I2036" s="255">
        <v>0</v>
      </c>
      <c r="J2036" s="255">
        <v>1.96678125230741</v>
      </c>
    </row>
    <row r="2037" spans="1:10" s="116" customFormat="1" ht="12" x14ac:dyDescent="0.2">
      <c r="A2037" s="144" t="s">
        <v>5410</v>
      </c>
      <c r="B2037" s="144" t="s">
        <v>5410</v>
      </c>
      <c r="C2037" s="144" t="s">
        <v>5411</v>
      </c>
      <c r="D2037" s="256">
        <v>0</v>
      </c>
      <c r="E2037" s="256">
        <v>0</v>
      </c>
      <c r="F2037" s="256">
        <v>0</v>
      </c>
      <c r="G2037" s="256">
        <v>0</v>
      </c>
      <c r="H2037" s="256">
        <v>0</v>
      </c>
      <c r="I2037" s="256">
        <v>0</v>
      </c>
      <c r="J2037" s="256">
        <v>0</v>
      </c>
    </row>
    <row r="2038" spans="1:10" s="116" customFormat="1" ht="12" x14ac:dyDescent="0.2">
      <c r="A2038" s="143" t="s">
        <v>5896</v>
      </c>
      <c r="B2038" s="143" t="s">
        <v>5896</v>
      </c>
      <c r="C2038" s="143" t="s">
        <v>2749</v>
      </c>
      <c r="D2038" s="255">
        <v>0</v>
      </c>
      <c r="E2038" s="255">
        <v>0</v>
      </c>
      <c r="F2038" s="255">
        <v>0</v>
      </c>
      <c r="G2038" s="255">
        <v>0</v>
      </c>
      <c r="H2038" s="255">
        <v>0</v>
      </c>
      <c r="I2038" s="255">
        <v>0</v>
      </c>
      <c r="J2038" s="255">
        <v>1.84508337253</v>
      </c>
    </row>
    <row r="2039" spans="1:10" s="116" customFormat="1" ht="12" x14ac:dyDescent="0.2">
      <c r="A2039" s="144" t="s">
        <v>4991</v>
      </c>
      <c r="B2039" s="144" t="s">
        <v>4991</v>
      </c>
      <c r="C2039" s="144" t="s">
        <v>2750</v>
      </c>
      <c r="D2039" s="256">
        <v>0</v>
      </c>
      <c r="E2039" s="256">
        <v>0</v>
      </c>
      <c r="F2039" s="256">
        <v>0</v>
      </c>
      <c r="G2039" s="256">
        <v>0</v>
      </c>
      <c r="H2039" s="256">
        <v>0</v>
      </c>
      <c r="I2039" s="256">
        <v>0</v>
      </c>
      <c r="J2039" s="256">
        <v>2.2579757784176899</v>
      </c>
    </row>
    <row r="2040" spans="1:10" s="116" customFormat="1" ht="12" x14ac:dyDescent="0.2">
      <c r="A2040" s="143" t="s">
        <v>1851</v>
      </c>
      <c r="B2040" s="143" t="s">
        <v>1851</v>
      </c>
      <c r="C2040" s="143" t="s">
        <v>4075</v>
      </c>
      <c r="D2040" s="255">
        <v>0</v>
      </c>
      <c r="E2040" s="255">
        <v>0</v>
      </c>
      <c r="F2040" s="255">
        <v>0</v>
      </c>
      <c r="G2040" s="255">
        <v>0</v>
      </c>
      <c r="H2040" s="255">
        <v>0</v>
      </c>
      <c r="I2040" s="255">
        <v>0</v>
      </c>
      <c r="J2040" s="255">
        <v>0</v>
      </c>
    </row>
    <row r="2041" spans="1:10" s="116" customFormat="1" ht="12" x14ac:dyDescent="0.2">
      <c r="A2041" s="144" t="s">
        <v>959</v>
      </c>
      <c r="B2041" s="144" t="s">
        <v>959</v>
      </c>
      <c r="C2041" s="144" t="s">
        <v>3545</v>
      </c>
      <c r="D2041" s="256">
        <v>0</v>
      </c>
      <c r="E2041" s="256">
        <v>0</v>
      </c>
      <c r="F2041" s="256">
        <v>0</v>
      </c>
      <c r="G2041" s="256">
        <v>0</v>
      </c>
      <c r="H2041" s="256">
        <v>0</v>
      </c>
      <c r="I2041" s="256">
        <v>0</v>
      </c>
      <c r="J2041" s="256">
        <v>0</v>
      </c>
    </row>
    <row r="2042" spans="1:10" s="116" customFormat="1" ht="12" x14ac:dyDescent="0.2">
      <c r="A2042" s="143" t="s">
        <v>4992</v>
      </c>
      <c r="B2042" s="143" t="s">
        <v>4992</v>
      </c>
      <c r="C2042" s="143" t="s">
        <v>2386</v>
      </c>
      <c r="D2042" s="255">
        <v>0</v>
      </c>
      <c r="E2042" s="255">
        <v>0</v>
      </c>
      <c r="F2042" s="255">
        <v>0</v>
      </c>
      <c r="G2042" s="255">
        <v>0</v>
      </c>
      <c r="H2042" s="255">
        <v>0</v>
      </c>
      <c r="I2042" s="255">
        <v>0</v>
      </c>
      <c r="J2042" s="255">
        <v>3.5104144958111201</v>
      </c>
    </row>
    <row r="2043" spans="1:10" s="116" customFormat="1" ht="12" x14ac:dyDescent="0.2">
      <c r="A2043" s="144" t="s">
        <v>1019</v>
      </c>
      <c r="B2043" s="144" t="s">
        <v>1023</v>
      </c>
      <c r="C2043" s="144" t="s">
        <v>3628</v>
      </c>
      <c r="D2043" s="256">
        <v>41.946358335954997</v>
      </c>
      <c r="E2043" s="256">
        <v>83.892716671909895</v>
      </c>
      <c r="F2043" s="256">
        <v>167.78543334381999</v>
      </c>
      <c r="G2043" s="256">
        <v>0</v>
      </c>
      <c r="H2043" s="256">
        <v>0</v>
      </c>
      <c r="I2043" s="256">
        <v>0</v>
      </c>
      <c r="J2043" s="256">
        <v>0.38436502694449998</v>
      </c>
    </row>
    <row r="2044" spans="1:10" s="116" customFormat="1" ht="12" x14ac:dyDescent="0.2">
      <c r="A2044" s="143" t="s">
        <v>888</v>
      </c>
      <c r="B2044" s="143" t="s">
        <v>888</v>
      </c>
      <c r="C2044" s="143" t="s">
        <v>3461</v>
      </c>
      <c r="D2044" s="255">
        <v>0</v>
      </c>
      <c r="E2044" s="255">
        <v>0</v>
      </c>
      <c r="F2044" s="255">
        <v>0</v>
      </c>
      <c r="G2044" s="255">
        <v>0</v>
      </c>
      <c r="H2044" s="255">
        <v>0</v>
      </c>
      <c r="I2044" s="255">
        <v>0</v>
      </c>
      <c r="J2044" s="255">
        <v>0.38504456756662803</v>
      </c>
    </row>
    <row r="2045" spans="1:10" s="116" customFormat="1" ht="12" x14ac:dyDescent="0.2">
      <c r="A2045" s="144" t="s">
        <v>4993</v>
      </c>
      <c r="B2045" s="144" t="s">
        <v>4993</v>
      </c>
      <c r="C2045" s="144" t="s">
        <v>2204</v>
      </c>
      <c r="D2045" s="256">
        <v>0</v>
      </c>
      <c r="E2045" s="256">
        <v>0</v>
      </c>
      <c r="F2045" s="256">
        <v>0</v>
      </c>
      <c r="G2045" s="256">
        <v>0</v>
      </c>
      <c r="H2045" s="256">
        <v>0</v>
      </c>
      <c r="I2045" s="256">
        <v>0</v>
      </c>
      <c r="J2045" s="256">
        <v>1.9677164956198301</v>
      </c>
    </row>
    <row r="2046" spans="1:10" s="116" customFormat="1" ht="12" x14ac:dyDescent="0.2">
      <c r="A2046" s="143" t="s">
        <v>4994</v>
      </c>
      <c r="B2046" s="143" t="s">
        <v>4994</v>
      </c>
      <c r="C2046" s="143" t="s">
        <v>2033</v>
      </c>
      <c r="D2046" s="255">
        <v>0</v>
      </c>
      <c r="E2046" s="255">
        <v>0</v>
      </c>
      <c r="F2046" s="255">
        <v>0</v>
      </c>
      <c r="G2046" s="255">
        <v>0</v>
      </c>
      <c r="H2046" s="255">
        <v>0</v>
      </c>
      <c r="I2046" s="255">
        <v>0</v>
      </c>
      <c r="J2046" s="255">
        <v>2.05251326559645</v>
      </c>
    </row>
    <row r="2047" spans="1:10" s="116" customFormat="1" ht="12" x14ac:dyDescent="0.2">
      <c r="A2047" s="144" t="s">
        <v>4995</v>
      </c>
      <c r="B2047" s="144" t="s">
        <v>4995</v>
      </c>
      <c r="C2047" s="144" t="s">
        <v>2208</v>
      </c>
      <c r="D2047" s="256">
        <v>0</v>
      </c>
      <c r="E2047" s="256">
        <v>0</v>
      </c>
      <c r="F2047" s="256">
        <v>0</v>
      </c>
      <c r="G2047" s="256">
        <v>0</v>
      </c>
      <c r="H2047" s="256">
        <v>0</v>
      </c>
      <c r="I2047" s="256">
        <v>0</v>
      </c>
      <c r="J2047" s="256">
        <v>0</v>
      </c>
    </row>
    <row r="2048" spans="1:10" s="116" customFormat="1" ht="12" x14ac:dyDescent="0.2">
      <c r="A2048" s="143" t="s">
        <v>6260</v>
      </c>
      <c r="B2048" s="143" t="s">
        <v>6260</v>
      </c>
      <c r="C2048" s="143" t="s">
        <v>6261</v>
      </c>
      <c r="D2048" s="255">
        <v>0</v>
      </c>
      <c r="E2048" s="255">
        <v>0</v>
      </c>
      <c r="F2048" s="255">
        <v>0</v>
      </c>
      <c r="G2048" s="255">
        <v>0</v>
      </c>
      <c r="H2048" s="255">
        <v>0</v>
      </c>
      <c r="I2048" s="255">
        <v>0</v>
      </c>
      <c r="J2048" s="255">
        <v>1.55233309392</v>
      </c>
    </row>
    <row r="2049" spans="1:10" s="116" customFormat="1" ht="12" x14ac:dyDescent="0.2">
      <c r="A2049" s="144" t="s">
        <v>6262</v>
      </c>
      <c r="B2049" s="144" t="s">
        <v>6262</v>
      </c>
      <c r="C2049" s="144" t="s">
        <v>6263</v>
      </c>
      <c r="D2049" s="256">
        <v>0</v>
      </c>
      <c r="E2049" s="256">
        <v>0</v>
      </c>
      <c r="F2049" s="256">
        <v>0</v>
      </c>
      <c r="G2049" s="256">
        <v>0</v>
      </c>
      <c r="H2049" s="256">
        <v>0</v>
      </c>
      <c r="I2049" s="256">
        <v>0</v>
      </c>
      <c r="J2049" s="256">
        <v>0</v>
      </c>
    </row>
    <row r="2050" spans="1:10" s="116" customFormat="1" ht="12" x14ac:dyDescent="0.2">
      <c r="A2050" s="143" t="s">
        <v>1511</v>
      </c>
      <c r="B2050" s="143" t="s">
        <v>1511</v>
      </c>
      <c r="C2050" s="143" t="s">
        <v>4192</v>
      </c>
      <c r="D2050" s="255">
        <v>8.04165293585092E-5</v>
      </c>
      <c r="E2050" s="255">
        <v>1.6083305871701799E-4</v>
      </c>
      <c r="F2050" s="255">
        <v>3.2166611743403702E-4</v>
      </c>
      <c r="G2050" s="255">
        <v>0</v>
      </c>
      <c r="H2050" s="255">
        <v>0</v>
      </c>
      <c r="I2050" s="255">
        <v>0</v>
      </c>
      <c r="J2050" s="255">
        <v>0.42341106910282</v>
      </c>
    </row>
    <row r="2051" spans="1:10" s="116" customFormat="1" ht="12" x14ac:dyDescent="0.2">
      <c r="A2051" s="144" t="s">
        <v>835</v>
      </c>
      <c r="B2051" s="144" t="s">
        <v>835</v>
      </c>
      <c r="C2051" s="144" t="s">
        <v>3402</v>
      </c>
      <c r="D2051" s="256">
        <v>0</v>
      </c>
      <c r="E2051" s="256">
        <v>0</v>
      </c>
      <c r="F2051" s="256">
        <v>0</v>
      </c>
      <c r="G2051" s="256">
        <v>0</v>
      </c>
      <c r="H2051" s="256">
        <v>0</v>
      </c>
      <c r="I2051" s="256">
        <v>0</v>
      </c>
      <c r="J2051" s="256">
        <v>1.15905632580497</v>
      </c>
    </row>
    <row r="2052" spans="1:10" s="116" customFormat="1" ht="12" x14ac:dyDescent="0.2">
      <c r="A2052" s="143" t="s">
        <v>889</v>
      </c>
      <c r="B2052" s="143" t="s">
        <v>889</v>
      </c>
      <c r="C2052" s="143" t="s">
        <v>3462</v>
      </c>
      <c r="D2052" s="255">
        <v>3.3967943199851201E-4</v>
      </c>
      <c r="E2052" s="255">
        <v>6.7935886399702401E-4</v>
      </c>
      <c r="F2052" s="255">
        <v>1.35871772799405E-3</v>
      </c>
      <c r="G2052" s="255">
        <v>0</v>
      </c>
      <c r="H2052" s="255">
        <v>0</v>
      </c>
      <c r="I2052" s="255">
        <v>0</v>
      </c>
      <c r="J2052" s="255">
        <v>0</v>
      </c>
    </row>
    <row r="2053" spans="1:10" s="116" customFormat="1" ht="12" x14ac:dyDescent="0.2">
      <c r="A2053" s="144" t="s">
        <v>698</v>
      </c>
      <c r="B2053" s="144" t="s">
        <v>698</v>
      </c>
      <c r="C2053" s="144" t="s">
        <v>3237</v>
      </c>
      <c r="D2053" s="256">
        <v>6.3036277222682099E-4</v>
      </c>
      <c r="E2053" s="256">
        <v>1.26072554445364E-3</v>
      </c>
      <c r="F2053" s="256">
        <v>2.52145108890728E-3</v>
      </c>
      <c r="G2053" s="256">
        <v>0</v>
      </c>
      <c r="H2053" s="256">
        <v>0</v>
      </c>
      <c r="I2053" s="256">
        <v>0</v>
      </c>
      <c r="J2053" s="256">
        <v>1.8264925480704</v>
      </c>
    </row>
    <row r="2054" spans="1:10" s="116" customFormat="1" ht="12" x14ac:dyDescent="0.2">
      <c r="A2054" s="143" t="s">
        <v>6264</v>
      </c>
      <c r="B2054" s="143" t="s">
        <v>6264</v>
      </c>
      <c r="C2054" s="143" t="s">
        <v>6265</v>
      </c>
      <c r="D2054" s="255">
        <v>0</v>
      </c>
      <c r="E2054" s="255">
        <v>0</v>
      </c>
      <c r="F2054" s="255">
        <v>0</v>
      </c>
      <c r="G2054" s="255">
        <v>0</v>
      </c>
      <c r="H2054" s="255">
        <v>0</v>
      </c>
      <c r="I2054" s="255">
        <v>0</v>
      </c>
      <c r="J2054" s="255">
        <v>0</v>
      </c>
    </row>
    <row r="2055" spans="1:10" s="116" customFormat="1" ht="12" x14ac:dyDescent="0.2">
      <c r="A2055" s="144" t="s">
        <v>4996</v>
      </c>
      <c r="B2055" s="144" t="s">
        <v>4996</v>
      </c>
      <c r="C2055" s="144" t="s">
        <v>2700</v>
      </c>
      <c r="D2055" s="256">
        <v>0</v>
      </c>
      <c r="E2055" s="256">
        <v>0</v>
      </c>
      <c r="F2055" s="256">
        <v>0</v>
      </c>
      <c r="G2055" s="256">
        <v>0</v>
      </c>
      <c r="H2055" s="256">
        <v>0</v>
      </c>
      <c r="I2055" s="256">
        <v>0</v>
      </c>
      <c r="J2055" s="256">
        <v>0</v>
      </c>
    </row>
    <row r="2056" spans="1:10" s="116" customFormat="1" ht="12" x14ac:dyDescent="0.2">
      <c r="A2056" s="143" t="s">
        <v>4280</v>
      </c>
      <c r="B2056" s="143" t="s">
        <v>4280</v>
      </c>
      <c r="C2056" s="143" t="s">
        <v>4281</v>
      </c>
      <c r="D2056" s="255">
        <v>0</v>
      </c>
      <c r="E2056" s="255">
        <v>0</v>
      </c>
      <c r="F2056" s="255">
        <v>0</v>
      </c>
      <c r="G2056" s="255">
        <v>0</v>
      </c>
      <c r="H2056" s="255">
        <v>0</v>
      </c>
      <c r="I2056" s="255">
        <v>0</v>
      </c>
      <c r="J2056" s="255">
        <v>0.29049449596999999</v>
      </c>
    </row>
    <row r="2057" spans="1:10" s="116" customFormat="1" ht="12" x14ac:dyDescent="0.2">
      <c r="A2057" s="144" t="s">
        <v>4997</v>
      </c>
      <c r="B2057" s="144" t="s">
        <v>4997</v>
      </c>
      <c r="C2057" s="144" t="s">
        <v>1995</v>
      </c>
      <c r="D2057" s="256">
        <v>0</v>
      </c>
      <c r="E2057" s="256">
        <v>0</v>
      </c>
      <c r="F2057" s="256">
        <v>0</v>
      </c>
      <c r="G2057" s="256">
        <v>0</v>
      </c>
      <c r="H2057" s="256">
        <v>0</v>
      </c>
      <c r="I2057" s="256">
        <v>0</v>
      </c>
      <c r="J2057" s="256">
        <v>2.0960090941652201</v>
      </c>
    </row>
    <row r="2058" spans="1:10" s="116" customFormat="1" ht="12" x14ac:dyDescent="0.2">
      <c r="A2058" s="143" t="s">
        <v>1279</v>
      </c>
      <c r="B2058" s="143" t="s">
        <v>1279</v>
      </c>
      <c r="C2058" s="143" t="s">
        <v>3938</v>
      </c>
      <c r="D2058" s="255">
        <v>1.29716178548707E-4</v>
      </c>
      <c r="E2058" s="255">
        <v>2.5943235709741401E-4</v>
      </c>
      <c r="F2058" s="255">
        <v>5.1886471419482802E-4</v>
      </c>
      <c r="G2058" s="255">
        <v>0</v>
      </c>
      <c r="H2058" s="255">
        <v>0</v>
      </c>
      <c r="I2058" s="255">
        <v>0</v>
      </c>
      <c r="J2058" s="255">
        <v>0.61522470462733603</v>
      </c>
    </row>
    <row r="2059" spans="1:10" s="116" customFormat="1" ht="12" x14ac:dyDescent="0.2">
      <c r="A2059" s="144" t="s">
        <v>4431</v>
      </c>
      <c r="B2059" s="144" t="s">
        <v>4998</v>
      </c>
      <c r="C2059" s="144" t="s">
        <v>2196</v>
      </c>
      <c r="D2059" s="256">
        <v>28.829115996452401</v>
      </c>
      <c r="E2059" s="256">
        <v>57.658231992904803</v>
      </c>
      <c r="F2059" s="256">
        <v>115.31646398581</v>
      </c>
      <c r="G2059" s="256">
        <v>0</v>
      </c>
      <c r="H2059" s="256">
        <v>0</v>
      </c>
      <c r="I2059" s="256">
        <v>0</v>
      </c>
      <c r="J2059" s="256">
        <v>1.9598165506144101</v>
      </c>
    </row>
    <row r="2060" spans="1:10" s="116" customFormat="1" ht="12" x14ac:dyDescent="0.2">
      <c r="A2060" s="143" t="s">
        <v>489</v>
      </c>
      <c r="B2060" s="143" t="s">
        <v>489</v>
      </c>
      <c r="C2060" s="143" t="s">
        <v>2830</v>
      </c>
      <c r="D2060" s="255">
        <v>0</v>
      </c>
      <c r="E2060" s="255">
        <v>0</v>
      </c>
      <c r="F2060" s="255">
        <v>0</v>
      </c>
      <c r="G2060" s="255">
        <v>35.660398914066597</v>
      </c>
      <c r="H2060" s="255">
        <v>71.320797828133195</v>
      </c>
      <c r="I2060" s="255">
        <v>142.64159565626599</v>
      </c>
      <c r="J2060" s="255">
        <v>0</v>
      </c>
    </row>
    <row r="2061" spans="1:10" s="116" customFormat="1" ht="12" x14ac:dyDescent="0.2">
      <c r="A2061" s="144" t="s">
        <v>5412</v>
      </c>
      <c r="B2061" s="144" t="s">
        <v>5412</v>
      </c>
      <c r="C2061" s="144" t="s">
        <v>5413</v>
      </c>
      <c r="D2061" s="256">
        <v>1.7307035869668701E-5</v>
      </c>
      <c r="E2061" s="256">
        <v>3.4614071739337402E-5</v>
      </c>
      <c r="F2061" s="256">
        <v>6.9228143478674805E-5</v>
      </c>
      <c r="G2061" s="256">
        <v>0</v>
      </c>
      <c r="H2061" s="256">
        <v>0</v>
      </c>
      <c r="I2061" s="256">
        <v>0</v>
      </c>
      <c r="J2061" s="256">
        <v>0</v>
      </c>
    </row>
    <row r="2062" spans="1:10" s="116" customFormat="1" ht="12" x14ac:dyDescent="0.2">
      <c r="A2062" s="143" t="s">
        <v>379</v>
      </c>
      <c r="B2062" s="143" t="s">
        <v>379</v>
      </c>
      <c r="C2062" s="143" t="s">
        <v>2559</v>
      </c>
      <c r="D2062" s="255">
        <v>0</v>
      </c>
      <c r="E2062" s="255">
        <v>0</v>
      </c>
      <c r="F2062" s="255">
        <v>0</v>
      </c>
      <c r="G2062" s="255">
        <v>34.755890833426797</v>
      </c>
      <c r="H2062" s="255">
        <v>69.511781666853594</v>
      </c>
      <c r="I2062" s="255">
        <v>139.02356333370699</v>
      </c>
      <c r="J2062" s="255">
        <v>0</v>
      </c>
    </row>
    <row r="2063" spans="1:10" s="116" customFormat="1" ht="12" x14ac:dyDescent="0.2">
      <c r="A2063" s="144" t="s">
        <v>6266</v>
      </c>
      <c r="B2063" s="144" t="s">
        <v>6266</v>
      </c>
      <c r="C2063" s="144" t="s">
        <v>6267</v>
      </c>
      <c r="D2063" s="256">
        <v>0</v>
      </c>
      <c r="E2063" s="256">
        <v>0</v>
      </c>
      <c r="F2063" s="256">
        <v>0</v>
      </c>
      <c r="G2063" s="256">
        <v>0</v>
      </c>
      <c r="H2063" s="256">
        <v>0</v>
      </c>
      <c r="I2063" s="256">
        <v>0</v>
      </c>
      <c r="J2063" s="256">
        <v>0</v>
      </c>
    </row>
    <row r="2064" spans="1:10" s="116" customFormat="1" ht="12" x14ac:dyDescent="0.2">
      <c r="A2064" s="143" t="s">
        <v>4920</v>
      </c>
      <c r="B2064" s="143" t="s">
        <v>4920</v>
      </c>
      <c r="C2064" s="143" t="s">
        <v>2307</v>
      </c>
      <c r="D2064" s="255">
        <v>26.993309638813901</v>
      </c>
      <c r="E2064" s="255">
        <v>53.986619277627803</v>
      </c>
      <c r="F2064" s="255">
        <v>107.973238555256</v>
      </c>
      <c r="G2064" s="255">
        <v>0</v>
      </c>
      <c r="H2064" s="255">
        <v>0</v>
      </c>
      <c r="I2064" s="255">
        <v>0</v>
      </c>
      <c r="J2064" s="255">
        <v>2.0343575800950502</v>
      </c>
    </row>
    <row r="2065" spans="1:10" s="116" customFormat="1" ht="12" x14ac:dyDescent="0.2">
      <c r="A2065" s="144" t="s">
        <v>782</v>
      </c>
      <c r="B2065" s="144" t="s">
        <v>4999</v>
      </c>
      <c r="C2065" s="144" t="s">
        <v>3343</v>
      </c>
      <c r="D2065" s="256">
        <v>46.722024797258001</v>
      </c>
      <c r="E2065" s="256">
        <v>93.444049594516002</v>
      </c>
      <c r="F2065" s="256">
        <v>186.888099189032</v>
      </c>
      <c r="G2065" s="256">
        <v>0</v>
      </c>
      <c r="H2065" s="256">
        <v>0</v>
      </c>
      <c r="I2065" s="256">
        <v>0</v>
      </c>
      <c r="J2065" s="256">
        <v>2.0285215401048999</v>
      </c>
    </row>
    <row r="2066" spans="1:10" s="116" customFormat="1" ht="12" x14ac:dyDescent="0.2">
      <c r="A2066" s="143" t="s">
        <v>1509</v>
      </c>
      <c r="B2066" s="143" t="s">
        <v>1509</v>
      </c>
      <c r="C2066" s="143" t="s">
        <v>4190</v>
      </c>
      <c r="D2066" s="255">
        <v>1.02031129690321E-4</v>
      </c>
      <c r="E2066" s="255">
        <v>2.0406225938064199E-4</v>
      </c>
      <c r="F2066" s="255">
        <v>4.0812451876128398E-4</v>
      </c>
      <c r="G2066" s="255">
        <v>0</v>
      </c>
      <c r="H2066" s="255">
        <v>0</v>
      </c>
      <c r="I2066" s="255">
        <v>0</v>
      </c>
      <c r="J2066" s="255">
        <v>0.41161652283441302</v>
      </c>
    </row>
    <row r="2067" spans="1:10" s="116" customFormat="1" ht="12" x14ac:dyDescent="0.2">
      <c r="A2067" s="144" t="s">
        <v>5414</v>
      </c>
      <c r="B2067" s="144" t="s">
        <v>5414</v>
      </c>
      <c r="C2067" s="144" t="s">
        <v>5415</v>
      </c>
      <c r="D2067" s="256">
        <v>0</v>
      </c>
      <c r="E2067" s="256">
        <v>0</v>
      </c>
      <c r="F2067" s="256">
        <v>0</v>
      </c>
      <c r="G2067" s="256">
        <v>0</v>
      </c>
      <c r="H2067" s="256">
        <v>0</v>
      </c>
      <c r="I2067" s="256">
        <v>0</v>
      </c>
      <c r="J2067" s="256">
        <v>0</v>
      </c>
    </row>
    <row r="2068" spans="1:10" s="116" customFormat="1" ht="12" x14ac:dyDescent="0.2">
      <c r="A2068" s="143" t="s">
        <v>934</v>
      </c>
      <c r="B2068" s="143" t="s">
        <v>934</v>
      </c>
      <c r="C2068" s="143" t="s">
        <v>3514</v>
      </c>
      <c r="D2068" s="255">
        <v>0</v>
      </c>
      <c r="E2068" s="255">
        <v>0</v>
      </c>
      <c r="F2068" s="255">
        <v>0</v>
      </c>
      <c r="G2068" s="255">
        <v>0</v>
      </c>
      <c r="H2068" s="255">
        <v>0</v>
      </c>
      <c r="I2068" s="255">
        <v>0</v>
      </c>
      <c r="J2068" s="255">
        <v>2.02423197225523</v>
      </c>
    </row>
    <row r="2069" spans="1:10" s="116" customFormat="1" ht="12" x14ac:dyDescent="0.2">
      <c r="A2069" s="144" t="s">
        <v>2673</v>
      </c>
      <c r="B2069" s="144" t="s">
        <v>2673</v>
      </c>
      <c r="C2069" s="144" t="s">
        <v>2674</v>
      </c>
      <c r="D2069" s="256">
        <v>1.15840402282208E-3</v>
      </c>
      <c r="E2069" s="256">
        <v>2.31680804564416E-3</v>
      </c>
      <c r="F2069" s="256">
        <v>4.6336160912883303E-3</v>
      </c>
      <c r="G2069" s="256">
        <v>0</v>
      </c>
      <c r="H2069" s="256">
        <v>0</v>
      </c>
      <c r="I2069" s="256">
        <v>0</v>
      </c>
      <c r="J2069" s="256">
        <v>0</v>
      </c>
    </row>
    <row r="2070" spans="1:10" s="116" customFormat="1" ht="12" x14ac:dyDescent="0.2">
      <c r="A2070" s="143" t="s">
        <v>408</v>
      </c>
      <c r="B2070" s="143" t="s">
        <v>408</v>
      </c>
      <c r="C2070" s="143" t="s">
        <v>2687</v>
      </c>
      <c r="D2070" s="255">
        <v>2.9689740033729198E-4</v>
      </c>
      <c r="E2070" s="255">
        <v>5.9379480067458395E-4</v>
      </c>
      <c r="F2070" s="255">
        <v>1.1875896013491701E-3</v>
      </c>
      <c r="G2070" s="255">
        <v>0</v>
      </c>
      <c r="H2070" s="255">
        <v>0</v>
      </c>
      <c r="I2070" s="255">
        <v>0</v>
      </c>
      <c r="J2070" s="255">
        <v>1.73432514104478</v>
      </c>
    </row>
    <row r="2071" spans="1:10" s="116" customFormat="1" ht="12" x14ac:dyDescent="0.2">
      <c r="A2071" s="144" t="s">
        <v>1025</v>
      </c>
      <c r="B2071" s="144" t="s">
        <v>1025</v>
      </c>
      <c r="C2071" s="144" t="s">
        <v>3632</v>
      </c>
      <c r="D2071" s="256">
        <v>1.5330170740104299E-4</v>
      </c>
      <c r="E2071" s="256">
        <v>3.0660341480208501E-4</v>
      </c>
      <c r="F2071" s="256">
        <v>6.1320682960417001E-4</v>
      </c>
      <c r="G2071" s="256">
        <v>0</v>
      </c>
      <c r="H2071" s="256">
        <v>0</v>
      </c>
      <c r="I2071" s="256">
        <v>0</v>
      </c>
      <c r="J2071" s="256">
        <v>0.457612942397363</v>
      </c>
    </row>
    <row r="2072" spans="1:10" s="116" customFormat="1" ht="12" x14ac:dyDescent="0.2">
      <c r="A2072" s="143" t="s">
        <v>6268</v>
      </c>
      <c r="B2072" s="143" t="s">
        <v>6268</v>
      </c>
      <c r="C2072" s="143" t="s">
        <v>6269</v>
      </c>
      <c r="D2072" s="255">
        <v>0</v>
      </c>
      <c r="E2072" s="255">
        <v>0</v>
      </c>
      <c r="F2072" s="255">
        <v>0</v>
      </c>
      <c r="G2072" s="255">
        <v>0</v>
      </c>
      <c r="H2072" s="255">
        <v>0</v>
      </c>
      <c r="I2072" s="255">
        <v>0</v>
      </c>
      <c r="J2072" s="255">
        <v>0.31340479625000001</v>
      </c>
    </row>
    <row r="2073" spans="1:10" s="116" customFormat="1" ht="12" x14ac:dyDescent="0.2">
      <c r="A2073" s="144" t="s">
        <v>334</v>
      </c>
      <c r="B2073" s="144" t="s">
        <v>334</v>
      </c>
      <c r="C2073" s="144" t="s">
        <v>2456</v>
      </c>
      <c r="D2073" s="256">
        <v>0</v>
      </c>
      <c r="E2073" s="256">
        <v>0</v>
      </c>
      <c r="F2073" s="256">
        <v>0</v>
      </c>
      <c r="G2073" s="256">
        <v>0</v>
      </c>
      <c r="H2073" s="256">
        <v>0</v>
      </c>
      <c r="I2073" s="256">
        <v>0</v>
      </c>
      <c r="J2073" s="256">
        <v>0</v>
      </c>
    </row>
    <row r="2074" spans="1:10" s="116" customFormat="1" ht="12" x14ac:dyDescent="0.2">
      <c r="A2074" s="143" t="s">
        <v>5897</v>
      </c>
      <c r="B2074" s="143" t="s">
        <v>5897</v>
      </c>
      <c r="C2074" s="143" t="s">
        <v>3167</v>
      </c>
      <c r="D2074" s="255">
        <v>0</v>
      </c>
      <c r="E2074" s="255">
        <v>0</v>
      </c>
      <c r="F2074" s="255">
        <v>0</v>
      </c>
      <c r="G2074" s="255">
        <v>0</v>
      </c>
      <c r="H2074" s="255">
        <v>0</v>
      </c>
      <c r="I2074" s="255">
        <v>0</v>
      </c>
      <c r="J2074" s="255">
        <v>2.65022565735871</v>
      </c>
    </row>
    <row r="2075" spans="1:10" s="116" customFormat="1" ht="12" x14ac:dyDescent="0.2">
      <c r="A2075" s="144" t="s">
        <v>988</v>
      </c>
      <c r="B2075" s="144" t="s">
        <v>988</v>
      </c>
      <c r="C2075" s="144" t="s">
        <v>3583</v>
      </c>
      <c r="D2075" s="256">
        <v>0</v>
      </c>
      <c r="E2075" s="256">
        <v>0</v>
      </c>
      <c r="F2075" s="256">
        <v>0</v>
      </c>
      <c r="G2075" s="256">
        <v>0</v>
      </c>
      <c r="H2075" s="256">
        <v>0</v>
      </c>
      <c r="I2075" s="256">
        <v>0</v>
      </c>
      <c r="J2075" s="256">
        <v>0</v>
      </c>
    </row>
    <row r="2076" spans="1:10" s="116" customFormat="1" ht="12" x14ac:dyDescent="0.2">
      <c r="A2076" s="143" t="s">
        <v>1370</v>
      </c>
      <c r="B2076" s="143" t="s">
        <v>1370</v>
      </c>
      <c r="C2076" s="143" t="s">
        <v>4036</v>
      </c>
      <c r="D2076" s="255">
        <v>0</v>
      </c>
      <c r="E2076" s="255">
        <v>0</v>
      </c>
      <c r="F2076" s="255">
        <v>0</v>
      </c>
      <c r="G2076" s="255">
        <v>0</v>
      </c>
      <c r="H2076" s="255">
        <v>0</v>
      </c>
      <c r="I2076" s="255">
        <v>0</v>
      </c>
      <c r="J2076" s="255">
        <v>1.94692354694435</v>
      </c>
    </row>
    <row r="2077" spans="1:10" s="116" customFormat="1" ht="12" x14ac:dyDescent="0.2">
      <c r="A2077" s="144" t="s">
        <v>5757</v>
      </c>
      <c r="B2077" s="144" t="s">
        <v>5757</v>
      </c>
      <c r="C2077" s="144" t="s">
        <v>5758</v>
      </c>
      <c r="D2077" s="256">
        <v>0</v>
      </c>
      <c r="E2077" s="256">
        <v>0</v>
      </c>
      <c r="F2077" s="256">
        <v>0</v>
      </c>
      <c r="G2077" s="256">
        <v>0</v>
      </c>
      <c r="H2077" s="256">
        <v>0</v>
      </c>
      <c r="I2077" s="256">
        <v>0</v>
      </c>
      <c r="J2077" s="256">
        <v>2.1171747301599999</v>
      </c>
    </row>
    <row r="2078" spans="1:10" s="116" customFormat="1" ht="12" x14ac:dyDescent="0.2">
      <c r="A2078" s="143" t="s">
        <v>1824</v>
      </c>
      <c r="B2078" s="143" t="s">
        <v>1824</v>
      </c>
      <c r="C2078" s="143" t="s">
        <v>4035</v>
      </c>
      <c r="D2078" s="255">
        <v>0</v>
      </c>
      <c r="E2078" s="255">
        <v>0</v>
      </c>
      <c r="F2078" s="255">
        <v>0</v>
      </c>
      <c r="G2078" s="255">
        <v>0</v>
      </c>
      <c r="H2078" s="255">
        <v>0</v>
      </c>
      <c r="I2078" s="255">
        <v>0</v>
      </c>
      <c r="J2078" s="255">
        <v>0</v>
      </c>
    </row>
    <row r="2079" spans="1:10" s="116" customFormat="1" ht="12" x14ac:dyDescent="0.2">
      <c r="A2079" s="144" t="s">
        <v>1422</v>
      </c>
      <c r="B2079" s="144" t="s">
        <v>1422</v>
      </c>
      <c r="C2079" s="144" t="s">
        <v>4093</v>
      </c>
      <c r="D2079" s="256">
        <v>0</v>
      </c>
      <c r="E2079" s="256">
        <v>0</v>
      </c>
      <c r="F2079" s="256">
        <v>0</v>
      </c>
      <c r="G2079" s="256">
        <v>0</v>
      </c>
      <c r="H2079" s="256">
        <v>0</v>
      </c>
      <c r="I2079" s="256">
        <v>0</v>
      </c>
      <c r="J2079" s="256">
        <v>2.0845563084530698</v>
      </c>
    </row>
    <row r="2080" spans="1:10" s="116" customFormat="1" ht="12" x14ac:dyDescent="0.2">
      <c r="A2080" s="143" t="s">
        <v>6270</v>
      </c>
      <c r="B2080" s="143" t="s">
        <v>6270</v>
      </c>
      <c r="C2080" s="143" t="s">
        <v>6271</v>
      </c>
      <c r="D2080" s="255">
        <v>0</v>
      </c>
      <c r="E2080" s="255">
        <v>0</v>
      </c>
      <c r="F2080" s="255">
        <v>0</v>
      </c>
      <c r="G2080" s="255">
        <v>0</v>
      </c>
      <c r="H2080" s="255">
        <v>0</v>
      </c>
      <c r="I2080" s="255">
        <v>0</v>
      </c>
      <c r="J2080" s="255">
        <v>0</v>
      </c>
    </row>
    <row r="2081" spans="1:10" s="116" customFormat="1" ht="12" x14ac:dyDescent="0.2">
      <c r="A2081" s="144" t="s">
        <v>5000</v>
      </c>
      <c r="B2081" s="144" t="s">
        <v>5000</v>
      </c>
      <c r="C2081" s="144" t="s">
        <v>2293</v>
      </c>
      <c r="D2081" s="256">
        <v>0</v>
      </c>
      <c r="E2081" s="256">
        <v>0</v>
      </c>
      <c r="F2081" s="256">
        <v>0</v>
      </c>
      <c r="G2081" s="256">
        <v>0</v>
      </c>
      <c r="H2081" s="256">
        <v>0</v>
      </c>
      <c r="I2081" s="256">
        <v>0</v>
      </c>
      <c r="J2081" s="256">
        <v>2.4599068015041001</v>
      </c>
    </row>
    <row r="2082" spans="1:10" s="116" customFormat="1" ht="12" x14ac:dyDescent="0.2">
      <c r="A2082" s="143" t="s">
        <v>547</v>
      </c>
      <c r="B2082" s="143" t="s">
        <v>547</v>
      </c>
      <c r="C2082" s="143" t="s">
        <v>2923</v>
      </c>
      <c r="D2082" s="255">
        <v>1.9562291148735099E-4</v>
      </c>
      <c r="E2082" s="255">
        <v>3.9124582297470198E-4</v>
      </c>
      <c r="F2082" s="255">
        <v>7.8249164594940504E-4</v>
      </c>
      <c r="G2082" s="255">
        <v>0</v>
      </c>
      <c r="H2082" s="255">
        <v>0</v>
      </c>
      <c r="I2082" s="255">
        <v>0</v>
      </c>
      <c r="J2082" s="255">
        <v>1.65009647171435</v>
      </c>
    </row>
    <row r="2083" spans="1:10" s="116" customFormat="1" ht="12" x14ac:dyDescent="0.2">
      <c r="A2083" s="144" t="s">
        <v>6272</v>
      </c>
      <c r="B2083" s="144" t="s">
        <v>6272</v>
      </c>
      <c r="C2083" s="144" t="s">
        <v>6273</v>
      </c>
      <c r="D2083" s="256">
        <v>0</v>
      </c>
      <c r="E2083" s="256">
        <v>0</v>
      </c>
      <c r="F2083" s="256">
        <v>0</v>
      </c>
      <c r="G2083" s="256">
        <v>0</v>
      </c>
      <c r="H2083" s="256">
        <v>0</v>
      </c>
      <c r="I2083" s="256">
        <v>0</v>
      </c>
      <c r="J2083" s="256">
        <v>2.5246943536500002</v>
      </c>
    </row>
    <row r="2084" spans="1:10" s="116" customFormat="1" ht="12" x14ac:dyDescent="0.2">
      <c r="A2084" s="143" t="s">
        <v>886</v>
      </c>
      <c r="B2084" s="143" t="s">
        <v>886</v>
      </c>
      <c r="C2084" s="143" t="s">
        <v>3459</v>
      </c>
      <c r="D2084" s="255">
        <v>0</v>
      </c>
      <c r="E2084" s="255">
        <v>0</v>
      </c>
      <c r="F2084" s="255">
        <v>0</v>
      </c>
      <c r="G2084" s="255">
        <v>0</v>
      </c>
      <c r="H2084" s="255">
        <v>0</v>
      </c>
      <c r="I2084" s="255">
        <v>0</v>
      </c>
      <c r="J2084" s="255">
        <v>0.29049449596999999</v>
      </c>
    </row>
    <row r="2085" spans="1:10" s="116" customFormat="1" ht="12" x14ac:dyDescent="0.2">
      <c r="A2085" s="144" t="s">
        <v>375</v>
      </c>
      <c r="B2085" s="144" t="s">
        <v>375</v>
      </c>
      <c r="C2085" s="144" t="s">
        <v>2554</v>
      </c>
      <c r="D2085" s="256">
        <v>8.7122493092353004</v>
      </c>
      <c r="E2085" s="256">
        <v>17.424498618470601</v>
      </c>
      <c r="F2085" s="256">
        <v>34.848997236941202</v>
      </c>
      <c r="G2085" s="256">
        <v>0</v>
      </c>
      <c r="H2085" s="256">
        <v>0</v>
      </c>
      <c r="I2085" s="256">
        <v>0</v>
      </c>
      <c r="J2085" s="256">
        <v>1.1561579323373301</v>
      </c>
    </row>
    <row r="2086" spans="1:10" s="116" customFormat="1" ht="12" x14ac:dyDescent="0.2">
      <c r="A2086" s="143" t="s">
        <v>982</v>
      </c>
      <c r="B2086" s="143" t="s">
        <v>982</v>
      </c>
      <c r="C2086" s="143" t="s">
        <v>3577</v>
      </c>
      <c r="D2086" s="255">
        <v>0</v>
      </c>
      <c r="E2086" s="255">
        <v>0</v>
      </c>
      <c r="F2086" s="255">
        <v>0</v>
      </c>
      <c r="G2086" s="255">
        <v>0</v>
      </c>
      <c r="H2086" s="255">
        <v>0</v>
      </c>
      <c r="I2086" s="255">
        <v>0</v>
      </c>
      <c r="J2086" s="255">
        <v>2.1093579647721898</v>
      </c>
    </row>
    <row r="2087" spans="1:10" s="116" customFormat="1" ht="12" x14ac:dyDescent="0.2">
      <c r="A2087" s="144" t="s">
        <v>5002</v>
      </c>
      <c r="B2087" s="144" t="s">
        <v>5002</v>
      </c>
      <c r="C2087" s="144" t="s">
        <v>2363</v>
      </c>
      <c r="D2087" s="256">
        <v>0</v>
      </c>
      <c r="E2087" s="256">
        <v>0</v>
      </c>
      <c r="F2087" s="256">
        <v>0</v>
      </c>
      <c r="G2087" s="256">
        <v>0</v>
      </c>
      <c r="H2087" s="256">
        <v>0</v>
      </c>
      <c r="I2087" s="256">
        <v>0</v>
      </c>
      <c r="J2087" s="256">
        <v>0</v>
      </c>
    </row>
    <row r="2088" spans="1:10" s="116" customFormat="1" ht="12" x14ac:dyDescent="0.2">
      <c r="A2088" s="143" t="s">
        <v>5003</v>
      </c>
      <c r="B2088" s="143" t="s">
        <v>5003</v>
      </c>
      <c r="C2088" s="143" t="s">
        <v>2364</v>
      </c>
      <c r="D2088" s="255">
        <v>0</v>
      </c>
      <c r="E2088" s="255">
        <v>0</v>
      </c>
      <c r="F2088" s="255">
        <v>0</v>
      </c>
      <c r="G2088" s="255">
        <v>0</v>
      </c>
      <c r="H2088" s="255">
        <v>0</v>
      </c>
      <c r="I2088" s="255">
        <v>0</v>
      </c>
      <c r="J2088" s="255">
        <v>1.9883887859840399</v>
      </c>
    </row>
    <row r="2089" spans="1:10" s="116" customFormat="1" ht="12" x14ac:dyDescent="0.2">
      <c r="A2089" s="144" t="s">
        <v>5898</v>
      </c>
      <c r="B2089" s="144" t="s">
        <v>5898</v>
      </c>
      <c r="C2089" s="144" t="s">
        <v>2315</v>
      </c>
      <c r="D2089" s="256">
        <v>0</v>
      </c>
      <c r="E2089" s="256">
        <v>0</v>
      </c>
      <c r="F2089" s="256">
        <v>0</v>
      </c>
      <c r="G2089" s="256">
        <v>0</v>
      </c>
      <c r="H2089" s="256">
        <v>0</v>
      </c>
      <c r="I2089" s="256">
        <v>0</v>
      </c>
      <c r="J2089" s="256">
        <v>1.97988349048</v>
      </c>
    </row>
    <row r="2090" spans="1:10" s="116" customFormat="1" ht="12" x14ac:dyDescent="0.2">
      <c r="A2090" s="143" t="s">
        <v>1211</v>
      </c>
      <c r="B2090" s="143" t="s">
        <v>1211</v>
      </c>
      <c r="C2090" s="143" t="s">
        <v>3857</v>
      </c>
      <c r="D2090" s="255">
        <v>6.7595075712685799E-4</v>
      </c>
      <c r="E2090" s="255">
        <v>1.3519015142537201E-3</v>
      </c>
      <c r="F2090" s="255">
        <v>2.7038030285074302E-3</v>
      </c>
      <c r="G2090" s="255">
        <v>0</v>
      </c>
      <c r="H2090" s="255">
        <v>0</v>
      </c>
      <c r="I2090" s="255">
        <v>0</v>
      </c>
      <c r="J2090" s="255">
        <v>1.6962410354382</v>
      </c>
    </row>
    <row r="2091" spans="1:10" s="116" customFormat="1" ht="12" x14ac:dyDescent="0.2">
      <c r="A2091" s="144" t="s">
        <v>1476</v>
      </c>
      <c r="B2091" s="144" t="s">
        <v>1476</v>
      </c>
      <c r="C2091" s="144" t="s">
        <v>4152</v>
      </c>
      <c r="D2091" s="256">
        <v>0</v>
      </c>
      <c r="E2091" s="256">
        <v>0</v>
      </c>
      <c r="F2091" s="256">
        <v>0</v>
      </c>
      <c r="G2091" s="256">
        <v>0</v>
      </c>
      <c r="H2091" s="256">
        <v>0</v>
      </c>
      <c r="I2091" s="256">
        <v>0</v>
      </c>
      <c r="J2091" s="256">
        <v>1.4825141301815601</v>
      </c>
    </row>
    <row r="2092" spans="1:10" s="116" customFormat="1" ht="12" x14ac:dyDescent="0.2">
      <c r="A2092" s="143" t="s">
        <v>5004</v>
      </c>
      <c r="B2092" s="143" t="s">
        <v>5004</v>
      </c>
      <c r="C2092" s="143" t="s">
        <v>3060</v>
      </c>
      <c r="D2092" s="255">
        <v>0</v>
      </c>
      <c r="E2092" s="255">
        <v>0</v>
      </c>
      <c r="F2092" s="255">
        <v>0</v>
      </c>
      <c r="G2092" s="255">
        <v>0</v>
      </c>
      <c r="H2092" s="255">
        <v>0</v>
      </c>
      <c r="I2092" s="255">
        <v>0</v>
      </c>
      <c r="J2092" s="255">
        <v>1.06319917095627</v>
      </c>
    </row>
    <row r="2093" spans="1:10" s="116" customFormat="1" ht="12" x14ac:dyDescent="0.2">
      <c r="A2093" s="144" t="s">
        <v>543</v>
      </c>
      <c r="B2093" s="144" t="s">
        <v>544</v>
      </c>
      <c r="C2093" s="144" t="s">
        <v>2915</v>
      </c>
      <c r="D2093" s="256">
        <v>11.3878168562005</v>
      </c>
      <c r="E2093" s="256">
        <v>22.775633712401</v>
      </c>
      <c r="F2093" s="256">
        <v>45.551267424801999</v>
      </c>
      <c r="G2093" s="256">
        <v>0</v>
      </c>
      <c r="H2093" s="256">
        <v>0</v>
      </c>
      <c r="I2093" s="256">
        <v>0</v>
      </c>
      <c r="J2093" s="256">
        <v>1.6758429815857401</v>
      </c>
    </row>
    <row r="2094" spans="1:10" s="116" customFormat="1" ht="12" x14ac:dyDescent="0.2">
      <c r="A2094" s="143" t="s">
        <v>5005</v>
      </c>
      <c r="B2094" s="143" t="s">
        <v>5005</v>
      </c>
      <c r="C2094" s="143" t="s">
        <v>2534</v>
      </c>
      <c r="D2094" s="255">
        <v>0</v>
      </c>
      <c r="E2094" s="255">
        <v>0</v>
      </c>
      <c r="F2094" s="255">
        <v>0</v>
      </c>
      <c r="G2094" s="255">
        <v>0</v>
      </c>
      <c r="H2094" s="255">
        <v>0</v>
      </c>
      <c r="I2094" s="255">
        <v>0</v>
      </c>
      <c r="J2094" s="255">
        <v>2.0058562326776799</v>
      </c>
    </row>
    <row r="2095" spans="1:10" s="116" customFormat="1" ht="12" x14ac:dyDescent="0.2">
      <c r="A2095" s="144" t="s">
        <v>4456</v>
      </c>
      <c r="B2095" s="144" t="s">
        <v>5006</v>
      </c>
      <c r="C2095" s="144" t="s">
        <v>1986</v>
      </c>
      <c r="D2095" s="256">
        <v>87.829869697373297</v>
      </c>
      <c r="E2095" s="256">
        <v>175.65973939474699</v>
      </c>
      <c r="F2095" s="256">
        <v>351.31947878949302</v>
      </c>
      <c r="G2095" s="256">
        <v>0</v>
      </c>
      <c r="H2095" s="256">
        <v>0</v>
      </c>
      <c r="I2095" s="256">
        <v>0</v>
      </c>
      <c r="J2095" s="256">
        <v>1.42694393156397</v>
      </c>
    </row>
    <row r="2096" spans="1:10" s="116" customFormat="1" ht="12" x14ac:dyDescent="0.2">
      <c r="A2096" s="143" t="s">
        <v>6274</v>
      </c>
      <c r="B2096" s="143" t="s">
        <v>6274</v>
      </c>
      <c r="C2096" s="143" t="s">
        <v>6275</v>
      </c>
      <c r="D2096" s="255">
        <v>0</v>
      </c>
      <c r="E2096" s="255">
        <v>0</v>
      </c>
      <c r="F2096" s="255">
        <v>0</v>
      </c>
      <c r="G2096" s="255">
        <v>0</v>
      </c>
      <c r="H2096" s="255">
        <v>0</v>
      </c>
      <c r="I2096" s="255">
        <v>0</v>
      </c>
      <c r="J2096" s="255">
        <v>0</v>
      </c>
    </row>
    <row r="2097" spans="1:10" s="116" customFormat="1" ht="12" x14ac:dyDescent="0.2">
      <c r="A2097" s="144" t="s">
        <v>742</v>
      </c>
      <c r="B2097" s="144" t="s">
        <v>742</v>
      </c>
      <c r="C2097" s="144" t="s">
        <v>3294</v>
      </c>
      <c r="D2097" s="256">
        <v>7.0978446395700799E-4</v>
      </c>
      <c r="E2097" s="256">
        <v>1.4195689279140201E-3</v>
      </c>
      <c r="F2097" s="256">
        <v>2.8391378558280298E-3</v>
      </c>
      <c r="G2097" s="256">
        <v>0</v>
      </c>
      <c r="H2097" s="256">
        <v>0</v>
      </c>
      <c r="I2097" s="256">
        <v>0</v>
      </c>
      <c r="J2097" s="256">
        <v>1.6835868552856801</v>
      </c>
    </row>
    <row r="2098" spans="1:10" s="116" customFormat="1" ht="12" x14ac:dyDescent="0.2">
      <c r="A2098" s="143" t="s">
        <v>5007</v>
      </c>
      <c r="B2098" s="143" t="s">
        <v>5007</v>
      </c>
      <c r="C2098" s="143" t="s">
        <v>2103</v>
      </c>
      <c r="D2098" s="255">
        <v>0</v>
      </c>
      <c r="E2098" s="255">
        <v>0</v>
      </c>
      <c r="F2098" s="255">
        <v>0</v>
      </c>
      <c r="G2098" s="255">
        <v>0</v>
      </c>
      <c r="H2098" s="255">
        <v>0</v>
      </c>
      <c r="I2098" s="255">
        <v>0</v>
      </c>
      <c r="J2098" s="255">
        <v>3.63274608510799</v>
      </c>
    </row>
    <row r="2099" spans="1:10" s="116" customFormat="1" ht="12" x14ac:dyDescent="0.2">
      <c r="A2099" s="144" t="s">
        <v>5008</v>
      </c>
      <c r="B2099" s="144" t="s">
        <v>5008</v>
      </c>
      <c r="C2099" s="144" t="s">
        <v>1956</v>
      </c>
      <c r="D2099" s="256">
        <v>0</v>
      </c>
      <c r="E2099" s="256">
        <v>0</v>
      </c>
      <c r="F2099" s="256">
        <v>0</v>
      </c>
      <c r="G2099" s="256">
        <v>0</v>
      </c>
      <c r="H2099" s="256">
        <v>0</v>
      </c>
      <c r="I2099" s="256">
        <v>0</v>
      </c>
      <c r="J2099" s="256">
        <v>1.7915355899700001</v>
      </c>
    </row>
    <row r="2100" spans="1:10" s="116" customFormat="1" ht="12" x14ac:dyDescent="0.2">
      <c r="A2100" s="143" t="s">
        <v>5009</v>
      </c>
      <c r="B2100" s="143" t="s">
        <v>5009</v>
      </c>
      <c r="C2100" s="143" t="s">
        <v>1957</v>
      </c>
      <c r="D2100" s="255">
        <v>0</v>
      </c>
      <c r="E2100" s="255">
        <v>0</v>
      </c>
      <c r="F2100" s="255">
        <v>0</v>
      </c>
      <c r="G2100" s="255">
        <v>0</v>
      </c>
      <c r="H2100" s="255">
        <v>0</v>
      </c>
      <c r="I2100" s="255">
        <v>0</v>
      </c>
      <c r="J2100" s="255">
        <v>0</v>
      </c>
    </row>
    <row r="2101" spans="1:10" s="116" customFormat="1" ht="12" x14ac:dyDescent="0.2">
      <c r="A2101" s="144" t="s">
        <v>1305</v>
      </c>
      <c r="B2101" s="144" t="s">
        <v>1305</v>
      </c>
      <c r="C2101" s="144" t="s">
        <v>3969</v>
      </c>
      <c r="D2101" s="256">
        <v>0</v>
      </c>
      <c r="E2101" s="256">
        <v>0</v>
      </c>
      <c r="F2101" s="256">
        <v>0</v>
      </c>
      <c r="G2101" s="256">
        <v>0</v>
      </c>
      <c r="H2101" s="256">
        <v>0</v>
      </c>
      <c r="I2101" s="256">
        <v>0</v>
      </c>
      <c r="J2101" s="256">
        <v>2.8476415799132999</v>
      </c>
    </row>
    <row r="2102" spans="1:10" s="116" customFormat="1" ht="12" x14ac:dyDescent="0.2">
      <c r="A2102" s="143" t="s">
        <v>918</v>
      </c>
      <c r="B2102" s="143" t="s">
        <v>918</v>
      </c>
      <c r="C2102" s="143" t="s">
        <v>3496</v>
      </c>
      <c r="D2102" s="255">
        <v>0</v>
      </c>
      <c r="E2102" s="255">
        <v>0</v>
      </c>
      <c r="F2102" s="255">
        <v>0</v>
      </c>
      <c r="G2102" s="255">
        <v>0</v>
      </c>
      <c r="H2102" s="255">
        <v>0</v>
      </c>
      <c r="I2102" s="255">
        <v>0</v>
      </c>
      <c r="J2102" s="255">
        <v>1.9380115375168101</v>
      </c>
    </row>
    <row r="2103" spans="1:10" s="116" customFormat="1" ht="12" x14ac:dyDescent="0.2">
      <c r="A2103" s="144" t="s">
        <v>5010</v>
      </c>
      <c r="B2103" s="144" t="s">
        <v>5010</v>
      </c>
      <c r="C2103" s="144" t="s">
        <v>2531</v>
      </c>
      <c r="D2103" s="256">
        <v>0</v>
      </c>
      <c r="E2103" s="256">
        <v>0</v>
      </c>
      <c r="F2103" s="256">
        <v>0</v>
      </c>
      <c r="G2103" s="256">
        <v>0</v>
      </c>
      <c r="H2103" s="256">
        <v>0</v>
      </c>
      <c r="I2103" s="256">
        <v>0</v>
      </c>
      <c r="J2103" s="256">
        <v>0</v>
      </c>
    </row>
    <row r="2104" spans="1:10" s="116" customFormat="1" ht="12" x14ac:dyDescent="0.2">
      <c r="A2104" s="143" t="s">
        <v>5011</v>
      </c>
      <c r="B2104" s="143" t="s">
        <v>5011</v>
      </c>
      <c r="C2104" s="143" t="s">
        <v>2519</v>
      </c>
      <c r="D2104" s="255">
        <v>14.0272863036278</v>
      </c>
      <c r="E2104" s="255">
        <v>28.054572607255501</v>
      </c>
      <c r="F2104" s="255">
        <v>56.109145214511102</v>
      </c>
      <c r="G2104" s="255">
        <v>0</v>
      </c>
      <c r="H2104" s="255">
        <v>0</v>
      </c>
      <c r="I2104" s="255">
        <v>0</v>
      </c>
      <c r="J2104" s="255">
        <v>2.0061418208259001</v>
      </c>
    </row>
    <row r="2105" spans="1:10" s="116" customFormat="1" ht="12" x14ac:dyDescent="0.2">
      <c r="A2105" s="144" t="s">
        <v>5416</v>
      </c>
      <c r="B2105" s="144" t="s">
        <v>5416</v>
      </c>
      <c r="C2105" s="144" t="s">
        <v>5417</v>
      </c>
      <c r="D2105" s="256">
        <v>0</v>
      </c>
      <c r="E2105" s="256">
        <v>0</v>
      </c>
      <c r="F2105" s="256">
        <v>0</v>
      </c>
      <c r="G2105" s="256">
        <v>111.58430300045001</v>
      </c>
      <c r="H2105" s="256">
        <v>223.16860600090001</v>
      </c>
      <c r="I2105" s="256">
        <v>446.33721200180003</v>
      </c>
      <c r="J2105" s="256">
        <v>0</v>
      </c>
    </row>
    <row r="2106" spans="1:10" s="116" customFormat="1" ht="12" x14ac:dyDescent="0.2">
      <c r="A2106" s="143" t="s">
        <v>1002</v>
      </c>
      <c r="B2106" s="143" t="s">
        <v>1002</v>
      </c>
      <c r="C2106" s="143" t="s">
        <v>3599</v>
      </c>
      <c r="D2106" s="255">
        <v>0</v>
      </c>
      <c r="E2106" s="255">
        <v>0</v>
      </c>
      <c r="F2106" s="255">
        <v>0</v>
      </c>
      <c r="G2106" s="255">
        <v>0</v>
      </c>
      <c r="H2106" s="255">
        <v>0</v>
      </c>
      <c r="I2106" s="255">
        <v>0</v>
      </c>
      <c r="J2106" s="255">
        <v>2.0463145989501701</v>
      </c>
    </row>
    <row r="2107" spans="1:10" s="116" customFormat="1" ht="12" x14ac:dyDescent="0.2">
      <c r="A2107" s="144" t="s">
        <v>1222</v>
      </c>
      <c r="B2107" s="144" t="s">
        <v>1222</v>
      </c>
      <c r="C2107" s="144" t="s">
        <v>3873</v>
      </c>
      <c r="D2107" s="256">
        <v>0</v>
      </c>
      <c r="E2107" s="256">
        <v>0</v>
      </c>
      <c r="F2107" s="256">
        <v>0</v>
      </c>
      <c r="G2107" s="256">
        <v>0</v>
      </c>
      <c r="H2107" s="256">
        <v>0</v>
      </c>
      <c r="I2107" s="256">
        <v>0</v>
      </c>
      <c r="J2107" s="256">
        <v>0</v>
      </c>
    </row>
    <row r="2108" spans="1:10" s="116" customFormat="1" ht="12" x14ac:dyDescent="0.2">
      <c r="A2108" s="143" t="s">
        <v>5012</v>
      </c>
      <c r="B2108" s="143" t="s">
        <v>5012</v>
      </c>
      <c r="C2108" s="143" t="s">
        <v>2638</v>
      </c>
      <c r="D2108" s="255">
        <v>0</v>
      </c>
      <c r="E2108" s="255">
        <v>0</v>
      </c>
      <c r="F2108" s="255">
        <v>0</v>
      </c>
      <c r="G2108" s="255">
        <v>0</v>
      </c>
      <c r="H2108" s="255">
        <v>0</v>
      </c>
      <c r="I2108" s="255">
        <v>0</v>
      </c>
      <c r="J2108" s="255">
        <v>2.2546236762393601</v>
      </c>
    </row>
    <row r="2109" spans="1:10" s="116" customFormat="1" ht="12" x14ac:dyDescent="0.2">
      <c r="A2109" s="144" t="s">
        <v>6276</v>
      </c>
      <c r="B2109" s="144" t="s">
        <v>6276</v>
      </c>
      <c r="C2109" s="144" t="s">
        <v>6277</v>
      </c>
      <c r="D2109" s="256">
        <v>1.6136299199999999E-3</v>
      </c>
      <c r="E2109" s="256">
        <v>3.2272598399999998E-3</v>
      </c>
      <c r="F2109" s="256">
        <v>6.4545196799999996E-3</v>
      </c>
      <c r="G2109" s="256">
        <v>0</v>
      </c>
      <c r="H2109" s="256">
        <v>0</v>
      </c>
      <c r="I2109" s="256">
        <v>0</v>
      </c>
      <c r="J2109" s="256">
        <v>1.7315736080299999</v>
      </c>
    </row>
    <row r="2110" spans="1:10" s="116" customFormat="1" ht="12" x14ac:dyDescent="0.2">
      <c r="A2110" s="143" t="s">
        <v>4777</v>
      </c>
      <c r="B2110" s="143" t="s">
        <v>5013</v>
      </c>
      <c r="C2110" s="143" t="s">
        <v>2168</v>
      </c>
      <c r="D2110" s="255">
        <v>56.344008215496402</v>
      </c>
      <c r="E2110" s="255">
        <v>112.688016430993</v>
      </c>
      <c r="F2110" s="255">
        <v>225.376032861986</v>
      </c>
      <c r="G2110" s="255">
        <v>0</v>
      </c>
      <c r="H2110" s="255">
        <v>0</v>
      </c>
      <c r="I2110" s="255">
        <v>0</v>
      </c>
      <c r="J2110" s="255">
        <v>1.1292743196646899</v>
      </c>
    </row>
    <row r="2111" spans="1:10" s="116" customFormat="1" ht="12" x14ac:dyDescent="0.2">
      <c r="A2111" s="144" t="s">
        <v>5014</v>
      </c>
      <c r="B2111" s="144" t="s">
        <v>5014</v>
      </c>
      <c r="C2111" s="144" t="s">
        <v>3003</v>
      </c>
      <c r="D2111" s="256">
        <v>0</v>
      </c>
      <c r="E2111" s="256">
        <v>0</v>
      </c>
      <c r="F2111" s="256">
        <v>0</v>
      </c>
      <c r="G2111" s="256">
        <v>0</v>
      </c>
      <c r="H2111" s="256">
        <v>0</v>
      </c>
      <c r="I2111" s="256">
        <v>0</v>
      </c>
      <c r="J2111" s="256">
        <v>1.923538305448</v>
      </c>
    </row>
    <row r="2112" spans="1:10" s="116" customFormat="1" ht="12" x14ac:dyDescent="0.2">
      <c r="A2112" s="143" t="s">
        <v>5015</v>
      </c>
      <c r="B2112" s="143" t="s">
        <v>5015</v>
      </c>
      <c r="C2112" s="143" t="s">
        <v>3119</v>
      </c>
      <c r="D2112" s="255">
        <v>0</v>
      </c>
      <c r="E2112" s="255">
        <v>0</v>
      </c>
      <c r="F2112" s="255">
        <v>0</v>
      </c>
      <c r="G2112" s="255">
        <v>0</v>
      </c>
      <c r="H2112" s="255">
        <v>0</v>
      </c>
      <c r="I2112" s="255">
        <v>0</v>
      </c>
      <c r="J2112" s="255">
        <v>0</v>
      </c>
    </row>
    <row r="2113" spans="1:10" s="116" customFormat="1" ht="12" x14ac:dyDescent="0.2">
      <c r="A2113" s="144" t="s">
        <v>5759</v>
      </c>
      <c r="B2113" s="144" t="s">
        <v>5759</v>
      </c>
      <c r="C2113" s="144" t="s">
        <v>5760</v>
      </c>
      <c r="D2113" s="256">
        <v>0</v>
      </c>
      <c r="E2113" s="256">
        <v>0</v>
      </c>
      <c r="F2113" s="256">
        <v>0</v>
      </c>
      <c r="G2113" s="256">
        <v>30.59019844594</v>
      </c>
      <c r="H2113" s="256">
        <v>61.180396891880001</v>
      </c>
      <c r="I2113" s="256">
        <v>122.36079378376</v>
      </c>
      <c r="J2113" s="256">
        <v>0</v>
      </c>
    </row>
    <row r="2114" spans="1:10" s="116" customFormat="1" ht="12" x14ac:dyDescent="0.2">
      <c r="A2114" s="143" t="s">
        <v>1616</v>
      </c>
      <c r="B2114" s="143" t="s">
        <v>1616</v>
      </c>
      <c r="C2114" s="143" t="s">
        <v>2978</v>
      </c>
      <c r="D2114" s="255">
        <v>6.3967613626869299E-4</v>
      </c>
      <c r="E2114" s="255">
        <v>1.2793522725373901E-3</v>
      </c>
      <c r="F2114" s="255">
        <v>2.5587045450747698E-3</v>
      </c>
      <c r="G2114" s="255">
        <v>0</v>
      </c>
      <c r="H2114" s="255">
        <v>0</v>
      </c>
      <c r="I2114" s="255">
        <v>0</v>
      </c>
      <c r="J2114" s="255">
        <v>1.80650266288476</v>
      </c>
    </row>
    <row r="2115" spans="1:10" s="116" customFormat="1" ht="12" x14ac:dyDescent="0.2">
      <c r="A2115" s="144" t="s">
        <v>5016</v>
      </c>
      <c r="B2115" s="144" t="s">
        <v>5016</v>
      </c>
      <c r="C2115" s="144" t="s">
        <v>2612</v>
      </c>
      <c r="D2115" s="256">
        <v>0</v>
      </c>
      <c r="E2115" s="256">
        <v>0</v>
      </c>
      <c r="F2115" s="256">
        <v>0</v>
      </c>
      <c r="G2115" s="256">
        <v>0</v>
      </c>
      <c r="H2115" s="256">
        <v>0</v>
      </c>
      <c r="I2115" s="256">
        <v>0</v>
      </c>
      <c r="J2115" s="256">
        <v>0.3588749430175</v>
      </c>
    </row>
    <row r="2116" spans="1:10" s="116" customFormat="1" ht="12" x14ac:dyDescent="0.2">
      <c r="A2116" s="143" t="s">
        <v>5017</v>
      </c>
      <c r="B2116" s="143" t="s">
        <v>5017</v>
      </c>
      <c r="C2116" s="143" t="s">
        <v>2622</v>
      </c>
      <c r="D2116" s="255">
        <v>0</v>
      </c>
      <c r="E2116" s="255">
        <v>0</v>
      </c>
      <c r="F2116" s="255">
        <v>0</v>
      </c>
      <c r="G2116" s="255">
        <v>0</v>
      </c>
      <c r="H2116" s="255">
        <v>0</v>
      </c>
      <c r="I2116" s="255">
        <v>0</v>
      </c>
      <c r="J2116" s="255">
        <v>2.0979984091490902</v>
      </c>
    </row>
    <row r="2117" spans="1:10" s="116" customFormat="1" ht="12" x14ac:dyDescent="0.2">
      <c r="A2117" s="144" t="s">
        <v>5019</v>
      </c>
      <c r="B2117" s="144" t="s">
        <v>5019</v>
      </c>
      <c r="C2117" s="144" t="s">
        <v>3032</v>
      </c>
      <c r="D2117" s="256">
        <v>0</v>
      </c>
      <c r="E2117" s="256">
        <v>0</v>
      </c>
      <c r="F2117" s="256">
        <v>0</v>
      </c>
      <c r="G2117" s="256">
        <v>0</v>
      </c>
      <c r="H2117" s="256">
        <v>0</v>
      </c>
      <c r="I2117" s="256">
        <v>0</v>
      </c>
      <c r="J2117" s="256">
        <v>0</v>
      </c>
    </row>
    <row r="2118" spans="1:10" s="116" customFormat="1" ht="12" x14ac:dyDescent="0.2">
      <c r="A2118" s="143" t="s">
        <v>945</v>
      </c>
      <c r="B2118" s="143" t="s">
        <v>945</v>
      </c>
      <c r="C2118" s="143" t="s">
        <v>3527</v>
      </c>
      <c r="D2118" s="255">
        <v>6.4629959817668399E-5</v>
      </c>
      <c r="E2118" s="255">
        <v>1.2925991963533699E-4</v>
      </c>
      <c r="F2118" s="255">
        <v>2.5851983927067398E-4</v>
      </c>
      <c r="G2118" s="255">
        <v>0</v>
      </c>
      <c r="H2118" s="255">
        <v>0</v>
      </c>
      <c r="I2118" s="255">
        <v>0</v>
      </c>
      <c r="J2118" s="255">
        <v>0</v>
      </c>
    </row>
    <row r="2119" spans="1:10" s="116" customFormat="1" ht="12" x14ac:dyDescent="0.2">
      <c r="A2119" s="144" t="s">
        <v>944</v>
      </c>
      <c r="B2119" s="144" t="s">
        <v>944</v>
      </c>
      <c r="C2119" s="144" t="s">
        <v>3526</v>
      </c>
      <c r="D2119" s="256">
        <v>6.4665317489181904</v>
      </c>
      <c r="E2119" s="256">
        <v>12.9330634978364</v>
      </c>
      <c r="F2119" s="256">
        <v>25.866126995672801</v>
      </c>
      <c r="G2119" s="256">
        <v>0</v>
      </c>
      <c r="H2119" s="256">
        <v>0</v>
      </c>
      <c r="I2119" s="256">
        <v>0</v>
      </c>
      <c r="J2119" s="256">
        <v>0.50754059121507999</v>
      </c>
    </row>
    <row r="2120" spans="1:10" s="116" customFormat="1" ht="12" x14ac:dyDescent="0.2">
      <c r="A2120" s="143" t="s">
        <v>1817</v>
      </c>
      <c r="B2120" s="143" t="s">
        <v>1817</v>
      </c>
      <c r="C2120" s="143" t="s">
        <v>3525</v>
      </c>
      <c r="D2120" s="255">
        <v>1.12463549886427E-4</v>
      </c>
      <c r="E2120" s="255">
        <v>2.24927099772854E-4</v>
      </c>
      <c r="F2120" s="255">
        <v>4.4985419954570799E-4</v>
      </c>
      <c r="G2120" s="255">
        <v>0</v>
      </c>
      <c r="H2120" s="255">
        <v>0</v>
      </c>
      <c r="I2120" s="255">
        <v>0</v>
      </c>
      <c r="J2120" s="255">
        <v>0</v>
      </c>
    </row>
    <row r="2121" spans="1:10" s="116" customFormat="1" ht="12" x14ac:dyDescent="0.2">
      <c r="A2121" s="144" t="s">
        <v>5418</v>
      </c>
      <c r="B2121" s="144" t="s">
        <v>5418</v>
      </c>
      <c r="C2121" s="144" t="s">
        <v>5419</v>
      </c>
      <c r="D2121" s="256">
        <v>0</v>
      </c>
      <c r="E2121" s="256">
        <v>0</v>
      </c>
      <c r="F2121" s="256">
        <v>0</v>
      </c>
      <c r="G2121" s="256">
        <v>0</v>
      </c>
      <c r="H2121" s="256">
        <v>0</v>
      </c>
      <c r="I2121" s="256">
        <v>0</v>
      </c>
      <c r="J2121" s="256">
        <v>0</v>
      </c>
    </row>
    <row r="2122" spans="1:10" s="116" customFormat="1" ht="12" x14ac:dyDescent="0.2">
      <c r="A2122" s="143" t="s">
        <v>1620</v>
      </c>
      <c r="B2122" s="143" t="s">
        <v>1620</v>
      </c>
      <c r="C2122" s="143" t="s">
        <v>3701</v>
      </c>
      <c r="D2122" s="255">
        <v>0</v>
      </c>
      <c r="E2122" s="255">
        <v>0</v>
      </c>
      <c r="F2122" s="255">
        <v>0</v>
      </c>
      <c r="G2122" s="255">
        <v>0</v>
      </c>
      <c r="H2122" s="255">
        <v>0</v>
      </c>
      <c r="I2122" s="255">
        <v>0</v>
      </c>
      <c r="J2122" s="255">
        <v>1.0644681484324201</v>
      </c>
    </row>
    <row r="2123" spans="1:10" s="116" customFormat="1" ht="12" x14ac:dyDescent="0.2">
      <c r="A2123" s="144" t="s">
        <v>1084</v>
      </c>
      <c r="B2123" s="144" t="s">
        <v>1084</v>
      </c>
      <c r="C2123" s="144" t="s">
        <v>3702</v>
      </c>
      <c r="D2123" s="256">
        <v>0</v>
      </c>
      <c r="E2123" s="256">
        <v>0</v>
      </c>
      <c r="F2123" s="256">
        <v>0</v>
      </c>
      <c r="G2123" s="256">
        <v>0</v>
      </c>
      <c r="H2123" s="256">
        <v>0</v>
      </c>
      <c r="I2123" s="256">
        <v>0</v>
      </c>
      <c r="J2123" s="256">
        <v>0</v>
      </c>
    </row>
    <row r="2124" spans="1:10" s="116" customFormat="1" ht="12" x14ac:dyDescent="0.2">
      <c r="A2124" s="143" t="s">
        <v>5020</v>
      </c>
      <c r="B2124" s="143" t="s">
        <v>5020</v>
      </c>
      <c r="C2124" s="143" t="s">
        <v>1996</v>
      </c>
      <c r="D2124" s="255">
        <v>0</v>
      </c>
      <c r="E2124" s="255">
        <v>0</v>
      </c>
      <c r="F2124" s="255">
        <v>0</v>
      </c>
      <c r="G2124" s="255">
        <v>0</v>
      </c>
      <c r="H2124" s="255">
        <v>0</v>
      </c>
      <c r="I2124" s="255">
        <v>0</v>
      </c>
      <c r="J2124" s="255">
        <v>2.1933717120369298</v>
      </c>
    </row>
    <row r="2125" spans="1:10" s="116" customFormat="1" ht="12" x14ac:dyDescent="0.2">
      <c r="A2125" s="144" t="s">
        <v>5021</v>
      </c>
      <c r="B2125" s="144" t="s">
        <v>5021</v>
      </c>
      <c r="C2125" s="144" t="s">
        <v>3180</v>
      </c>
      <c r="D2125" s="256">
        <v>0</v>
      </c>
      <c r="E2125" s="256">
        <v>0</v>
      </c>
      <c r="F2125" s="256">
        <v>0</v>
      </c>
      <c r="G2125" s="256">
        <v>0</v>
      </c>
      <c r="H2125" s="256">
        <v>0</v>
      </c>
      <c r="I2125" s="256">
        <v>0</v>
      </c>
      <c r="J2125" s="256">
        <v>0</v>
      </c>
    </row>
    <row r="2126" spans="1:10" s="116" customFormat="1" ht="12" x14ac:dyDescent="0.2">
      <c r="A2126" s="143" t="s">
        <v>5420</v>
      </c>
      <c r="B2126" s="143" t="s">
        <v>5420</v>
      </c>
      <c r="C2126" s="143" t="s">
        <v>5421</v>
      </c>
      <c r="D2126" s="255">
        <v>0</v>
      </c>
      <c r="E2126" s="255">
        <v>0</v>
      </c>
      <c r="F2126" s="255">
        <v>0</v>
      </c>
      <c r="G2126" s="255">
        <v>0</v>
      </c>
      <c r="H2126" s="255">
        <v>0</v>
      </c>
      <c r="I2126" s="255">
        <v>0</v>
      </c>
      <c r="J2126" s="255">
        <v>0</v>
      </c>
    </row>
    <row r="2127" spans="1:10" s="116" customFormat="1" ht="12" x14ac:dyDescent="0.2">
      <c r="A2127" s="144" t="s">
        <v>5422</v>
      </c>
      <c r="B2127" s="144" t="s">
        <v>5422</v>
      </c>
      <c r="C2127" s="144" t="s">
        <v>5423</v>
      </c>
      <c r="D2127" s="256">
        <v>0</v>
      </c>
      <c r="E2127" s="256">
        <v>0</v>
      </c>
      <c r="F2127" s="256">
        <v>0</v>
      </c>
      <c r="G2127" s="256">
        <v>0</v>
      </c>
      <c r="H2127" s="256">
        <v>0</v>
      </c>
      <c r="I2127" s="256">
        <v>0</v>
      </c>
      <c r="J2127" s="256">
        <v>0</v>
      </c>
    </row>
    <row r="2128" spans="1:10" s="116" customFormat="1" ht="12" x14ac:dyDescent="0.2">
      <c r="A2128" s="143" t="s">
        <v>5022</v>
      </c>
      <c r="B2128" s="143" t="s">
        <v>5022</v>
      </c>
      <c r="C2128" s="143" t="s">
        <v>2789</v>
      </c>
      <c r="D2128" s="255">
        <v>0</v>
      </c>
      <c r="E2128" s="255">
        <v>0</v>
      </c>
      <c r="F2128" s="255">
        <v>0</v>
      </c>
      <c r="G2128" s="255">
        <v>0</v>
      </c>
      <c r="H2128" s="255">
        <v>0</v>
      </c>
      <c r="I2128" s="255">
        <v>0</v>
      </c>
      <c r="J2128" s="255">
        <v>1.9540958696367201</v>
      </c>
    </row>
    <row r="2129" spans="1:10" s="116" customFormat="1" ht="12" x14ac:dyDescent="0.2">
      <c r="A2129" s="144" t="s">
        <v>4342</v>
      </c>
      <c r="B2129" s="144" t="s">
        <v>5023</v>
      </c>
      <c r="C2129" s="144" t="s">
        <v>2734</v>
      </c>
      <c r="D2129" s="256">
        <v>99.975016634835896</v>
      </c>
      <c r="E2129" s="256">
        <v>199.95003326967199</v>
      </c>
      <c r="F2129" s="256">
        <v>399.90006653934398</v>
      </c>
      <c r="G2129" s="256">
        <v>0</v>
      </c>
      <c r="H2129" s="256">
        <v>0</v>
      </c>
      <c r="I2129" s="256">
        <v>0</v>
      </c>
      <c r="J2129" s="256">
        <v>1.1333056603899001</v>
      </c>
    </row>
    <row r="2130" spans="1:10" s="116" customFormat="1" ht="12" x14ac:dyDescent="0.2">
      <c r="A2130" s="143" t="s">
        <v>1531</v>
      </c>
      <c r="B2130" s="143" t="s">
        <v>1531</v>
      </c>
      <c r="C2130" s="143" t="s">
        <v>4208</v>
      </c>
      <c r="D2130" s="255">
        <v>1.38809783753765E-4</v>
      </c>
      <c r="E2130" s="255">
        <v>2.7761956750753001E-4</v>
      </c>
      <c r="F2130" s="255">
        <v>5.5523913501506002E-4</v>
      </c>
      <c r="G2130" s="255">
        <v>0</v>
      </c>
      <c r="H2130" s="255">
        <v>0</v>
      </c>
      <c r="I2130" s="255">
        <v>0</v>
      </c>
      <c r="J2130" s="255">
        <v>0.392634173944653</v>
      </c>
    </row>
    <row r="2131" spans="1:10" s="116" customFormat="1" ht="12" x14ac:dyDescent="0.2">
      <c r="A2131" s="144" t="s">
        <v>5606</v>
      </c>
      <c r="B2131" s="144" t="s">
        <v>5606</v>
      </c>
      <c r="C2131" s="144" t="s">
        <v>3770</v>
      </c>
      <c r="D2131" s="256">
        <v>0</v>
      </c>
      <c r="E2131" s="256">
        <v>0</v>
      </c>
      <c r="F2131" s="256">
        <v>0</v>
      </c>
      <c r="G2131" s="256">
        <v>0</v>
      </c>
      <c r="H2131" s="256">
        <v>0</v>
      </c>
      <c r="I2131" s="256">
        <v>0</v>
      </c>
      <c r="J2131" s="256">
        <v>0.12616792629437501</v>
      </c>
    </row>
    <row r="2132" spans="1:10" s="116" customFormat="1" ht="12" x14ac:dyDescent="0.2">
      <c r="A2132" s="143" t="s">
        <v>1313</v>
      </c>
      <c r="B2132" s="143" t="s">
        <v>1313</v>
      </c>
      <c r="C2132" s="143" t="s">
        <v>3979</v>
      </c>
      <c r="D2132" s="255">
        <v>9.8699012084920194E-5</v>
      </c>
      <c r="E2132" s="255">
        <v>1.9739802416984001E-4</v>
      </c>
      <c r="F2132" s="255">
        <v>3.9479604833968099E-4</v>
      </c>
      <c r="G2132" s="255">
        <v>0</v>
      </c>
      <c r="H2132" s="255">
        <v>0</v>
      </c>
      <c r="I2132" s="255">
        <v>0</v>
      </c>
      <c r="J2132" s="255">
        <v>0.41104534775426299</v>
      </c>
    </row>
    <row r="2133" spans="1:10" s="116" customFormat="1" ht="12" x14ac:dyDescent="0.2">
      <c r="A2133" s="144" t="s">
        <v>669</v>
      </c>
      <c r="B2133" s="144" t="s">
        <v>669</v>
      </c>
      <c r="C2133" s="144" t="s">
        <v>3207</v>
      </c>
      <c r="D2133" s="256">
        <v>0</v>
      </c>
      <c r="E2133" s="256">
        <v>0</v>
      </c>
      <c r="F2133" s="256">
        <v>0</v>
      </c>
      <c r="G2133" s="256">
        <v>0</v>
      </c>
      <c r="H2133" s="256">
        <v>0</v>
      </c>
      <c r="I2133" s="256">
        <v>0</v>
      </c>
      <c r="J2133" s="256">
        <v>2.7502143919975701</v>
      </c>
    </row>
    <row r="2134" spans="1:10" s="116" customFormat="1" ht="12" x14ac:dyDescent="0.2">
      <c r="A2134" s="143" t="s">
        <v>740</v>
      </c>
      <c r="B2134" s="143" t="s">
        <v>740</v>
      </c>
      <c r="C2134" s="143" t="s">
        <v>3292</v>
      </c>
      <c r="D2134" s="255">
        <v>4.8216487319204199E-4</v>
      </c>
      <c r="E2134" s="255">
        <v>9.6432974638408398E-4</v>
      </c>
      <c r="F2134" s="255">
        <v>1.9286594927681699E-3</v>
      </c>
      <c r="G2134" s="255">
        <v>0</v>
      </c>
      <c r="H2134" s="255">
        <v>0</v>
      </c>
      <c r="I2134" s="255">
        <v>0</v>
      </c>
      <c r="J2134" s="255">
        <v>1.7220687219214099</v>
      </c>
    </row>
    <row r="2135" spans="1:10" s="116" customFormat="1" ht="12" x14ac:dyDescent="0.2">
      <c r="A2135" s="144" t="s">
        <v>3290</v>
      </c>
      <c r="B2135" s="144" t="s">
        <v>3290</v>
      </c>
      <c r="C2135" s="144" t="s">
        <v>3291</v>
      </c>
      <c r="D2135" s="256">
        <v>2.5065901967058599E-4</v>
      </c>
      <c r="E2135" s="256">
        <v>5.01318039341171E-4</v>
      </c>
      <c r="F2135" s="256">
        <v>1.00263607868234E-3</v>
      </c>
      <c r="G2135" s="256">
        <v>0</v>
      </c>
      <c r="H2135" s="256">
        <v>0</v>
      </c>
      <c r="I2135" s="256">
        <v>0</v>
      </c>
      <c r="J2135" s="256">
        <v>0</v>
      </c>
    </row>
    <row r="2136" spans="1:10" s="116" customFormat="1" ht="12" x14ac:dyDescent="0.2">
      <c r="A2136" s="143" t="s">
        <v>1848</v>
      </c>
      <c r="B2136" s="143" t="s">
        <v>1848</v>
      </c>
      <c r="C2136" s="143" t="s">
        <v>3847</v>
      </c>
      <c r="D2136" s="255">
        <v>0</v>
      </c>
      <c r="E2136" s="255">
        <v>0</v>
      </c>
      <c r="F2136" s="255">
        <v>0</v>
      </c>
      <c r="G2136" s="255">
        <v>0</v>
      </c>
      <c r="H2136" s="255">
        <v>0</v>
      </c>
      <c r="I2136" s="255">
        <v>0</v>
      </c>
      <c r="J2136" s="255">
        <v>1.9548816703702101</v>
      </c>
    </row>
    <row r="2137" spans="1:10" s="116" customFormat="1" ht="12" x14ac:dyDescent="0.2">
      <c r="A2137" s="144" t="s">
        <v>1031</v>
      </c>
      <c r="B2137" s="144" t="s">
        <v>1031</v>
      </c>
      <c r="C2137" s="144" t="s">
        <v>3637</v>
      </c>
      <c r="D2137" s="256">
        <v>1.55071041393138E-4</v>
      </c>
      <c r="E2137" s="256">
        <v>3.1014208278627698E-4</v>
      </c>
      <c r="F2137" s="256">
        <v>6.2028416557255298E-4</v>
      </c>
      <c r="G2137" s="256">
        <v>0</v>
      </c>
      <c r="H2137" s="256">
        <v>0</v>
      </c>
      <c r="I2137" s="256">
        <v>0</v>
      </c>
      <c r="J2137" s="256">
        <v>0.41158034310229002</v>
      </c>
    </row>
    <row r="2138" spans="1:10" s="116" customFormat="1" ht="12" x14ac:dyDescent="0.2">
      <c r="A2138" s="143" t="s">
        <v>5024</v>
      </c>
      <c r="B2138" s="143" t="s">
        <v>5024</v>
      </c>
      <c r="C2138" s="143" t="s">
        <v>5025</v>
      </c>
      <c r="D2138" s="255">
        <v>0</v>
      </c>
      <c r="E2138" s="255">
        <v>0</v>
      </c>
      <c r="F2138" s="255">
        <v>0</v>
      </c>
      <c r="G2138" s="255">
        <v>0</v>
      </c>
      <c r="H2138" s="255">
        <v>0</v>
      </c>
      <c r="I2138" s="255">
        <v>0</v>
      </c>
      <c r="J2138" s="255">
        <v>0</v>
      </c>
    </row>
    <row r="2139" spans="1:10" s="116" customFormat="1" ht="12" x14ac:dyDescent="0.2">
      <c r="A2139" s="144" t="s">
        <v>5026</v>
      </c>
      <c r="B2139" s="144" t="s">
        <v>5026</v>
      </c>
      <c r="C2139" s="144" t="s">
        <v>2621</v>
      </c>
      <c r="D2139" s="256">
        <v>0</v>
      </c>
      <c r="E2139" s="256">
        <v>0</v>
      </c>
      <c r="F2139" s="256">
        <v>0</v>
      </c>
      <c r="G2139" s="256">
        <v>0</v>
      </c>
      <c r="H2139" s="256">
        <v>0</v>
      </c>
      <c r="I2139" s="256">
        <v>0</v>
      </c>
      <c r="J2139" s="256">
        <v>1.94739946536187</v>
      </c>
    </row>
    <row r="2140" spans="1:10" s="116" customFormat="1" ht="12" x14ac:dyDescent="0.2">
      <c r="A2140" s="143" t="s">
        <v>5027</v>
      </c>
      <c r="B2140" s="143" t="s">
        <v>5027</v>
      </c>
      <c r="C2140" s="143" t="s">
        <v>2044</v>
      </c>
      <c r="D2140" s="255">
        <v>0</v>
      </c>
      <c r="E2140" s="255">
        <v>0</v>
      </c>
      <c r="F2140" s="255">
        <v>0</v>
      </c>
      <c r="G2140" s="255">
        <v>0</v>
      </c>
      <c r="H2140" s="255">
        <v>0</v>
      </c>
      <c r="I2140" s="255">
        <v>0</v>
      </c>
      <c r="J2140" s="255">
        <v>2.1227070229161402</v>
      </c>
    </row>
    <row r="2141" spans="1:10" s="116" customFormat="1" ht="12" x14ac:dyDescent="0.2">
      <c r="A2141" s="144" t="s">
        <v>929</v>
      </c>
      <c r="B2141" s="144" t="s">
        <v>929</v>
      </c>
      <c r="C2141" s="144" t="s">
        <v>3511</v>
      </c>
      <c r="D2141" s="256">
        <v>0.75655225363728595</v>
      </c>
      <c r="E2141" s="256">
        <v>1.5131045072745699</v>
      </c>
      <c r="F2141" s="256">
        <v>3.02620901454915</v>
      </c>
      <c r="G2141" s="256">
        <v>0</v>
      </c>
      <c r="H2141" s="256">
        <v>0</v>
      </c>
      <c r="I2141" s="256">
        <v>0</v>
      </c>
      <c r="J2141" s="256">
        <v>1.7715797983283501</v>
      </c>
    </row>
    <row r="2142" spans="1:10" s="116" customFormat="1" ht="12" x14ac:dyDescent="0.2">
      <c r="A2142" s="143" t="s">
        <v>5899</v>
      </c>
      <c r="B2142" s="143" t="s">
        <v>5899</v>
      </c>
      <c r="C2142" s="143" t="s">
        <v>5607</v>
      </c>
      <c r="D2142" s="255">
        <v>0</v>
      </c>
      <c r="E2142" s="255">
        <v>0</v>
      </c>
      <c r="F2142" s="255">
        <v>0</v>
      </c>
      <c r="G2142" s="255">
        <v>0</v>
      </c>
      <c r="H2142" s="255">
        <v>0</v>
      </c>
      <c r="I2142" s="255">
        <v>0</v>
      </c>
      <c r="J2142" s="255">
        <v>0</v>
      </c>
    </row>
    <row r="2143" spans="1:10" s="116" customFormat="1" ht="12" x14ac:dyDescent="0.2">
      <c r="A2143" s="144" t="s">
        <v>1477</v>
      </c>
      <c r="B2143" s="144" t="s">
        <v>1477</v>
      </c>
      <c r="C2143" s="144" t="s">
        <v>4153</v>
      </c>
      <c r="D2143" s="256">
        <v>0</v>
      </c>
      <c r="E2143" s="256">
        <v>0</v>
      </c>
      <c r="F2143" s="256">
        <v>0</v>
      </c>
      <c r="G2143" s="256">
        <v>0</v>
      </c>
      <c r="H2143" s="256">
        <v>0</v>
      </c>
      <c r="I2143" s="256">
        <v>0</v>
      </c>
      <c r="J2143" s="256">
        <v>0</v>
      </c>
    </row>
    <row r="2144" spans="1:10" s="116" customFormat="1" ht="12" x14ac:dyDescent="0.2">
      <c r="A2144" s="143" t="s">
        <v>674</v>
      </c>
      <c r="B2144" s="143" t="s">
        <v>674</v>
      </c>
      <c r="C2144" s="143" t="s">
        <v>3213</v>
      </c>
      <c r="D2144" s="255">
        <v>0</v>
      </c>
      <c r="E2144" s="255">
        <v>0</v>
      </c>
      <c r="F2144" s="255">
        <v>0</v>
      </c>
      <c r="G2144" s="255">
        <v>0</v>
      </c>
      <c r="H2144" s="255">
        <v>0</v>
      </c>
      <c r="I2144" s="255">
        <v>0</v>
      </c>
      <c r="J2144" s="255">
        <v>2.7619597985571001</v>
      </c>
    </row>
    <row r="2145" spans="1:10" s="116" customFormat="1" ht="12" x14ac:dyDescent="0.2">
      <c r="A2145" s="144" t="s">
        <v>4447</v>
      </c>
      <c r="B2145" s="144" t="s">
        <v>5028</v>
      </c>
      <c r="C2145" s="144" t="s">
        <v>2324</v>
      </c>
      <c r="D2145" s="256">
        <v>16.994347791416299</v>
      </c>
      <c r="E2145" s="256">
        <v>33.988695582832598</v>
      </c>
      <c r="F2145" s="256">
        <v>67.977391165665196</v>
      </c>
      <c r="G2145" s="256">
        <v>0</v>
      </c>
      <c r="H2145" s="256">
        <v>0</v>
      </c>
      <c r="I2145" s="256">
        <v>0</v>
      </c>
      <c r="J2145" s="256">
        <v>2.0218945619372501</v>
      </c>
    </row>
    <row r="2146" spans="1:10" s="116" customFormat="1" ht="12" x14ac:dyDescent="0.2">
      <c r="A2146" s="143" t="s">
        <v>1213</v>
      </c>
      <c r="B2146" s="143" t="s">
        <v>1215</v>
      </c>
      <c r="C2146" s="143" t="s">
        <v>3866</v>
      </c>
      <c r="D2146" s="255">
        <v>26.549950028680101</v>
      </c>
      <c r="E2146" s="255">
        <v>53.099900057360102</v>
      </c>
      <c r="F2146" s="255">
        <v>106.19980011472001</v>
      </c>
      <c r="G2146" s="255">
        <v>99.880471820859995</v>
      </c>
      <c r="H2146" s="255">
        <v>199.76094364171999</v>
      </c>
      <c r="I2146" s="255">
        <v>399.52188728343998</v>
      </c>
      <c r="J2146" s="255">
        <v>0</v>
      </c>
    </row>
    <row r="2147" spans="1:10" s="116" customFormat="1" ht="12" x14ac:dyDescent="0.2">
      <c r="A2147" s="144" t="s">
        <v>1010</v>
      </c>
      <c r="B2147" s="144" t="s">
        <v>1010</v>
      </c>
      <c r="C2147" s="144" t="s">
        <v>3614</v>
      </c>
      <c r="D2147" s="256">
        <v>0</v>
      </c>
      <c r="E2147" s="256">
        <v>0</v>
      </c>
      <c r="F2147" s="256">
        <v>0</v>
      </c>
      <c r="G2147" s="256">
        <v>0</v>
      </c>
      <c r="H2147" s="256">
        <v>0</v>
      </c>
      <c r="I2147" s="256">
        <v>0</v>
      </c>
      <c r="J2147" s="256">
        <v>1.9615682981943601</v>
      </c>
    </row>
    <row r="2148" spans="1:10" s="116" customFormat="1" ht="12" x14ac:dyDescent="0.2">
      <c r="A2148" s="143" t="s">
        <v>1329</v>
      </c>
      <c r="B2148" s="143" t="s">
        <v>1329</v>
      </c>
      <c r="C2148" s="143" t="s">
        <v>3993</v>
      </c>
      <c r="D2148" s="255">
        <v>0</v>
      </c>
      <c r="E2148" s="255">
        <v>0</v>
      </c>
      <c r="F2148" s="255">
        <v>0</v>
      </c>
      <c r="G2148" s="255">
        <v>0</v>
      </c>
      <c r="H2148" s="255">
        <v>0</v>
      </c>
      <c r="I2148" s="255">
        <v>0</v>
      </c>
      <c r="J2148" s="255">
        <v>1.9406282215856401</v>
      </c>
    </row>
    <row r="2149" spans="1:10" s="116" customFormat="1" ht="12" x14ac:dyDescent="0.2">
      <c r="A2149" s="144" t="s">
        <v>1421</v>
      </c>
      <c r="B2149" s="144" t="s">
        <v>1421</v>
      </c>
      <c r="C2149" s="144" t="s">
        <v>4092</v>
      </c>
      <c r="D2149" s="256">
        <v>0</v>
      </c>
      <c r="E2149" s="256">
        <v>0</v>
      </c>
      <c r="F2149" s="256">
        <v>0</v>
      </c>
      <c r="G2149" s="256">
        <v>0</v>
      </c>
      <c r="H2149" s="256">
        <v>0</v>
      </c>
      <c r="I2149" s="256">
        <v>0</v>
      </c>
      <c r="J2149" s="256">
        <v>1.9826532493045099</v>
      </c>
    </row>
    <row r="2150" spans="1:10" s="116" customFormat="1" ht="12" x14ac:dyDescent="0.2">
      <c r="A2150" s="143" t="s">
        <v>5029</v>
      </c>
      <c r="B2150" s="143" t="s">
        <v>5029</v>
      </c>
      <c r="C2150" s="143" t="s">
        <v>2482</v>
      </c>
      <c r="D2150" s="255">
        <v>0</v>
      </c>
      <c r="E2150" s="255">
        <v>0</v>
      </c>
      <c r="F2150" s="255">
        <v>0</v>
      </c>
      <c r="G2150" s="255">
        <v>0</v>
      </c>
      <c r="H2150" s="255">
        <v>0</v>
      </c>
      <c r="I2150" s="255">
        <v>0</v>
      </c>
      <c r="J2150" s="255">
        <v>1.9349121258902</v>
      </c>
    </row>
    <row r="2151" spans="1:10" s="116" customFormat="1" ht="12" x14ac:dyDescent="0.2">
      <c r="A2151" s="144" t="s">
        <v>5030</v>
      </c>
      <c r="B2151" s="144" t="s">
        <v>5030</v>
      </c>
      <c r="C2151" s="144" t="s">
        <v>2578</v>
      </c>
      <c r="D2151" s="256">
        <v>0</v>
      </c>
      <c r="E2151" s="256">
        <v>0</v>
      </c>
      <c r="F2151" s="256">
        <v>0</v>
      </c>
      <c r="G2151" s="256">
        <v>0</v>
      </c>
      <c r="H2151" s="256">
        <v>0</v>
      </c>
      <c r="I2151" s="256">
        <v>0</v>
      </c>
      <c r="J2151" s="256">
        <v>2.2663515187151102</v>
      </c>
    </row>
    <row r="2152" spans="1:10" s="116" customFormat="1" ht="12" x14ac:dyDescent="0.2">
      <c r="A2152" s="143" t="s">
        <v>5424</v>
      </c>
      <c r="B2152" s="143" t="s">
        <v>5424</v>
      </c>
      <c r="C2152" s="143" t="s">
        <v>5425</v>
      </c>
      <c r="D2152" s="255">
        <v>0</v>
      </c>
      <c r="E2152" s="255">
        <v>0</v>
      </c>
      <c r="F2152" s="255">
        <v>0</v>
      </c>
      <c r="G2152" s="255">
        <v>0</v>
      </c>
      <c r="H2152" s="255">
        <v>0</v>
      </c>
      <c r="I2152" s="255">
        <v>0</v>
      </c>
      <c r="J2152" s="255">
        <v>1.9982666937603699</v>
      </c>
    </row>
    <row r="2153" spans="1:10" s="116" customFormat="1" ht="12" x14ac:dyDescent="0.2">
      <c r="A2153" s="144" t="s">
        <v>1592</v>
      </c>
      <c r="B2153" s="144" t="s">
        <v>1592</v>
      </c>
      <c r="C2153" s="144" t="s">
        <v>3518</v>
      </c>
      <c r="D2153" s="256">
        <v>0</v>
      </c>
      <c r="E2153" s="256">
        <v>0</v>
      </c>
      <c r="F2153" s="256">
        <v>0</v>
      </c>
      <c r="G2153" s="256">
        <v>0</v>
      </c>
      <c r="H2153" s="256">
        <v>0</v>
      </c>
      <c r="I2153" s="256">
        <v>0</v>
      </c>
      <c r="J2153" s="256">
        <v>1.9630832898230901</v>
      </c>
    </row>
    <row r="2154" spans="1:10" s="116" customFormat="1" ht="12" x14ac:dyDescent="0.2">
      <c r="A2154" s="143" t="s">
        <v>5900</v>
      </c>
      <c r="B2154" s="143" t="s">
        <v>5900</v>
      </c>
      <c r="C2154" s="143" t="s">
        <v>5608</v>
      </c>
      <c r="D2154" s="255">
        <v>0</v>
      </c>
      <c r="E2154" s="255">
        <v>0</v>
      </c>
      <c r="F2154" s="255">
        <v>0</v>
      </c>
      <c r="G2154" s="255">
        <v>0</v>
      </c>
      <c r="H2154" s="255">
        <v>0</v>
      </c>
      <c r="I2154" s="255">
        <v>0</v>
      </c>
      <c r="J2154" s="255">
        <v>4.2362760639966597</v>
      </c>
    </row>
    <row r="2155" spans="1:10" s="116" customFormat="1" ht="12" x14ac:dyDescent="0.2">
      <c r="A2155" s="144" t="s">
        <v>5761</v>
      </c>
      <c r="B2155" s="144" t="s">
        <v>5761</v>
      </c>
      <c r="C2155" s="144" t="s">
        <v>5762</v>
      </c>
      <c r="D2155" s="256">
        <v>0</v>
      </c>
      <c r="E2155" s="256">
        <v>0</v>
      </c>
      <c r="F2155" s="256">
        <v>0</v>
      </c>
      <c r="G2155" s="256">
        <v>0</v>
      </c>
      <c r="H2155" s="256">
        <v>0</v>
      </c>
      <c r="I2155" s="256">
        <v>0</v>
      </c>
      <c r="J2155" s="256">
        <v>2.8708921679474502</v>
      </c>
    </row>
    <row r="2156" spans="1:10" s="116" customFormat="1" ht="12" x14ac:dyDescent="0.2">
      <c r="A2156" s="143" t="s">
        <v>6278</v>
      </c>
      <c r="B2156" s="143" t="s">
        <v>6278</v>
      </c>
      <c r="C2156" s="143" t="s">
        <v>6279</v>
      </c>
      <c r="D2156" s="255">
        <v>0</v>
      </c>
      <c r="E2156" s="255">
        <v>0</v>
      </c>
      <c r="F2156" s="255">
        <v>0</v>
      </c>
      <c r="G2156" s="255">
        <v>0</v>
      </c>
      <c r="H2156" s="255">
        <v>0</v>
      </c>
      <c r="I2156" s="255">
        <v>0</v>
      </c>
      <c r="J2156" s="255">
        <v>1.7382367242100001</v>
      </c>
    </row>
    <row r="2157" spans="1:10" s="116" customFormat="1" ht="12" x14ac:dyDescent="0.2">
      <c r="A2157" s="144" t="s">
        <v>843</v>
      </c>
      <c r="B2157" s="144" t="s">
        <v>1378</v>
      </c>
      <c r="C2157" s="144" t="s">
        <v>3413</v>
      </c>
      <c r="D2157" s="256">
        <v>15.3091880459944</v>
      </c>
      <c r="E2157" s="256">
        <v>30.6183760919888</v>
      </c>
      <c r="F2157" s="256">
        <v>61.2367521839776</v>
      </c>
      <c r="G2157" s="256">
        <v>0</v>
      </c>
      <c r="H2157" s="256">
        <v>0</v>
      </c>
      <c r="I2157" s="256">
        <v>0</v>
      </c>
      <c r="J2157" s="256">
        <v>0.96159441106435095</v>
      </c>
    </row>
    <row r="2158" spans="1:10" s="116" customFormat="1" ht="12" x14ac:dyDescent="0.2">
      <c r="A2158" s="143" t="s">
        <v>908</v>
      </c>
      <c r="B2158" s="143" t="s">
        <v>908</v>
      </c>
      <c r="C2158" s="143" t="s">
        <v>3484</v>
      </c>
      <c r="D2158" s="255">
        <v>0</v>
      </c>
      <c r="E2158" s="255">
        <v>0</v>
      </c>
      <c r="F2158" s="255">
        <v>0</v>
      </c>
      <c r="G2158" s="255">
        <v>22.541656941082401</v>
      </c>
      <c r="H2158" s="255">
        <v>45.083313882164902</v>
      </c>
      <c r="I2158" s="255">
        <v>90.166627764329704</v>
      </c>
      <c r="J2158" s="255">
        <v>0</v>
      </c>
    </row>
    <row r="2159" spans="1:10" s="116" customFormat="1" ht="12" x14ac:dyDescent="0.2">
      <c r="A2159" s="144" t="s">
        <v>909</v>
      </c>
      <c r="B2159" s="144" t="s">
        <v>909</v>
      </c>
      <c r="C2159" s="144" t="s">
        <v>3485</v>
      </c>
      <c r="D2159" s="256">
        <v>0</v>
      </c>
      <c r="E2159" s="256">
        <v>0</v>
      </c>
      <c r="F2159" s="256">
        <v>0</v>
      </c>
      <c r="G2159" s="256">
        <v>27.377230234630598</v>
      </c>
      <c r="H2159" s="256">
        <v>54.754460469261304</v>
      </c>
      <c r="I2159" s="256">
        <v>109.508920938523</v>
      </c>
      <c r="J2159" s="256">
        <v>0</v>
      </c>
    </row>
    <row r="2160" spans="1:10" s="116" customFormat="1" ht="12" x14ac:dyDescent="0.2">
      <c r="A2160" s="143" t="s">
        <v>1064</v>
      </c>
      <c r="B2160" s="143" t="s">
        <v>1064</v>
      </c>
      <c r="C2160" s="143" t="s">
        <v>3677</v>
      </c>
      <c r="D2160" s="255">
        <v>0</v>
      </c>
      <c r="E2160" s="255">
        <v>0</v>
      </c>
      <c r="F2160" s="255">
        <v>0</v>
      </c>
      <c r="G2160" s="255">
        <v>29.982161234429199</v>
      </c>
      <c r="H2160" s="255">
        <v>59.964322468858398</v>
      </c>
      <c r="I2160" s="255">
        <v>119.928644937717</v>
      </c>
      <c r="J2160" s="255">
        <v>0</v>
      </c>
    </row>
    <row r="2161" spans="1:10" s="116" customFormat="1" ht="12" x14ac:dyDescent="0.2">
      <c r="A2161" s="144" t="s">
        <v>902</v>
      </c>
      <c r="B2161" s="144" t="s">
        <v>902</v>
      </c>
      <c r="C2161" s="144" t="s">
        <v>3476</v>
      </c>
      <c r="D2161" s="256">
        <v>0</v>
      </c>
      <c r="E2161" s="256">
        <v>0</v>
      </c>
      <c r="F2161" s="256">
        <v>0</v>
      </c>
      <c r="G2161" s="256">
        <v>39.906677747232997</v>
      </c>
      <c r="H2161" s="256">
        <v>79.813355494465895</v>
      </c>
      <c r="I2161" s="256">
        <v>159.62671098893199</v>
      </c>
      <c r="J2161" s="256">
        <v>0</v>
      </c>
    </row>
    <row r="2162" spans="1:10" s="116" customFormat="1" ht="12" x14ac:dyDescent="0.2">
      <c r="A2162" s="143" t="s">
        <v>5031</v>
      </c>
      <c r="B2162" s="143" t="s">
        <v>5031</v>
      </c>
      <c r="C2162" s="143" t="s">
        <v>3109</v>
      </c>
      <c r="D2162" s="255">
        <v>6.8931159332505897E-4</v>
      </c>
      <c r="E2162" s="255">
        <v>1.3786231866501201E-3</v>
      </c>
      <c r="F2162" s="255">
        <v>2.7572463733002402E-3</v>
      </c>
      <c r="G2162" s="255">
        <v>0</v>
      </c>
      <c r="H2162" s="255">
        <v>0</v>
      </c>
      <c r="I2162" s="255">
        <v>0</v>
      </c>
      <c r="J2162" s="255">
        <v>1.6990439028648101</v>
      </c>
    </row>
    <row r="2163" spans="1:10" s="116" customFormat="1" ht="12" x14ac:dyDescent="0.2">
      <c r="A2163" s="144" t="s">
        <v>1094</v>
      </c>
      <c r="B2163" s="144" t="s">
        <v>1094</v>
      </c>
      <c r="C2163" s="144" t="s">
        <v>3714</v>
      </c>
      <c r="D2163" s="256">
        <v>8.9498651188690403E-5</v>
      </c>
      <c r="E2163" s="256">
        <v>1.7899730237738099E-4</v>
      </c>
      <c r="F2163" s="256">
        <v>3.5799460475476199E-4</v>
      </c>
      <c r="G2163" s="256">
        <v>0</v>
      </c>
      <c r="H2163" s="256">
        <v>0</v>
      </c>
      <c r="I2163" s="256">
        <v>0</v>
      </c>
      <c r="J2163" s="256">
        <v>0</v>
      </c>
    </row>
    <row r="2164" spans="1:10" s="116" customFormat="1" ht="12" x14ac:dyDescent="0.2">
      <c r="A2164" s="143" t="s">
        <v>3162</v>
      </c>
      <c r="B2164" s="143" t="s">
        <v>3162</v>
      </c>
      <c r="C2164" s="143" t="s">
        <v>3163</v>
      </c>
      <c r="D2164" s="255">
        <v>0</v>
      </c>
      <c r="E2164" s="255">
        <v>0</v>
      </c>
      <c r="F2164" s="255">
        <v>0</v>
      </c>
      <c r="G2164" s="255">
        <v>33.1086055733008</v>
      </c>
      <c r="H2164" s="255">
        <v>66.217211146601599</v>
      </c>
      <c r="I2164" s="255">
        <v>132.434422293203</v>
      </c>
      <c r="J2164" s="255">
        <v>0</v>
      </c>
    </row>
    <row r="2165" spans="1:10" s="116" customFormat="1" ht="12" x14ac:dyDescent="0.2">
      <c r="A2165" s="144" t="s">
        <v>453</v>
      </c>
      <c r="B2165" s="144" t="s">
        <v>455</v>
      </c>
      <c r="C2165" s="144" t="s">
        <v>2778</v>
      </c>
      <c r="D2165" s="256">
        <v>12.951352779615</v>
      </c>
      <c r="E2165" s="256">
        <v>25.902705559229901</v>
      </c>
      <c r="F2165" s="256">
        <v>51.805411118459901</v>
      </c>
      <c r="G2165" s="256">
        <v>0</v>
      </c>
      <c r="H2165" s="256">
        <v>0</v>
      </c>
      <c r="I2165" s="256">
        <v>0</v>
      </c>
      <c r="J2165" s="256">
        <v>1.9218918004369401</v>
      </c>
    </row>
    <row r="2166" spans="1:10" s="116" customFormat="1" ht="12" x14ac:dyDescent="0.2">
      <c r="A2166" s="143" t="s">
        <v>4385</v>
      </c>
      <c r="B2166" s="143" t="s">
        <v>5032</v>
      </c>
      <c r="C2166" s="143" t="s">
        <v>1950</v>
      </c>
      <c r="D2166" s="255">
        <v>19.413270290636301</v>
      </c>
      <c r="E2166" s="255">
        <v>38.826540581272504</v>
      </c>
      <c r="F2166" s="255">
        <v>77.653081162545107</v>
      </c>
      <c r="G2166" s="255">
        <v>0</v>
      </c>
      <c r="H2166" s="255">
        <v>0</v>
      </c>
      <c r="I2166" s="255">
        <v>0</v>
      </c>
      <c r="J2166" s="255">
        <v>2.1310211498640799</v>
      </c>
    </row>
    <row r="2167" spans="1:10" s="116" customFormat="1" ht="12" x14ac:dyDescent="0.2">
      <c r="A2167" s="144" t="s">
        <v>4385</v>
      </c>
      <c r="B2167" s="144" t="s">
        <v>5033</v>
      </c>
      <c r="C2167" s="144" t="s">
        <v>1949</v>
      </c>
      <c r="D2167" s="256">
        <v>20.520784394565599</v>
      </c>
      <c r="E2167" s="256">
        <v>41.041568789131297</v>
      </c>
      <c r="F2167" s="256">
        <v>82.083137578262495</v>
      </c>
      <c r="G2167" s="256">
        <v>0</v>
      </c>
      <c r="H2167" s="256">
        <v>0</v>
      </c>
      <c r="I2167" s="256">
        <v>0</v>
      </c>
      <c r="J2167" s="256">
        <v>0</v>
      </c>
    </row>
    <row r="2168" spans="1:10" s="116" customFormat="1" ht="12" x14ac:dyDescent="0.2">
      <c r="A2168" s="143" t="s">
        <v>4658</v>
      </c>
      <c r="B2168" s="143" t="s">
        <v>4658</v>
      </c>
      <c r="C2168" s="143" t="s">
        <v>2225</v>
      </c>
      <c r="D2168" s="255">
        <v>75.920331473680093</v>
      </c>
      <c r="E2168" s="255">
        <v>151.84066294735999</v>
      </c>
      <c r="F2168" s="255">
        <v>303.68132589471998</v>
      </c>
      <c r="G2168" s="255">
        <v>0</v>
      </c>
      <c r="H2168" s="255">
        <v>0</v>
      </c>
      <c r="I2168" s="255">
        <v>0</v>
      </c>
      <c r="J2168" s="255">
        <v>2.0658206260349998</v>
      </c>
    </row>
    <row r="2169" spans="1:10" s="116" customFormat="1" ht="12" x14ac:dyDescent="0.2">
      <c r="A2169" s="144" t="s">
        <v>338</v>
      </c>
      <c r="B2169" s="144" t="s">
        <v>338</v>
      </c>
      <c r="C2169" s="144" t="s">
        <v>2466</v>
      </c>
      <c r="D2169" s="256">
        <v>5.7403217720004504E-4</v>
      </c>
      <c r="E2169" s="256">
        <v>1.1480643544000901E-3</v>
      </c>
      <c r="F2169" s="256">
        <v>2.2961287088001802E-3</v>
      </c>
      <c r="G2169" s="256">
        <v>0</v>
      </c>
      <c r="H2169" s="256">
        <v>0</v>
      </c>
      <c r="I2169" s="256">
        <v>0</v>
      </c>
      <c r="J2169" s="256">
        <v>1.7117043327944601</v>
      </c>
    </row>
    <row r="2170" spans="1:10" s="116" customFormat="1" ht="12" x14ac:dyDescent="0.2">
      <c r="A2170" s="143" t="s">
        <v>5034</v>
      </c>
      <c r="B2170" s="143" t="s">
        <v>5034</v>
      </c>
      <c r="C2170" s="143" t="s">
        <v>3113</v>
      </c>
      <c r="D2170" s="255">
        <v>1.0977719527926601E-3</v>
      </c>
      <c r="E2170" s="255">
        <v>2.1955439055853102E-3</v>
      </c>
      <c r="F2170" s="255">
        <v>4.3910878111706204E-3</v>
      </c>
      <c r="G2170" s="255">
        <v>0</v>
      </c>
      <c r="H2170" s="255">
        <v>0</v>
      </c>
      <c r="I2170" s="255">
        <v>0</v>
      </c>
      <c r="J2170" s="255">
        <v>1.7927590083979399</v>
      </c>
    </row>
    <row r="2171" spans="1:10" s="116" customFormat="1" ht="12" x14ac:dyDescent="0.2">
      <c r="A2171" s="144" t="s">
        <v>6280</v>
      </c>
      <c r="B2171" s="144" t="s">
        <v>6280</v>
      </c>
      <c r="C2171" s="144" t="s">
        <v>6281</v>
      </c>
      <c r="D2171" s="256">
        <v>0</v>
      </c>
      <c r="E2171" s="256">
        <v>0</v>
      </c>
      <c r="F2171" s="256">
        <v>0</v>
      </c>
      <c r="G2171" s="256">
        <v>0</v>
      </c>
      <c r="H2171" s="256">
        <v>0</v>
      </c>
      <c r="I2171" s="256">
        <v>0</v>
      </c>
      <c r="J2171" s="256">
        <v>1.61140935844</v>
      </c>
    </row>
    <row r="2172" spans="1:10" s="116" customFormat="1" ht="12" x14ac:dyDescent="0.2">
      <c r="A2172" s="143" t="s">
        <v>1580</v>
      </c>
      <c r="B2172" s="143" t="s">
        <v>1580</v>
      </c>
      <c r="C2172" s="143" t="s">
        <v>2899</v>
      </c>
      <c r="D2172" s="255">
        <v>6.33580425700063E-4</v>
      </c>
      <c r="E2172" s="255">
        <v>1.2671608514001299E-3</v>
      </c>
      <c r="F2172" s="255">
        <v>2.5343217028002498E-3</v>
      </c>
      <c r="G2172" s="255">
        <v>0</v>
      </c>
      <c r="H2172" s="255">
        <v>0</v>
      </c>
      <c r="I2172" s="255">
        <v>0</v>
      </c>
      <c r="J2172" s="255">
        <v>0</v>
      </c>
    </row>
    <row r="2173" spans="1:10" s="116" customFormat="1" ht="12" x14ac:dyDescent="0.2">
      <c r="A2173" s="144" t="s">
        <v>5035</v>
      </c>
      <c r="B2173" s="144" t="s">
        <v>5035</v>
      </c>
      <c r="C2173" s="144" t="s">
        <v>2142</v>
      </c>
      <c r="D2173" s="256">
        <v>0</v>
      </c>
      <c r="E2173" s="256">
        <v>0</v>
      </c>
      <c r="F2173" s="256">
        <v>0</v>
      </c>
      <c r="G2173" s="256">
        <v>0</v>
      </c>
      <c r="H2173" s="256">
        <v>0</v>
      </c>
      <c r="I2173" s="256">
        <v>0</v>
      </c>
      <c r="J2173" s="256">
        <v>1.1499838695575</v>
      </c>
    </row>
    <row r="2174" spans="1:10" s="116" customFormat="1" ht="12" x14ac:dyDescent="0.2">
      <c r="A2174" s="143" t="s">
        <v>1299</v>
      </c>
      <c r="B2174" s="143" t="s">
        <v>1299</v>
      </c>
      <c r="C2174" s="143" t="s">
        <v>3963</v>
      </c>
      <c r="D2174" s="255">
        <v>0</v>
      </c>
      <c r="E2174" s="255">
        <v>0</v>
      </c>
      <c r="F2174" s="255">
        <v>0</v>
      </c>
      <c r="G2174" s="255">
        <v>0</v>
      </c>
      <c r="H2174" s="255">
        <v>0</v>
      </c>
      <c r="I2174" s="255">
        <v>0</v>
      </c>
      <c r="J2174" s="255">
        <v>0</v>
      </c>
    </row>
    <row r="2175" spans="1:10" s="116" customFormat="1" ht="12" x14ac:dyDescent="0.2">
      <c r="A2175" s="144" t="s">
        <v>843</v>
      </c>
      <c r="B2175" s="144" t="s">
        <v>1377</v>
      </c>
      <c r="C2175" s="144" t="s">
        <v>3414</v>
      </c>
      <c r="D2175" s="256">
        <v>14.7375212386267</v>
      </c>
      <c r="E2175" s="256">
        <v>29.4750424772534</v>
      </c>
      <c r="F2175" s="256">
        <v>58.950084954506799</v>
      </c>
      <c r="G2175" s="256">
        <v>0</v>
      </c>
      <c r="H2175" s="256">
        <v>0</v>
      </c>
      <c r="I2175" s="256">
        <v>0</v>
      </c>
      <c r="J2175" s="256">
        <v>1.3083496868810001</v>
      </c>
    </row>
    <row r="2176" spans="1:10" s="116" customFormat="1" ht="12" x14ac:dyDescent="0.2">
      <c r="A2176" s="143" t="s">
        <v>1254</v>
      </c>
      <c r="B2176" s="143" t="s">
        <v>1259</v>
      </c>
      <c r="C2176" s="143" t="s">
        <v>3915</v>
      </c>
      <c r="D2176" s="255">
        <v>14.354276941813399</v>
      </c>
      <c r="E2176" s="255">
        <v>28.708553883626699</v>
      </c>
      <c r="F2176" s="255">
        <v>57.417107767253498</v>
      </c>
      <c r="G2176" s="255">
        <v>0</v>
      </c>
      <c r="H2176" s="255">
        <v>0</v>
      </c>
      <c r="I2176" s="255">
        <v>0</v>
      </c>
      <c r="J2176" s="255">
        <v>1.83328573512</v>
      </c>
    </row>
    <row r="2177" spans="1:10" s="116" customFormat="1" ht="12" x14ac:dyDescent="0.2">
      <c r="A2177" s="144" t="s">
        <v>1347</v>
      </c>
      <c r="B2177" s="144" t="s">
        <v>1347</v>
      </c>
      <c r="C2177" s="144" t="s">
        <v>4014</v>
      </c>
      <c r="D2177" s="256">
        <v>0</v>
      </c>
      <c r="E2177" s="256">
        <v>0</v>
      </c>
      <c r="F2177" s="256">
        <v>0</v>
      </c>
      <c r="G2177" s="256">
        <v>0</v>
      </c>
      <c r="H2177" s="256">
        <v>0</v>
      </c>
      <c r="I2177" s="256">
        <v>0</v>
      </c>
      <c r="J2177" s="256">
        <v>0</v>
      </c>
    </row>
    <row r="2178" spans="1:10" s="116" customFormat="1" ht="12" x14ac:dyDescent="0.2">
      <c r="A2178" s="143" t="s">
        <v>5036</v>
      </c>
      <c r="B2178" s="143" t="s">
        <v>5036</v>
      </c>
      <c r="C2178" s="143" t="s">
        <v>2069</v>
      </c>
      <c r="D2178" s="255">
        <v>0</v>
      </c>
      <c r="E2178" s="255">
        <v>0</v>
      </c>
      <c r="F2178" s="255">
        <v>0</v>
      </c>
      <c r="G2178" s="255">
        <v>0</v>
      </c>
      <c r="H2178" s="255">
        <v>0</v>
      </c>
      <c r="I2178" s="255">
        <v>0</v>
      </c>
      <c r="J2178" s="255">
        <v>1.29441350429417</v>
      </c>
    </row>
    <row r="2179" spans="1:10" s="116" customFormat="1" ht="12" x14ac:dyDescent="0.2">
      <c r="A2179" s="144" t="s">
        <v>2344</v>
      </c>
      <c r="B2179" s="144" t="s">
        <v>2344</v>
      </c>
      <c r="C2179" s="144" t="s">
        <v>2345</v>
      </c>
      <c r="D2179" s="256">
        <v>0</v>
      </c>
      <c r="E2179" s="256">
        <v>0</v>
      </c>
      <c r="F2179" s="256">
        <v>0</v>
      </c>
      <c r="G2179" s="256">
        <v>0</v>
      </c>
      <c r="H2179" s="256">
        <v>0</v>
      </c>
      <c r="I2179" s="256">
        <v>0</v>
      </c>
      <c r="J2179" s="256">
        <v>2.76374567618074</v>
      </c>
    </row>
    <row r="2180" spans="1:10" s="116" customFormat="1" ht="12" x14ac:dyDescent="0.2">
      <c r="A2180" s="143" t="s">
        <v>1341</v>
      </c>
      <c r="B2180" s="143" t="s">
        <v>1341</v>
      </c>
      <c r="C2180" s="143" t="s">
        <v>4008</v>
      </c>
      <c r="D2180" s="255">
        <v>1.2107321042399199</v>
      </c>
      <c r="E2180" s="255">
        <v>2.4214642084798399</v>
      </c>
      <c r="F2180" s="255">
        <v>4.8429284169596896</v>
      </c>
      <c r="G2180" s="255">
        <v>0</v>
      </c>
      <c r="H2180" s="255">
        <v>0</v>
      </c>
      <c r="I2180" s="255">
        <v>0</v>
      </c>
      <c r="J2180" s="255">
        <v>1.9842072666472701</v>
      </c>
    </row>
    <row r="2181" spans="1:10" s="116" customFormat="1" ht="12" x14ac:dyDescent="0.2">
      <c r="A2181" s="144" t="s">
        <v>5037</v>
      </c>
      <c r="B2181" s="144" t="s">
        <v>5037</v>
      </c>
      <c r="C2181" s="144" t="s">
        <v>5426</v>
      </c>
      <c r="D2181" s="256">
        <v>0</v>
      </c>
      <c r="E2181" s="256">
        <v>0</v>
      </c>
      <c r="F2181" s="256">
        <v>0</v>
      </c>
      <c r="G2181" s="256">
        <v>0</v>
      </c>
      <c r="H2181" s="256">
        <v>0</v>
      </c>
      <c r="I2181" s="256">
        <v>0</v>
      </c>
      <c r="J2181" s="256">
        <v>1.02473379520357</v>
      </c>
    </row>
    <row r="2182" spans="1:10" s="116" customFormat="1" ht="12" x14ac:dyDescent="0.2">
      <c r="A2182" s="143" t="s">
        <v>305</v>
      </c>
      <c r="B2182" s="143" t="s">
        <v>305</v>
      </c>
      <c r="C2182" s="143" t="s">
        <v>2236</v>
      </c>
      <c r="D2182" s="255">
        <v>0</v>
      </c>
      <c r="E2182" s="255">
        <v>0</v>
      </c>
      <c r="F2182" s="255">
        <v>0</v>
      </c>
      <c r="G2182" s="255">
        <v>0</v>
      </c>
      <c r="H2182" s="255">
        <v>0</v>
      </c>
      <c r="I2182" s="255">
        <v>0</v>
      </c>
      <c r="J2182" s="255">
        <v>2.04376855155096</v>
      </c>
    </row>
    <row r="2183" spans="1:10" s="116" customFormat="1" ht="12" x14ac:dyDescent="0.2">
      <c r="A2183" s="144" t="s">
        <v>381</v>
      </c>
      <c r="B2183" s="144" t="s">
        <v>381</v>
      </c>
      <c r="C2183" s="144" t="s">
        <v>2561</v>
      </c>
      <c r="D2183" s="256">
        <v>0</v>
      </c>
      <c r="E2183" s="256">
        <v>0</v>
      </c>
      <c r="F2183" s="256">
        <v>0</v>
      </c>
      <c r="G2183" s="256">
        <v>0</v>
      </c>
      <c r="H2183" s="256">
        <v>0</v>
      </c>
      <c r="I2183" s="256">
        <v>0</v>
      </c>
      <c r="J2183" s="256">
        <v>0.89337323026498805</v>
      </c>
    </row>
    <row r="2184" spans="1:10" s="116" customFormat="1" ht="12" x14ac:dyDescent="0.2">
      <c r="A2184" s="143" t="s">
        <v>6282</v>
      </c>
      <c r="B2184" s="143" t="s">
        <v>6282</v>
      </c>
      <c r="C2184" s="143" t="s">
        <v>6283</v>
      </c>
      <c r="D2184" s="255">
        <v>0</v>
      </c>
      <c r="E2184" s="255">
        <v>0</v>
      </c>
      <c r="F2184" s="255">
        <v>0</v>
      </c>
      <c r="G2184" s="255">
        <v>0</v>
      </c>
      <c r="H2184" s="255">
        <v>0</v>
      </c>
      <c r="I2184" s="255">
        <v>0</v>
      </c>
      <c r="J2184" s="255">
        <v>1.9832026473430799</v>
      </c>
    </row>
    <row r="2185" spans="1:10" s="116" customFormat="1" ht="12" x14ac:dyDescent="0.2">
      <c r="A2185" s="144" t="s">
        <v>3939</v>
      </c>
      <c r="B2185" s="144" t="s">
        <v>3939</v>
      </c>
      <c r="C2185" s="144" t="s">
        <v>3940</v>
      </c>
      <c r="D2185" s="256">
        <v>5.6196980806009198E-4</v>
      </c>
      <c r="E2185" s="256">
        <v>1.1239396161201801E-3</v>
      </c>
      <c r="F2185" s="256">
        <v>2.2478792322403701E-3</v>
      </c>
      <c r="G2185" s="256">
        <v>0</v>
      </c>
      <c r="H2185" s="256">
        <v>0</v>
      </c>
      <c r="I2185" s="256">
        <v>0</v>
      </c>
      <c r="J2185" s="256">
        <v>0.37010021499988599</v>
      </c>
    </row>
    <row r="2186" spans="1:10" s="116" customFormat="1" ht="12" x14ac:dyDescent="0.2">
      <c r="A2186" s="143" t="s">
        <v>1014</v>
      </c>
      <c r="B2186" s="143" t="s">
        <v>1280</v>
      </c>
      <c r="C2186" s="143" t="s">
        <v>3621</v>
      </c>
      <c r="D2186" s="255">
        <v>61.188131544408897</v>
      </c>
      <c r="E2186" s="255">
        <v>122.37626308881801</v>
      </c>
      <c r="F2186" s="255">
        <v>244.75252617763601</v>
      </c>
      <c r="G2186" s="255">
        <v>0</v>
      </c>
      <c r="H2186" s="255">
        <v>0</v>
      </c>
      <c r="I2186" s="255">
        <v>0</v>
      </c>
      <c r="J2186" s="255">
        <v>0</v>
      </c>
    </row>
    <row r="2187" spans="1:10" s="116" customFormat="1" ht="12" x14ac:dyDescent="0.2">
      <c r="A2187" s="144" t="s">
        <v>1201</v>
      </c>
      <c r="B2187" s="144" t="s">
        <v>1201</v>
      </c>
      <c r="C2187" s="144" t="s">
        <v>3843</v>
      </c>
      <c r="D2187" s="256">
        <v>0</v>
      </c>
      <c r="E2187" s="256">
        <v>0</v>
      </c>
      <c r="F2187" s="256">
        <v>0</v>
      </c>
      <c r="G2187" s="256">
        <v>0</v>
      </c>
      <c r="H2187" s="256">
        <v>0</v>
      </c>
      <c r="I2187" s="256">
        <v>0</v>
      </c>
      <c r="J2187" s="256">
        <v>1.9569900705495</v>
      </c>
    </row>
    <row r="2188" spans="1:10" s="116" customFormat="1" ht="12" x14ac:dyDescent="0.2">
      <c r="A2188" s="143" t="s">
        <v>688</v>
      </c>
      <c r="B2188" s="143" t="s">
        <v>688</v>
      </c>
      <c r="C2188" s="143" t="s">
        <v>3229</v>
      </c>
      <c r="D2188" s="255">
        <v>0</v>
      </c>
      <c r="E2188" s="255">
        <v>0</v>
      </c>
      <c r="F2188" s="255">
        <v>0</v>
      </c>
      <c r="G2188" s="255">
        <v>0</v>
      </c>
      <c r="H2188" s="255">
        <v>0</v>
      </c>
      <c r="I2188" s="255">
        <v>0</v>
      </c>
      <c r="J2188" s="255">
        <v>2.8108110320352901</v>
      </c>
    </row>
    <row r="2189" spans="1:10" s="116" customFormat="1" ht="12" x14ac:dyDescent="0.2">
      <c r="A2189" s="144" t="s">
        <v>5038</v>
      </c>
      <c r="B2189" s="144" t="s">
        <v>5038</v>
      </c>
      <c r="C2189" s="144" t="s">
        <v>2479</v>
      </c>
      <c r="D2189" s="256">
        <v>0</v>
      </c>
      <c r="E2189" s="256">
        <v>0</v>
      </c>
      <c r="F2189" s="256">
        <v>0</v>
      </c>
      <c r="G2189" s="256">
        <v>0</v>
      </c>
      <c r="H2189" s="256">
        <v>0</v>
      </c>
      <c r="I2189" s="256">
        <v>0</v>
      </c>
      <c r="J2189" s="256">
        <v>1.9622792800914299</v>
      </c>
    </row>
    <row r="2190" spans="1:10" s="116" customFormat="1" ht="12" x14ac:dyDescent="0.2">
      <c r="A2190" s="143" t="s">
        <v>4378</v>
      </c>
      <c r="B2190" s="143" t="s">
        <v>5039</v>
      </c>
      <c r="C2190" s="143" t="s">
        <v>1910</v>
      </c>
      <c r="D2190" s="255">
        <v>80.8640517574905</v>
      </c>
      <c r="E2190" s="255">
        <v>161.728103514981</v>
      </c>
      <c r="F2190" s="255">
        <v>323.456207029962</v>
      </c>
      <c r="G2190" s="255">
        <v>0</v>
      </c>
      <c r="H2190" s="255">
        <v>0</v>
      </c>
      <c r="I2190" s="255">
        <v>0</v>
      </c>
      <c r="J2190" s="255">
        <v>0.88083826179222202</v>
      </c>
    </row>
    <row r="2191" spans="1:10" s="116" customFormat="1" ht="12" x14ac:dyDescent="0.2">
      <c r="A2191" s="144" t="s">
        <v>6284</v>
      </c>
      <c r="B2191" s="144" t="s">
        <v>6284</v>
      </c>
      <c r="C2191" s="144" t="s">
        <v>6285</v>
      </c>
      <c r="D2191" s="256">
        <v>0</v>
      </c>
      <c r="E2191" s="256">
        <v>0</v>
      </c>
      <c r="F2191" s="256">
        <v>0</v>
      </c>
      <c r="G2191" s="256">
        <v>0</v>
      </c>
      <c r="H2191" s="256">
        <v>0</v>
      </c>
      <c r="I2191" s="256">
        <v>0</v>
      </c>
      <c r="J2191" s="256">
        <v>3.1421683311200002</v>
      </c>
    </row>
    <row r="2192" spans="1:10" s="116" customFormat="1" ht="12" x14ac:dyDescent="0.2">
      <c r="A2192" s="143" t="s">
        <v>5040</v>
      </c>
      <c r="B2192" s="143" t="s">
        <v>5040</v>
      </c>
      <c r="C2192" s="143" t="s">
        <v>2259</v>
      </c>
      <c r="D2192" s="255">
        <v>0</v>
      </c>
      <c r="E2192" s="255">
        <v>0</v>
      </c>
      <c r="F2192" s="255">
        <v>0</v>
      </c>
      <c r="G2192" s="255">
        <v>0</v>
      </c>
      <c r="H2192" s="255">
        <v>0</v>
      </c>
      <c r="I2192" s="255">
        <v>0</v>
      </c>
      <c r="J2192" s="255">
        <v>2.44619917263319</v>
      </c>
    </row>
    <row r="2193" spans="1:10" s="116" customFormat="1" ht="12" x14ac:dyDescent="0.2">
      <c r="A2193" s="144" t="s">
        <v>730</v>
      </c>
      <c r="B2193" s="144" t="s">
        <v>730</v>
      </c>
      <c r="C2193" s="144" t="s">
        <v>3278</v>
      </c>
      <c r="D2193" s="256">
        <v>4.8951464651965002E-4</v>
      </c>
      <c r="E2193" s="256">
        <v>9.7902929303930004E-4</v>
      </c>
      <c r="F2193" s="256">
        <v>1.9580585860786001E-3</v>
      </c>
      <c r="G2193" s="256">
        <v>0</v>
      </c>
      <c r="H2193" s="256">
        <v>0</v>
      </c>
      <c r="I2193" s="256">
        <v>0</v>
      </c>
      <c r="J2193" s="256">
        <v>1.6743827086208201</v>
      </c>
    </row>
    <row r="2194" spans="1:10" s="116" customFormat="1" ht="12" x14ac:dyDescent="0.2">
      <c r="A2194" s="143" t="s">
        <v>1543</v>
      </c>
      <c r="B2194" s="143" t="s">
        <v>1543</v>
      </c>
      <c r="C2194" s="143" t="s">
        <v>4220</v>
      </c>
      <c r="D2194" s="255">
        <v>1.33340906832414E-4</v>
      </c>
      <c r="E2194" s="255">
        <v>2.6668181366482899E-4</v>
      </c>
      <c r="F2194" s="255">
        <v>5.3336362732965699E-4</v>
      </c>
      <c r="G2194" s="255">
        <v>0</v>
      </c>
      <c r="H2194" s="255">
        <v>0</v>
      </c>
      <c r="I2194" s="255">
        <v>0</v>
      </c>
      <c r="J2194" s="255">
        <v>0.40406768407902599</v>
      </c>
    </row>
    <row r="2195" spans="1:10" s="116" customFormat="1" ht="12" x14ac:dyDescent="0.2">
      <c r="A2195" s="144" t="s">
        <v>833</v>
      </c>
      <c r="B2195" s="144" t="s">
        <v>833</v>
      </c>
      <c r="C2195" s="144" t="s">
        <v>3400</v>
      </c>
      <c r="D2195" s="256">
        <v>0</v>
      </c>
      <c r="E2195" s="256">
        <v>0</v>
      </c>
      <c r="F2195" s="256">
        <v>0</v>
      </c>
      <c r="G2195" s="256">
        <v>0</v>
      </c>
      <c r="H2195" s="256">
        <v>0</v>
      </c>
      <c r="I2195" s="256">
        <v>0</v>
      </c>
      <c r="J2195" s="256">
        <v>0.53954015106764697</v>
      </c>
    </row>
    <row r="2196" spans="1:10" s="116" customFormat="1" ht="12" x14ac:dyDescent="0.2">
      <c r="A2196" s="143" t="s">
        <v>5427</v>
      </c>
      <c r="B2196" s="143" t="s">
        <v>5427</v>
      </c>
      <c r="C2196" s="143" t="s">
        <v>5428</v>
      </c>
      <c r="D2196" s="255">
        <v>0</v>
      </c>
      <c r="E2196" s="255">
        <v>0</v>
      </c>
      <c r="F2196" s="255">
        <v>0</v>
      </c>
      <c r="G2196" s="255">
        <v>0</v>
      </c>
      <c r="H2196" s="255">
        <v>0</v>
      </c>
      <c r="I2196" s="255">
        <v>0</v>
      </c>
      <c r="J2196" s="255">
        <v>3.0485908431299999</v>
      </c>
    </row>
    <row r="2197" spans="1:10" s="116" customFormat="1" ht="12" x14ac:dyDescent="0.2">
      <c r="A2197" s="144" t="s">
        <v>637</v>
      </c>
      <c r="B2197" s="144" t="s">
        <v>637</v>
      </c>
      <c r="C2197" s="144" t="s">
        <v>3139</v>
      </c>
      <c r="D2197" s="256">
        <v>22.956770810355099</v>
      </c>
      <c r="E2197" s="256">
        <v>45.913541620710198</v>
      </c>
      <c r="F2197" s="256">
        <v>91.827083241420496</v>
      </c>
      <c r="G2197" s="256">
        <v>0</v>
      </c>
      <c r="H2197" s="256">
        <v>0</v>
      </c>
      <c r="I2197" s="256">
        <v>0</v>
      </c>
      <c r="J2197" s="256">
        <v>2.0803482810398002</v>
      </c>
    </row>
    <row r="2198" spans="1:10" s="116" customFormat="1" ht="12" x14ac:dyDescent="0.2">
      <c r="A2198" s="143" t="s">
        <v>5041</v>
      </c>
      <c r="B2198" s="143" t="s">
        <v>5041</v>
      </c>
      <c r="C2198" s="143" t="s">
        <v>2177</v>
      </c>
      <c r="D2198" s="255">
        <v>0</v>
      </c>
      <c r="E2198" s="255">
        <v>0</v>
      </c>
      <c r="F2198" s="255">
        <v>0</v>
      </c>
      <c r="G2198" s="255">
        <v>0</v>
      </c>
      <c r="H2198" s="255">
        <v>0</v>
      </c>
      <c r="I2198" s="255">
        <v>0</v>
      </c>
      <c r="J2198" s="255">
        <v>0.95298225942255299</v>
      </c>
    </row>
    <row r="2199" spans="1:10" s="116" customFormat="1" ht="12" x14ac:dyDescent="0.2">
      <c r="A2199" s="144" t="s">
        <v>1183</v>
      </c>
      <c r="B2199" s="144" t="s">
        <v>1183</v>
      </c>
      <c r="C2199" s="144" t="s">
        <v>3818</v>
      </c>
      <c r="D2199" s="256">
        <v>0</v>
      </c>
      <c r="E2199" s="256">
        <v>0</v>
      </c>
      <c r="F2199" s="256">
        <v>0</v>
      </c>
      <c r="G2199" s="256">
        <v>0</v>
      </c>
      <c r="H2199" s="256">
        <v>0</v>
      </c>
      <c r="I2199" s="256">
        <v>0</v>
      </c>
      <c r="J2199" s="256">
        <v>1.9664531683745501</v>
      </c>
    </row>
    <row r="2200" spans="1:10" s="116" customFormat="1" ht="12" x14ac:dyDescent="0.2">
      <c r="A2200" s="143" t="s">
        <v>535</v>
      </c>
      <c r="B2200" s="143" t="s">
        <v>535</v>
      </c>
      <c r="C2200" s="143" t="s">
        <v>2901</v>
      </c>
      <c r="D2200" s="255">
        <v>0</v>
      </c>
      <c r="E2200" s="255">
        <v>0</v>
      </c>
      <c r="F2200" s="255">
        <v>0</v>
      </c>
      <c r="G2200" s="255">
        <v>0</v>
      </c>
      <c r="H2200" s="255">
        <v>0</v>
      </c>
      <c r="I2200" s="255">
        <v>0</v>
      </c>
      <c r="J2200" s="255">
        <v>2.0262467111125102</v>
      </c>
    </row>
    <row r="2201" spans="1:10" s="116" customFormat="1" ht="12" x14ac:dyDescent="0.2">
      <c r="A2201" s="144" t="s">
        <v>797</v>
      </c>
      <c r="B2201" s="144" t="s">
        <v>797</v>
      </c>
      <c r="C2201" s="144" t="s">
        <v>3363</v>
      </c>
      <c r="D2201" s="256">
        <v>0</v>
      </c>
      <c r="E2201" s="256">
        <v>0</v>
      </c>
      <c r="F2201" s="256">
        <v>0</v>
      </c>
      <c r="G2201" s="256">
        <v>0</v>
      </c>
      <c r="H2201" s="256">
        <v>0</v>
      </c>
      <c r="I2201" s="256">
        <v>0</v>
      </c>
      <c r="J2201" s="256">
        <v>2.0403764568681901</v>
      </c>
    </row>
    <row r="2202" spans="1:10" s="116" customFormat="1" ht="12" x14ac:dyDescent="0.2">
      <c r="A2202" s="143" t="s">
        <v>591</v>
      </c>
      <c r="B2202" s="143" t="s">
        <v>587</v>
      </c>
      <c r="C2202" s="143" t="s">
        <v>2997</v>
      </c>
      <c r="D2202" s="255">
        <v>24.650995273709999</v>
      </c>
      <c r="E2202" s="255">
        <v>49.301990547420097</v>
      </c>
      <c r="F2202" s="255">
        <v>98.603981094840194</v>
      </c>
      <c r="G2202" s="255">
        <v>0</v>
      </c>
      <c r="H2202" s="255">
        <v>0</v>
      </c>
      <c r="I2202" s="255">
        <v>0</v>
      </c>
      <c r="J2202" s="255">
        <v>1.61808934573401</v>
      </c>
    </row>
    <row r="2203" spans="1:10" s="116" customFormat="1" ht="12" x14ac:dyDescent="0.2">
      <c r="A2203" s="144" t="s">
        <v>5042</v>
      </c>
      <c r="B2203" s="144" t="s">
        <v>5042</v>
      </c>
      <c r="C2203" s="144" t="s">
        <v>3190</v>
      </c>
      <c r="D2203" s="256">
        <v>0</v>
      </c>
      <c r="E2203" s="256">
        <v>0</v>
      </c>
      <c r="F2203" s="256">
        <v>0</v>
      </c>
      <c r="G2203" s="256">
        <v>0</v>
      </c>
      <c r="H2203" s="256">
        <v>0</v>
      </c>
      <c r="I2203" s="256">
        <v>0</v>
      </c>
      <c r="J2203" s="256">
        <v>0</v>
      </c>
    </row>
    <row r="2204" spans="1:10" s="116" customFormat="1" ht="12" x14ac:dyDescent="0.2">
      <c r="A2204" s="143" t="s">
        <v>5043</v>
      </c>
      <c r="B2204" s="143" t="s">
        <v>5043</v>
      </c>
      <c r="C2204" s="143" t="s">
        <v>3173</v>
      </c>
      <c r="D2204" s="255">
        <v>1.7684412522191701E-4</v>
      </c>
      <c r="E2204" s="255">
        <v>3.53688250443835E-4</v>
      </c>
      <c r="F2204" s="255">
        <v>7.0737650088766903E-4</v>
      </c>
      <c r="G2204" s="255">
        <v>0</v>
      </c>
      <c r="H2204" s="255">
        <v>0</v>
      </c>
      <c r="I2204" s="255">
        <v>0</v>
      </c>
      <c r="J2204" s="255">
        <v>0</v>
      </c>
    </row>
    <row r="2205" spans="1:10" s="116" customFormat="1" ht="12" x14ac:dyDescent="0.2">
      <c r="A2205" s="144" t="s">
        <v>1470</v>
      </c>
      <c r="B2205" s="144" t="s">
        <v>1470</v>
      </c>
      <c r="C2205" s="144" t="s">
        <v>4147</v>
      </c>
      <c r="D2205" s="256">
        <v>0</v>
      </c>
      <c r="E2205" s="256">
        <v>0</v>
      </c>
      <c r="F2205" s="256">
        <v>0</v>
      </c>
      <c r="G2205" s="256">
        <v>0</v>
      </c>
      <c r="H2205" s="256">
        <v>0</v>
      </c>
      <c r="I2205" s="256">
        <v>0</v>
      </c>
      <c r="J2205" s="256">
        <v>181.52140398518</v>
      </c>
    </row>
    <row r="2206" spans="1:10" s="116" customFormat="1" ht="12" x14ac:dyDescent="0.2">
      <c r="A2206" s="143" t="s">
        <v>5429</v>
      </c>
      <c r="B2206" s="143" t="s">
        <v>5429</v>
      </c>
      <c r="C2206" s="143" t="s">
        <v>5430</v>
      </c>
      <c r="D2206" s="255">
        <v>0</v>
      </c>
      <c r="E2206" s="255">
        <v>0</v>
      </c>
      <c r="F2206" s="255">
        <v>0</v>
      </c>
      <c r="G2206" s="255">
        <v>0</v>
      </c>
      <c r="H2206" s="255">
        <v>0</v>
      </c>
      <c r="I2206" s="255">
        <v>0</v>
      </c>
      <c r="J2206" s="255">
        <v>1.94433524234857</v>
      </c>
    </row>
    <row r="2207" spans="1:10" s="116" customFormat="1" ht="12" x14ac:dyDescent="0.2">
      <c r="A2207" s="144" t="s">
        <v>4342</v>
      </c>
      <c r="B2207" s="144" t="s">
        <v>5044</v>
      </c>
      <c r="C2207" s="144" t="s">
        <v>2735</v>
      </c>
      <c r="D2207" s="256">
        <v>100.537774432623</v>
      </c>
      <c r="E2207" s="256">
        <v>201.07554886524599</v>
      </c>
      <c r="F2207" s="256">
        <v>402.15109773049301</v>
      </c>
      <c r="G2207" s="256">
        <v>0</v>
      </c>
      <c r="H2207" s="256">
        <v>0</v>
      </c>
      <c r="I2207" s="256">
        <v>0</v>
      </c>
      <c r="J2207" s="256">
        <v>1.16044548526793</v>
      </c>
    </row>
    <row r="2208" spans="1:10" s="116" customFormat="1" ht="12" x14ac:dyDescent="0.2">
      <c r="A2208" s="143" t="s">
        <v>5045</v>
      </c>
      <c r="B2208" s="143" t="s">
        <v>5046</v>
      </c>
      <c r="C2208" s="143" t="s">
        <v>2405</v>
      </c>
      <c r="D2208" s="255">
        <v>9.3396203443670398</v>
      </c>
      <c r="E2208" s="255">
        <v>18.679240688734101</v>
      </c>
      <c r="F2208" s="255">
        <v>37.358481377468202</v>
      </c>
      <c r="G2208" s="255">
        <v>0</v>
      </c>
      <c r="H2208" s="255">
        <v>0</v>
      </c>
      <c r="I2208" s="255">
        <v>0</v>
      </c>
      <c r="J2208" s="255">
        <v>1.91571440849191</v>
      </c>
    </row>
    <row r="2209" spans="1:10" s="116" customFormat="1" ht="12" x14ac:dyDescent="0.2">
      <c r="A2209" s="144" t="s">
        <v>568</v>
      </c>
      <c r="B2209" s="144" t="s">
        <v>568</v>
      </c>
      <c r="C2209" s="144" t="s">
        <v>2960</v>
      </c>
      <c r="D2209" s="256">
        <v>0</v>
      </c>
      <c r="E2209" s="256">
        <v>0</v>
      </c>
      <c r="F2209" s="256">
        <v>0</v>
      </c>
      <c r="G2209" s="256">
        <v>0</v>
      </c>
      <c r="H2209" s="256">
        <v>0</v>
      </c>
      <c r="I2209" s="256">
        <v>0</v>
      </c>
      <c r="J2209" s="256">
        <v>2.7988614187474901</v>
      </c>
    </row>
    <row r="2210" spans="1:10" s="116" customFormat="1" ht="12" x14ac:dyDescent="0.2">
      <c r="A2210" s="143" t="s">
        <v>1234</v>
      </c>
      <c r="B2210" s="143" t="s">
        <v>1234</v>
      </c>
      <c r="C2210" s="143" t="s">
        <v>3885</v>
      </c>
      <c r="D2210" s="255">
        <v>5.2102212647058802E-4</v>
      </c>
      <c r="E2210" s="255">
        <v>1.0420442529411799E-3</v>
      </c>
      <c r="F2210" s="255">
        <v>2.0840885058823499E-3</v>
      </c>
      <c r="G2210" s="255">
        <v>0</v>
      </c>
      <c r="H2210" s="255">
        <v>0</v>
      </c>
      <c r="I2210" s="255">
        <v>0</v>
      </c>
      <c r="J2210" s="255">
        <v>1.6265694293587001</v>
      </c>
    </row>
    <row r="2211" spans="1:10" s="116" customFormat="1" ht="12" x14ac:dyDescent="0.2">
      <c r="A2211" s="144" t="s">
        <v>1114</v>
      </c>
      <c r="B2211" s="144" t="s">
        <v>1114</v>
      </c>
      <c r="C2211" s="144" t="s">
        <v>3735</v>
      </c>
      <c r="D2211" s="256">
        <v>1.2346627675972001E-4</v>
      </c>
      <c r="E2211" s="256">
        <v>2.46932553519441E-4</v>
      </c>
      <c r="F2211" s="256">
        <v>4.9386510703888103E-4</v>
      </c>
      <c r="G2211" s="256">
        <v>0</v>
      </c>
      <c r="H2211" s="256">
        <v>0</v>
      </c>
      <c r="I2211" s="256">
        <v>0</v>
      </c>
      <c r="J2211" s="256">
        <v>0.40926817984213798</v>
      </c>
    </row>
    <row r="2212" spans="1:10" s="116" customFormat="1" ht="12" x14ac:dyDescent="0.2">
      <c r="A2212" s="143" t="s">
        <v>1115</v>
      </c>
      <c r="B2212" s="143" t="s">
        <v>1115</v>
      </c>
      <c r="C2212" s="143" t="s">
        <v>3736</v>
      </c>
      <c r="D2212" s="255">
        <v>0</v>
      </c>
      <c r="E2212" s="255">
        <v>0</v>
      </c>
      <c r="F2212" s="255">
        <v>0</v>
      </c>
      <c r="G2212" s="255">
        <v>73.820187326483193</v>
      </c>
      <c r="H2212" s="255">
        <v>147.64037465296599</v>
      </c>
      <c r="I2212" s="255">
        <v>295.280749305933</v>
      </c>
      <c r="J2212" s="255">
        <v>0</v>
      </c>
    </row>
    <row r="2213" spans="1:10" s="116" customFormat="1" ht="12" x14ac:dyDescent="0.2">
      <c r="A2213" s="144" t="s">
        <v>5047</v>
      </c>
      <c r="B2213" s="144" t="s">
        <v>5047</v>
      </c>
      <c r="C2213" s="144" t="s">
        <v>2035</v>
      </c>
      <c r="D2213" s="256">
        <v>0</v>
      </c>
      <c r="E2213" s="256">
        <v>0</v>
      </c>
      <c r="F2213" s="256">
        <v>0</v>
      </c>
      <c r="G2213" s="256">
        <v>0</v>
      </c>
      <c r="H2213" s="256">
        <v>0</v>
      </c>
      <c r="I2213" s="256">
        <v>0</v>
      </c>
      <c r="J2213" s="256">
        <v>2.0905724740969598</v>
      </c>
    </row>
    <row r="2214" spans="1:10" s="116" customFormat="1" ht="12" x14ac:dyDescent="0.2">
      <c r="A2214" s="143" t="s">
        <v>453</v>
      </c>
      <c r="B2214" s="143" t="s">
        <v>456</v>
      </c>
      <c r="C2214" s="143" t="s">
        <v>2779</v>
      </c>
      <c r="D2214" s="255">
        <v>12.9350865493134</v>
      </c>
      <c r="E2214" s="255">
        <v>25.8701730986269</v>
      </c>
      <c r="F2214" s="255">
        <v>51.7403461972538</v>
      </c>
      <c r="G2214" s="255">
        <v>0</v>
      </c>
      <c r="H2214" s="255">
        <v>0</v>
      </c>
      <c r="I2214" s="255">
        <v>0</v>
      </c>
      <c r="J2214" s="255">
        <v>1.9962491011324</v>
      </c>
    </row>
    <row r="2215" spans="1:10" s="116" customFormat="1" ht="12" x14ac:dyDescent="0.2">
      <c r="A2215" s="144" t="s">
        <v>933</v>
      </c>
      <c r="B2215" s="144" t="s">
        <v>933</v>
      </c>
      <c r="C2215" s="144" t="s">
        <v>3513</v>
      </c>
      <c r="D2215" s="256">
        <v>0</v>
      </c>
      <c r="E2215" s="256">
        <v>0</v>
      </c>
      <c r="F2215" s="256">
        <v>0</v>
      </c>
      <c r="G2215" s="256">
        <v>0</v>
      </c>
      <c r="H2215" s="256">
        <v>0</v>
      </c>
      <c r="I2215" s="256">
        <v>0</v>
      </c>
      <c r="J2215" s="256">
        <v>2.0290993567894602</v>
      </c>
    </row>
    <row r="2216" spans="1:10" s="116" customFormat="1" ht="12" x14ac:dyDescent="0.2">
      <c r="A2216" s="143" t="s">
        <v>4440</v>
      </c>
      <c r="B2216" s="143" t="s">
        <v>5048</v>
      </c>
      <c r="C2216" s="143" t="s">
        <v>2808</v>
      </c>
      <c r="D2216" s="255">
        <v>42.350007438404397</v>
      </c>
      <c r="E2216" s="255">
        <v>84.700014876808794</v>
      </c>
      <c r="F2216" s="255">
        <v>169.40002975361801</v>
      </c>
      <c r="G2216" s="255">
        <v>0</v>
      </c>
      <c r="H2216" s="255">
        <v>0</v>
      </c>
      <c r="I2216" s="255">
        <v>0</v>
      </c>
      <c r="J2216" s="255">
        <v>2.1444636582092902</v>
      </c>
    </row>
    <row r="2217" spans="1:10" s="116" customFormat="1" ht="12" x14ac:dyDescent="0.2">
      <c r="A2217" s="144" t="s">
        <v>563</v>
      </c>
      <c r="B2217" s="144" t="s">
        <v>563</v>
      </c>
      <c r="C2217" s="144" t="s">
        <v>2953</v>
      </c>
      <c r="D2217" s="256">
        <v>5.5979297432225301E-4</v>
      </c>
      <c r="E2217" s="256">
        <v>1.1195859486445099E-3</v>
      </c>
      <c r="F2217" s="256">
        <v>2.2391718972890099E-3</v>
      </c>
      <c r="G2217" s="256">
        <v>0</v>
      </c>
      <c r="H2217" s="256">
        <v>0</v>
      </c>
      <c r="I2217" s="256">
        <v>0</v>
      </c>
      <c r="J2217" s="256">
        <v>0</v>
      </c>
    </row>
    <row r="2218" spans="1:10" s="116" customFormat="1" ht="12" x14ac:dyDescent="0.2">
      <c r="A2218" s="143" t="s">
        <v>4583</v>
      </c>
      <c r="B2218" s="143" t="s">
        <v>5609</v>
      </c>
      <c r="C2218" s="143" t="s">
        <v>5610</v>
      </c>
      <c r="D2218" s="255">
        <v>62.722988796858999</v>
      </c>
      <c r="E2218" s="255">
        <v>125.445977593718</v>
      </c>
      <c r="F2218" s="255">
        <v>250.891955187436</v>
      </c>
      <c r="G2218" s="255">
        <v>0</v>
      </c>
      <c r="H2218" s="255">
        <v>0</v>
      </c>
      <c r="I2218" s="255">
        <v>0</v>
      </c>
      <c r="J2218" s="255">
        <v>1.5909684850524599</v>
      </c>
    </row>
    <row r="2219" spans="1:10" s="116" customFormat="1" ht="12" x14ac:dyDescent="0.2">
      <c r="A2219" s="144" t="s">
        <v>5901</v>
      </c>
      <c r="B2219" s="144" t="s">
        <v>5901</v>
      </c>
      <c r="C2219" s="144" t="s">
        <v>5611</v>
      </c>
      <c r="D2219" s="256">
        <v>0</v>
      </c>
      <c r="E2219" s="256">
        <v>0</v>
      </c>
      <c r="F2219" s="256">
        <v>0</v>
      </c>
      <c r="G2219" s="256">
        <v>0</v>
      </c>
      <c r="H2219" s="256">
        <v>0</v>
      </c>
      <c r="I2219" s="256">
        <v>0</v>
      </c>
      <c r="J2219" s="256">
        <v>1.7728393237523701</v>
      </c>
    </row>
    <row r="2220" spans="1:10" s="116" customFormat="1" ht="12" x14ac:dyDescent="0.2">
      <c r="A2220" s="143" t="s">
        <v>5612</v>
      </c>
      <c r="B2220" s="143" t="s">
        <v>5612</v>
      </c>
      <c r="C2220" s="143" t="s">
        <v>5613</v>
      </c>
      <c r="D2220" s="255">
        <v>0</v>
      </c>
      <c r="E2220" s="255">
        <v>0</v>
      </c>
      <c r="F2220" s="255">
        <v>0</v>
      </c>
      <c r="G2220" s="255">
        <v>25.093320108449198</v>
      </c>
      <c r="H2220" s="255">
        <v>50.186640216898297</v>
      </c>
      <c r="I2220" s="255">
        <v>100.37328043379701</v>
      </c>
      <c r="J2220" s="255">
        <v>0</v>
      </c>
    </row>
    <row r="2221" spans="1:10" s="116" customFormat="1" ht="12" x14ac:dyDescent="0.2">
      <c r="A2221" s="144" t="s">
        <v>5049</v>
      </c>
      <c r="B2221" s="144" t="s">
        <v>5049</v>
      </c>
      <c r="C2221" s="144" t="s">
        <v>2537</v>
      </c>
      <c r="D2221" s="256">
        <v>0</v>
      </c>
      <c r="E2221" s="256">
        <v>0</v>
      </c>
      <c r="F2221" s="256">
        <v>0</v>
      </c>
      <c r="G2221" s="256">
        <v>0</v>
      </c>
      <c r="H2221" s="256">
        <v>0</v>
      </c>
      <c r="I2221" s="256">
        <v>0</v>
      </c>
      <c r="J2221" s="256">
        <v>1.96293101847945</v>
      </c>
    </row>
    <row r="2222" spans="1:10" s="116" customFormat="1" ht="12" x14ac:dyDescent="0.2">
      <c r="A2222" s="143" t="s">
        <v>6286</v>
      </c>
      <c r="B2222" s="143" t="s">
        <v>6286</v>
      </c>
      <c r="C2222" s="143" t="s">
        <v>6287</v>
      </c>
      <c r="D2222" s="255">
        <v>0</v>
      </c>
      <c r="E2222" s="255">
        <v>0</v>
      </c>
      <c r="F2222" s="255">
        <v>0</v>
      </c>
      <c r="G2222" s="255">
        <v>0</v>
      </c>
      <c r="H2222" s="255">
        <v>0</v>
      </c>
      <c r="I2222" s="255">
        <v>0</v>
      </c>
      <c r="J2222" s="255">
        <v>2.4922865688</v>
      </c>
    </row>
    <row r="2223" spans="1:10" s="116" customFormat="1" ht="12" x14ac:dyDescent="0.2">
      <c r="A2223" s="144" t="s">
        <v>6288</v>
      </c>
      <c r="B2223" s="144" t="s">
        <v>6288</v>
      </c>
      <c r="C2223" s="144" t="s">
        <v>6289</v>
      </c>
      <c r="D2223" s="256">
        <v>1.9614545999999998E-3</v>
      </c>
      <c r="E2223" s="256">
        <v>3.9229091999999997E-3</v>
      </c>
      <c r="F2223" s="256">
        <v>7.8458183999999993E-3</v>
      </c>
      <c r="G2223" s="256">
        <v>0</v>
      </c>
      <c r="H2223" s="256">
        <v>0</v>
      </c>
      <c r="I2223" s="256">
        <v>0</v>
      </c>
      <c r="J2223" s="256">
        <v>0</v>
      </c>
    </row>
    <row r="2224" spans="1:10" s="116" customFormat="1" ht="12" x14ac:dyDescent="0.2">
      <c r="A2224" s="143" t="s">
        <v>4282</v>
      </c>
      <c r="B2224" s="143" t="s">
        <v>4282</v>
      </c>
      <c r="C2224" s="143" t="s">
        <v>4283</v>
      </c>
      <c r="D2224" s="255">
        <v>1.69655639915172E-3</v>
      </c>
      <c r="E2224" s="255">
        <v>3.3931127983034401E-3</v>
      </c>
      <c r="F2224" s="255">
        <v>6.7862255966068897E-3</v>
      </c>
      <c r="G2224" s="255">
        <v>0</v>
      </c>
      <c r="H2224" s="255">
        <v>0</v>
      </c>
      <c r="I2224" s="255">
        <v>0</v>
      </c>
      <c r="J2224" s="255">
        <v>1.7951499124999999</v>
      </c>
    </row>
    <row r="2225" spans="1:10" s="116" customFormat="1" ht="12" x14ac:dyDescent="0.2">
      <c r="A2225" s="144" t="s">
        <v>642</v>
      </c>
      <c r="B2225" s="144" t="s">
        <v>642</v>
      </c>
      <c r="C2225" s="144" t="s">
        <v>3146</v>
      </c>
      <c r="D2225" s="256">
        <v>0</v>
      </c>
      <c r="E2225" s="256">
        <v>0</v>
      </c>
      <c r="F2225" s="256">
        <v>0</v>
      </c>
      <c r="G2225" s="256">
        <v>0</v>
      </c>
      <c r="H2225" s="256">
        <v>0</v>
      </c>
      <c r="I2225" s="256">
        <v>0</v>
      </c>
      <c r="J2225" s="256">
        <v>2.6665478777746201</v>
      </c>
    </row>
    <row r="2226" spans="1:10" s="116" customFormat="1" ht="12" x14ac:dyDescent="0.2">
      <c r="A2226" s="143" t="s">
        <v>651</v>
      </c>
      <c r="B2226" s="143" t="s">
        <v>651</v>
      </c>
      <c r="C2226" s="143" t="s">
        <v>3164</v>
      </c>
      <c r="D2226" s="255">
        <v>0</v>
      </c>
      <c r="E2226" s="255">
        <v>0</v>
      </c>
      <c r="F2226" s="255">
        <v>0</v>
      </c>
      <c r="G2226" s="255">
        <v>0</v>
      </c>
      <c r="H2226" s="255">
        <v>0</v>
      </c>
      <c r="I2226" s="255">
        <v>0</v>
      </c>
      <c r="J2226" s="255">
        <v>0.32811773708000003</v>
      </c>
    </row>
    <row r="2227" spans="1:10" s="116" customFormat="1" ht="12" x14ac:dyDescent="0.2">
      <c r="A2227" s="144" t="s">
        <v>1014</v>
      </c>
      <c r="B2227" s="144" t="s">
        <v>1016</v>
      </c>
      <c r="C2227" s="144" t="s">
        <v>3622</v>
      </c>
      <c r="D2227" s="256">
        <v>63.182868152767803</v>
      </c>
      <c r="E2227" s="256">
        <v>126.365736305536</v>
      </c>
      <c r="F2227" s="256">
        <v>252.73147261107101</v>
      </c>
      <c r="G2227" s="256">
        <v>0</v>
      </c>
      <c r="H2227" s="256">
        <v>0</v>
      </c>
      <c r="I2227" s="256">
        <v>0</v>
      </c>
      <c r="J2227" s="256">
        <v>0.40288509139291101</v>
      </c>
    </row>
    <row r="2228" spans="1:10" s="116" customFormat="1" ht="12" x14ac:dyDescent="0.2">
      <c r="A2228" s="143" t="s">
        <v>5431</v>
      </c>
      <c r="B2228" s="143" t="s">
        <v>5431</v>
      </c>
      <c r="C2228" s="143" t="s">
        <v>5432</v>
      </c>
      <c r="D2228" s="255">
        <v>0</v>
      </c>
      <c r="E2228" s="255">
        <v>0</v>
      </c>
      <c r="F2228" s="255">
        <v>0</v>
      </c>
      <c r="G2228" s="255">
        <v>0</v>
      </c>
      <c r="H2228" s="255">
        <v>0</v>
      </c>
      <c r="I2228" s="255">
        <v>0</v>
      </c>
      <c r="J2228" s="255">
        <v>1.85247913275783</v>
      </c>
    </row>
    <row r="2229" spans="1:10" s="116" customFormat="1" ht="12" x14ac:dyDescent="0.2">
      <c r="A2229" s="144" t="s">
        <v>453</v>
      </c>
      <c r="B2229" s="144" t="s">
        <v>985</v>
      </c>
      <c r="C2229" s="144" t="s">
        <v>2780</v>
      </c>
      <c r="D2229" s="256">
        <v>12.409826101640499</v>
      </c>
      <c r="E2229" s="256">
        <v>24.819652203280899</v>
      </c>
      <c r="F2229" s="256">
        <v>49.639304406561799</v>
      </c>
      <c r="G2229" s="256">
        <v>0</v>
      </c>
      <c r="H2229" s="256">
        <v>0</v>
      </c>
      <c r="I2229" s="256">
        <v>0</v>
      </c>
      <c r="J2229" s="256">
        <v>4.4771224369071296</v>
      </c>
    </row>
    <row r="2230" spans="1:10" s="116" customFormat="1" ht="12" x14ac:dyDescent="0.2">
      <c r="A2230" s="143" t="s">
        <v>635</v>
      </c>
      <c r="B2230" s="143" t="s">
        <v>635</v>
      </c>
      <c r="C2230" s="143" t="s">
        <v>3134</v>
      </c>
      <c r="D2230" s="255">
        <v>7.2160470690416003E-4</v>
      </c>
      <c r="E2230" s="255">
        <v>1.4432094138083201E-3</v>
      </c>
      <c r="F2230" s="255">
        <v>2.8864188276166401E-3</v>
      </c>
      <c r="G2230" s="255">
        <v>0</v>
      </c>
      <c r="H2230" s="255">
        <v>0</v>
      </c>
      <c r="I2230" s="255">
        <v>0</v>
      </c>
      <c r="J2230" s="255">
        <v>1.7074088243405801</v>
      </c>
    </row>
    <row r="2231" spans="1:10" s="116" customFormat="1" ht="12" x14ac:dyDescent="0.2">
      <c r="A2231" s="144" t="s">
        <v>1285</v>
      </c>
      <c r="B2231" s="144" t="s">
        <v>1285</v>
      </c>
      <c r="C2231" s="144" t="s">
        <v>3947</v>
      </c>
      <c r="D2231" s="256">
        <v>0</v>
      </c>
      <c r="E2231" s="256">
        <v>0</v>
      </c>
      <c r="F2231" s="256">
        <v>0</v>
      </c>
      <c r="G2231" s="256">
        <v>0</v>
      </c>
      <c r="H2231" s="256">
        <v>0</v>
      </c>
      <c r="I2231" s="256">
        <v>0</v>
      </c>
      <c r="J2231" s="256">
        <v>0</v>
      </c>
    </row>
    <row r="2232" spans="1:10" s="116" customFormat="1" ht="12" x14ac:dyDescent="0.2">
      <c r="A2232" s="143" t="s">
        <v>6290</v>
      </c>
      <c r="B2232" s="143" t="s">
        <v>6290</v>
      </c>
      <c r="C2232" s="143" t="s">
        <v>6291</v>
      </c>
      <c r="D2232" s="255">
        <v>0</v>
      </c>
      <c r="E2232" s="255">
        <v>0</v>
      </c>
      <c r="F2232" s="255">
        <v>0</v>
      </c>
      <c r="G2232" s="255">
        <v>0</v>
      </c>
      <c r="H2232" s="255">
        <v>0</v>
      </c>
      <c r="I2232" s="255">
        <v>0</v>
      </c>
      <c r="J2232" s="255">
        <v>5.4637321949000004</v>
      </c>
    </row>
    <row r="2233" spans="1:10" s="116" customFormat="1" ht="12" x14ac:dyDescent="0.2">
      <c r="A2233" s="144" t="s">
        <v>5050</v>
      </c>
      <c r="B2233" s="144" t="s">
        <v>5050</v>
      </c>
      <c r="C2233" s="144" t="s">
        <v>2087</v>
      </c>
      <c r="D2233" s="256">
        <v>0</v>
      </c>
      <c r="E2233" s="256">
        <v>0</v>
      </c>
      <c r="F2233" s="256">
        <v>0</v>
      </c>
      <c r="G2233" s="256">
        <v>0</v>
      </c>
      <c r="H2233" s="256">
        <v>0</v>
      </c>
      <c r="I2233" s="256">
        <v>0</v>
      </c>
      <c r="J2233" s="256">
        <v>1.0823367408583799</v>
      </c>
    </row>
    <row r="2234" spans="1:10" s="116" customFormat="1" ht="12" x14ac:dyDescent="0.2">
      <c r="A2234" s="143" t="s">
        <v>6292</v>
      </c>
      <c r="B2234" s="143" t="s">
        <v>6292</v>
      </c>
      <c r="C2234" s="143" t="s">
        <v>6293</v>
      </c>
      <c r="D2234" s="255">
        <v>0</v>
      </c>
      <c r="E2234" s="255">
        <v>0</v>
      </c>
      <c r="F2234" s="255">
        <v>0</v>
      </c>
      <c r="G2234" s="255">
        <v>0</v>
      </c>
      <c r="H2234" s="255">
        <v>0</v>
      </c>
      <c r="I2234" s="255">
        <v>0</v>
      </c>
      <c r="J2234" s="255">
        <v>1.9115314079400001</v>
      </c>
    </row>
    <row r="2235" spans="1:10" s="116" customFormat="1" ht="12" x14ac:dyDescent="0.2">
      <c r="A2235" s="144" t="s">
        <v>5051</v>
      </c>
      <c r="B2235" s="144" t="s">
        <v>5051</v>
      </c>
      <c r="C2235" s="144" t="s">
        <v>3175</v>
      </c>
      <c r="D2235" s="256">
        <v>8.09617234934398E-5</v>
      </c>
      <c r="E2235" s="256">
        <v>1.6192344698688001E-4</v>
      </c>
      <c r="F2235" s="256">
        <v>3.2384689397375898E-4</v>
      </c>
      <c r="G2235" s="256">
        <v>0</v>
      </c>
      <c r="H2235" s="256">
        <v>0</v>
      </c>
      <c r="I2235" s="256">
        <v>0</v>
      </c>
      <c r="J2235" s="256">
        <v>0.956176340489999</v>
      </c>
    </row>
    <row r="2236" spans="1:10" s="116" customFormat="1" ht="12" x14ac:dyDescent="0.2">
      <c r="A2236" s="143" t="s">
        <v>5614</v>
      </c>
      <c r="B2236" s="143" t="s">
        <v>5614</v>
      </c>
      <c r="C2236" s="143" t="s">
        <v>5615</v>
      </c>
      <c r="D2236" s="255">
        <v>0</v>
      </c>
      <c r="E2236" s="255">
        <v>0</v>
      </c>
      <c r="F2236" s="255">
        <v>0</v>
      </c>
      <c r="G2236" s="255">
        <v>0</v>
      </c>
      <c r="H2236" s="255">
        <v>0</v>
      </c>
      <c r="I2236" s="255">
        <v>0</v>
      </c>
      <c r="J2236" s="255">
        <v>2.7318660974500002</v>
      </c>
    </row>
    <row r="2237" spans="1:10" s="116" customFormat="1" ht="12" x14ac:dyDescent="0.2">
      <c r="A2237" s="144" t="s">
        <v>1233</v>
      </c>
      <c r="B2237" s="144" t="s">
        <v>1233</v>
      </c>
      <c r="C2237" s="144" t="s">
        <v>3884</v>
      </c>
      <c r="D2237" s="256">
        <v>6.0887155949926103E-4</v>
      </c>
      <c r="E2237" s="256">
        <v>1.2177431189985201E-3</v>
      </c>
      <c r="F2237" s="256">
        <v>2.4354862379970502E-3</v>
      </c>
      <c r="G2237" s="256">
        <v>0</v>
      </c>
      <c r="H2237" s="256">
        <v>0</v>
      </c>
      <c r="I2237" s="256">
        <v>0</v>
      </c>
      <c r="J2237" s="256">
        <v>1.3854389778435801</v>
      </c>
    </row>
    <row r="2238" spans="1:10" s="116" customFormat="1" ht="12" x14ac:dyDescent="0.2">
      <c r="A2238" s="143" t="s">
        <v>5052</v>
      </c>
      <c r="B2238" s="143" t="s">
        <v>5052</v>
      </c>
      <c r="C2238" s="143" t="s">
        <v>3059</v>
      </c>
      <c r="D2238" s="255">
        <v>0</v>
      </c>
      <c r="E2238" s="255">
        <v>0</v>
      </c>
      <c r="F2238" s="255">
        <v>0</v>
      </c>
      <c r="G2238" s="255">
        <v>0</v>
      </c>
      <c r="H2238" s="255">
        <v>0</v>
      </c>
      <c r="I2238" s="255">
        <v>0</v>
      </c>
      <c r="J2238" s="255">
        <v>1.17561138955134</v>
      </c>
    </row>
    <row r="2239" spans="1:10" s="116" customFormat="1" ht="12" x14ac:dyDescent="0.2">
      <c r="A2239" s="144" t="s">
        <v>1263</v>
      </c>
      <c r="B2239" s="144" t="s">
        <v>1263</v>
      </c>
      <c r="C2239" s="144" t="s">
        <v>3920</v>
      </c>
      <c r="D2239" s="256">
        <v>0</v>
      </c>
      <c r="E2239" s="256">
        <v>0</v>
      </c>
      <c r="F2239" s="256">
        <v>0</v>
      </c>
      <c r="G2239" s="256">
        <v>0</v>
      </c>
      <c r="H2239" s="256">
        <v>0</v>
      </c>
      <c r="I2239" s="256">
        <v>0</v>
      </c>
      <c r="J2239" s="256">
        <v>1.93488839295396</v>
      </c>
    </row>
    <row r="2240" spans="1:10" s="116" customFormat="1" ht="12" x14ac:dyDescent="0.2">
      <c r="A2240" s="143" t="s">
        <v>5433</v>
      </c>
      <c r="B2240" s="143" t="s">
        <v>5433</v>
      </c>
      <c r="C2240" s="143" t="s">
        <v>5434</v>
      </c>
      <c r="D2240" s="255">
        <v>0</v>
      </c>
      <c r="E2240" s="255">
        <v>0</v>
      </c>
      <c r="F2240" s="255">
        <v>0</v>
      </c>
      <c r="G2240" s="255">
        <v>0</v>
      </c>
      <c r="H2240" s="255">
        <v>0</v>
      </c>
      <c r="I2240" s="255">
        <v>0</v>
      </c>
      <c r="J2240" s="255">
        <v>0</v>
      </c>
    </row>
    <row r="2241" spans="1:10" s="116" customFormat="1" ht="12" x14ac:dyDescent="0.2">
      <c r="A2241" s="144" t="s">
        <v>5053</v>
      </c>
      <c r="B2241" s="144" t="s">
        <v>5053</v>
      </c>
      <c r="C2241" s="144" t="s">
        <v>2228</v>
      </c>
      <c r="D2241" s="256">
        <v>0</v>
      </c>
      <c r="E2241" s="256">
        <v>0</v>
      </c>
      <c r="F2241" s="256">
        <v>0</v>
      </c>
      <c r="G2241" s="256">
        <v>0</v>
      </c>
      <c r="H2241" s="256">
        <v>0</v>
      </c>
      <c r="I2241" s="256">
        <v>0</v>
      </c>
      <c r="J2241" s="256">
        <v>1.9835967842375</v>
      </c>
    </row>
    <row r="2242" spans="1:10" s="116" customFormat="1" ht="12" x14ac:dyDescent="0.2">
      <c r="A2242" s="143" t="s">
        <v>885</v>
      </c>
      <c r="B2242" s="143" t="s">
        <v>885</v>
      </c>
      <c r="C2242" s="143" t="s">
        <v>3458</v>
      </c>
      <c r="D2242" s="255">
        <v>2.4707285448914799E-4</v>
      </c>
      <c r="E2242" s="255">
        <v>4.9414570897829695E-4</v>
      </c>
      <c r="F2242" s="255">
        <v>9.882914179565939E-4</v>
      </c>
      <c r="G2242" s="255">
        <v>0</v>
      </c>
      <c r="H2242" s="255">
        <v>0</v>
      </c>
      <c r="I2242" s="255">
        <v>0</v>
      </c>
      <c r="J2242" s="255">
        <v>1.7074487300311101</v>
      </c>
    </row>
    <row r="2243" spans="1:10" s="116" customFormat="1" ht="12" x14ac:dyDescent="0.2">
      <c r="A2243" s="144" t="s">
        <v>5054</v>
      </c>
      <c r="B2243" s="144" t="s">
        <v>5054</v>
      </c>
      <c r="C2243" s="144" t="s">
        <v>2156</v>
      </c>
      <c r="D2243" s="256">
        <v>0</v>
      </c>
      <c r="E2243" s="256">
        <v>0</v>
      </c>
      <c r="F2243" s="256">
        <v>0</v>
      </c>
      <c r="G2243" s="256">
        <v>0</v>
      </c>
      <c r="H2243" s="256">
        <v>0</v>
      </c>
      <c r="I2243" s="256">
        <v>0</v>
      </c>
      <c r="J2243" s="256">
        <v>1.10615736899271</v>
      </c>
    </row>
    <row r="2244" spans="1:10" s="116" customFormat="1" ht="12" x14ac:dyDescent="0.2">
      <c r="A2244" s="143" t="s">
        <v>4826</v>
      </c>
      <c r="B2244" s="143" t="s">
        <v>5055</v>
      </c>
      <c r="C2244" s="143" t="s">
        <v>2842</v>
      </c>
      <c r="D2244" s="255">
        <v>7.1831011434938903</v>
      </c>
      <c r="E2244" s="255">
        <v>14.3662022869878</v>
      </c>
      <c r="F2244" s="255">
        <v>28.7324045739756</v>
      </c>
      <c r="G2244" s="255">
        <v>0</v>
      </c>
      <c r="H2244" s="255">
        <v>0</v>
      </c>
      <c r="I2244" s="255">
        <v>0</v>
      </c>
      <c r="J2244" s="255">
        <v>2.1754485790285001</v>
      </c>
    </row>
    <row r="2245" spans="1:10" s="116" customFormat="1" ht="12" x14ac:dyDescent="0.2">
      <c r="A2245" s="144" t="s">
        <v>1832</v>
      </c>
      <c r="B2245" s="144" t="s">
        <v>1832</v>
      </c>
      <c r="C2245" s="144" t="s">
        <v>3721</v>
      </c>
      <c r="D2245" s="256">
        <v>0</v>
      </c>
      <c r="E2245" s="256">
        <v>0</v>
      </c>
      <c r="F2245" s="256">
        <v>0</v>
      </c>
      <c r="G2245" s="256">
        <v>0</v>
      </c>
      <c r="H2245" s="256">
        <v>0</v>
      </c>
      <c r="I2245" s="256">
        <v>0</v>
      </c>
      <c r="J2245" s="256">
        <v>2.0738435319700002</v>
      </c>
    </row>
    <row r="2246" spans="1:10" s="116" customFormat="1" ht="12" x14ac:dyDescent="0.2">
      <c r="A2246" s="143" t="s">
        <v>5435</v>
      </c>
      <c r="B2246" s="143" t="s">
        <v>5435</v>
      </c>
      <c r="C2246" s="143" t="s">
        <v>5436</v>
      </c>
      <c r="D2246" s="255">
        <v>0</v>
      </c>
      <c r="E2246" s="255">
        <v>0</v>
      </c>
      <c r="F2246" s="255">
        <v>0</v>
      </c>
      <c r="G2246" s="255">
        <v>0</v>
      </c>
      <c r="H2246" s="255">
        <v>0</v>
      </c>
      <c r="I2246" s="255">
        <v>0</v>
      </c>
      <c r="J2246" s="255">
        <v>0</v>
      </c>
    </row>
    <row r="2247" spans="1:10" s="116" customFormat="1" ht="12" x14ac:dyDescent="0.2">
      <c r="A2247" s="144" t="s">
        <v>6294</v>
      </c>
      <c r="B2247" s="144" t="s">
        <v>6294</v>
      </c>
      <c r="C2247" s="144" t="s">
        <v>6295</v>
      </c>
      <c r="D2247" s="256">
        <v>0</v>
      </c>
      <c r="E2247" s="256">
        <v>0</v>
      </c>
      <c r="F2247" s="256">
        <v>0</v>
      </c>
      <c r="G2247" s="256">
        <v>0</v>
      </c>
      <c r="H2247" s="256">
        <v>0</v>
      </c>
      <c r="I2247" s="256">
        <v>0</v>
      </c>
      <c r="J2247" s="256">
        <v>0</v>
      </c>
    </row>
    <row r="2248" spans="1:10" s="116" customFormat="1" ht="12" x14ac:dyDescent="0.2">
      <c r="A2248" s="143" t="s">
        <v>5763</v>
      </c>
      <c r="B2248" s="143" t="s">
        <v>5763</v>
      </c>
      <c r="C2248" s="143" t="s">
        <v>5764</v>
      </c>
      <c r="D2248" s="255">
        <v>0</v>
      </c>
      <c r="E2248" s="255">
        <v>0</v>
      </c>
      <c r="F2248" s="255">
        <v>0</v>
      </c>
      <c r="G2248" s="255">
        <v>0</v>
      </c>
      <c r="H2248" s="255">
        <v>0</v>
      </c>
      <c r="I2248" s="255">
        <v>0</v>
      </c>
      <c r="J2248" s="255">
        <v>0</v>
      </c>
    </row>
    <row r="2249" spans="1:10" s="116" customFormat="1" ht="12" x14ac:dyDescent="0.2">
      <c r="A2249" s="144" t="s">
        <v>5056</v>
      </c>
      <c r="B2249" s="144" t="s">
        <v>5056</v>
      </c>
      <c r="C2249" s="144" t="s">
        <v>3187</v>
      </c>
      <c r="D2249" s="256">
        <v>0</v>
      </c>
      <c r="E2249" s="256">
        <v>0</v>
      </c>
      <c r="F2249" s="256">
        <v>0</v>
      </c>
      <c r="G2249" s="256">
        <v>0</v>
      </c>
      <c r="H2249" s="256">
        <v>0</v>
      </c>
      <c r="I2249" s="256">
        <v>0</v>
      </c>
      <c r="J2249" s="256">
        <v>0</v>
      </c>
    </row>
    <row r="2250" spans="1:10" s="116" customFormat="1" ht="12" x14ac:dyDescent="0.2">
      <c r="A2250" s="143" t="s">
        <v>731</v>
      </c>
      <c r="B2250" s="143" t="s">
        <v>731</v>
      </c>
      <c r="C2250" s="143" t="s">
        <v>3279</v>
      </c>
      <c r="D2250" s="255">
        <v>5.2713096233070796E-4</v>
      </c>
      <c r="E2250" s="255">
        <v>1.05426192466142E-3</v>
      </c>
      <c r="F2250" s="255">
        <v>2.1085238493228301E-3</v>
      </c>
      <c r="G2250" s="255">
        <v>0</v>
      </c>
      <c r="H2250" s="255">
        <v>0</v>
      </c>
      <c r="I2250" s="255">
        <v>0</v>
      </c>
      <c r="J2250" s="255">
        <v>1.6854833310733299</v>
      </c>
    </row>
    <row r="2251" spans="1:10" s="116" customFormat="1" ht="12" x14ac:dyDescent="0.2">
      <c r="A2251" s="144" t="s">
        <v>807</v>
      </c>
      <c r="B2251" s="144" t="s">
        <v>807</v>
      </c>
      <c r="C2251" s="144" t="s">
        <v>3370</v>
      </c>
      <c r="D2251" s="256">
        <v>0</v>
      </c>
      <c r="E2251" s="256">
        <v>0</v>
      </c>
      <c r="F2251" s="256">
        <v>0</v>
      </c>
      <c r="G2251" s="256">
        <v>0</v>
      </c>
      <c r="H2251" s="256">
        <v>0</v>
      </c>
      <c r="I2251" s="256">
        <v>0</v>
      </c>
      <c r="J2251" s="256">
        <v>1.0031300194671999</v>
      </c>
    </row>
    <row r="2252" spans="1:10" s="116" customFormat="1" ht="12" x14ac:dyDescent="0.2">
      <c r="A2252" s="143" t="s">
        <v>5057</v>
      </c>
      <c r="B2252" s="143" t="s">
        <v>5057</v>
      </c>
      <c r="C2252" s="143" t="s">
        <v>2334</v>
      </c>
      <c r="D2252" s="255">
        <v>30.616562991195298</v>
      </c>
      <c r="E2252" s="255">
        <v>61.233125982390497</v>
      </c>
      <c r="F2252" s="255">
        <v>122.46625196478099</v>
      </c>
      <c r="G2252" s="255">
        <v>0</v>
      </c>
      <c r="H2252" s="255">
        <v>0</v>
      </c>
      <c r="I2252" s="255">
        <v>0</v>
      </c>
      <c r="J2252" s="255">
        <v>2.0180990727500898</v>
      </c>
    </row>
    <row r="2253" spans="1:10" s="116" customFormat="1" ht="12" x14ac:dyDescent="0.2">
      <c r="A2253" s="144" t="s">
        <v>5057</v>
      </c>
      <c r="B2253" s="144" t="s">
        <v>5058</v>
      </c>
      <c r="C2253" s="144" t="s">
        <v>2335</v>
      </c>
      <c r="D2253" s="256">
        <v>32.791289995735802</v>
      </c>
      <c r="E2253" s="256">
        <v>65.582579991471604</v>
      </c>
      <c r="F2253" s="256">
        <v>131.16515998294301</v>
      </c>
      <c r="G2253" s="256">
        <v>0</v>
      </c>
      <c r="H2253" s="256">
        <v>0</v>
      </c>
      <c r="I2253" s="256">
        <v>0</v>
      </c>
      <c r="J2253" s="256">
        <v>2.0538104846994498</v>
      </c>
    </row>
    <row r="2254" spans="1:10" s="116" customFormat="1" ht="12" x14ac:dyDescent="0.2">
      <c r="A2254" s="143" t="s">
        <v>806</v>
      </c>
      <c r="B2254" s="143" t="s">
        <v>806</v>
      </c>
      <c r="C2254" s="143" t="s">
        <v>3369</v>
      </c>
      <c r="D2254" s="255">
        <v>0</v>
      </c>
      <c r="E2254" s="255">
        <v>0</v>
      </c>
      <c r="F2254" s="255">
        <v>0</v>
      </c>
      <c r="G2254" s="255">
        <v>0</v>
      </c>
      <c r="H2254" s="255">
        <v>0</v>
      </c>
      <c r="I2254" s="255">
        <v>0</v>
      </c>
      <c r="J2254" s="255">
        <v>0</v>
      </c>
    </row>
    <row r="2255" spans="1:10" s="116" customFormat="1" ht="12" x14ac:dyDescent="0.2">
      <c r="A2255" s="144" t="s">
        <v>5059</v>
      </c>
      <c r="B2255" s="144" t="s">
        <v>5059</v>
      </c>
      <c r="C2255" s="144" t="s">
        <v>2262</v>
      </c>
      <c r="D2255" s="256">
        <v>0</v>
      </c>
      <c r="E2255" s="256">
        <v>0</v>
      </c>
      <c r="F2255" s="256">
        <v>0</v>
      </c>
      <c r="G2255" s="256">
        <v>0</v>
      </c>
      <c r="H2255" s="256">
        <v>0</v>
      </c>
      <c r="I2255" s="256">
        <v>0</v>
      </c>
      <c r="J2255" s="256">
        <v>2.0926266439924799</v>
      </c>
    </row>
    <row r="2256" spans="1:10" s="116" customFormat="1" ht="12" x14ac:dyDescent="0.2">
      <c r="A2256" s="143" t="s">
        <v>1538</v>
      </c>
      <c r="B2256" s="143" t="s">
        <v>1538</v>
      </c>
      <c r="C2256" s="143" t="s">
        <v>4215</v>
      </c>
      <c r="D2256" s="255">
        <v>0</v>
      </c>
      <c r="E2256" s="255">
        <v>0</v>
      </c>
      <c r="F2256" s="255">
        <v>0</v>
      </c>
      <c r="G2256" s="255">
        <v>0</v>
      </c>
      <c r="H2256" s="255">
        <v>0</v>
      </c>
      <c r="I2256" s="255">
        <v>0</v>
      </c>
      <c r="J2256" s="255">
        <v>1.9623324822861601</v>
      </c>
    </row>
    <row r="2257" spans="1:10" s="116" customFormat="1" ht="12" x14ac:dyDescent="0.2">
      <c r="A2257" s="144" t="s">
        <v>344</v>
      </c>
      <c r="B2257" s="144" t="s">
        <v>344</v>
      </c>
      <c r="C2257" s="144" t="s">
        <v>2473</v>
      </c>
      <c r="D2257" s="256">
        <v>8.6682875233170902E-4</v>
      </c>
      <c r="E2257" s="256">
        <v>1.73365750466342E-3</v>
      </c>
      <c r="F2257" s="256">
        <v>3.46731500932684E-3</v>
      </c>
      <c r="G2257" s="256">
        <v>0</v>
      </c>
      <c r="H2257" s="256">
        <v>0</v>
      </c>
      <c r="I2257" s="256">
        <v>0</v>
      </c>
      <c r="J2257" s="256">
        <v>1.6766982052047199</v>
      </c>
    </row>
    <row r="2258" spans="1:10" s="116" customFormat="1" ht="12" x14ac:dyDescent="0.2">
      <c r="A2258" s="143" t="s">
        <v>5060</v>
      </c>
      <c r="B2258" s="143" t="s">
        <v>5060</v>
      </c>
      <c r="C2258" s="143" t="s">
        <v>3174</v>
      </c>
      <c r="D2258" s="255">
        <v>1.27077232058018E-4</v>
      </c>
      <c r="E2258" s="255">
        <v>2.54154464116036E-4</v>
      </c>
      <c r="F2258" s="255">
        <v>5.08308928232072E-4</v>
      </c>
      <c r="G2258" s="255">
        <v>0</v>
      </c>
      <c r="H2258" s="255">
        <v>0</v>
      </c>
      <c r="I2258" s="255">
        <v>0</v>
      </c>
      <c r="J2258" s="255">
        <v>0.41930018409898001</v>
      </c>
    </row>
    <row r="2259" spans="1:10" s="116" customFormat="1" ht="12" x14ac:dyDescent="0.2">
      <c r="A2259" s="144" t="s">
        <v>5437</v>
      </c>
      <c r="B2259" s="144" t="s">
        <v>5437</v>
      </c>
      <c r="C2259" s="144" t="s">
        <v>5438</v>
      </c>
      <c r="D2259" s="256">
        <v>1.1857160499365E-4</v>
      </c>
      <c r="E2259" s="256">
        <v>2.37143209987299E-4</v>
      </c>
      <c r="F2259" s="256">
        <v>4.7428641997459799E-4</v>
      </c>
      <c r="G2259" s="256">
        <v>0</v>
      </c>
      <c r="H2259" s="256">
        <v>0</v>
      </c>
      <c r="I2259" s="256">
        <v>0</v>
      </c>
      <c r="J2259" s="256">
        <v>0</v>
      </c>
    </row>
    <row r="2260" spans="1:10" s="116" customFormat="1" ht="12" x14ac:dyDescent="0.2">
      <c r="A2260" s="143" t="s">
        <v>514</v>
      </c>
      <c r="B2260" s="143" t="s">
        <v>514</v>
      </c>
      <c r="C2260" s="143" t="s">
        <v>2869</v>
      </c>
      <c r="D2260" s="255">
        <v>4.4103184336489299E-4</v>
      </c>
      <c r="E2260" s="255">
        <v>8.82063686729785E-4</v>
      </c>
      <c r="F2260" s="255">
        <v>1.76412737345957E-3</v>
      </c>
      <c r="G2260" s="255">
        <v>0</v>
      </c>
      <c r="H2260" s="255">
        <v>0</v>
      </c>
      <c r="I2260" s="255">
        <v>0</v>
      </c>
      <c r="J2260" s="255">
        <v>1.67910727861124</v>
      </c>
    </row>
    <row r="2261" spans="1:10" s="116" customFormat="1" ht="12" x14ac:dyDescent="0.2">
      <c r="A2261" s="144" t="s">
        <v>5061</v>
      </c>
      <c r="B2261" s="144" t="s">
        <v>5061</v>
      </c>
      <c r="C2261" s="144" t="s">
        <v>2114</v>
      </c>
      <c r="D2261" s="256">
        <v>0</v>
      </c>
      <c r="E2261" s="256">
        <v>0</v>
      </c>
      <c r="F2261" s="256">
        <v>0</v>
      </c>
      <c r="G2261" s="256">
        <v>0</v>
      </c>
      <c r="H2261" s="256">
        <v>0</v>
      </c>
      <c r="I2261" s="256">
        <v>0</v>
      </c>
      <c r="J2261" s="256">
        <v>0</v>
      </c>
    </row>
    <row r="2262" spans="1:10" s="116" customFormat="1" ht="12" x14ac:dyDescent="0.2">
      <c r="A2262" s="143" t="s">
        <v>782</v>
      </c>
      <c r="B2262" s="143" t="s">
        <v>782</v>
      </c>
      <c r="C2262" s="143" t="s">
        <v>3344</v>
      </c>
      <c r="D2262" s="255">
        <v>46.993642983077599</v>
      </c>
      <c r="E2262" s="255">
        <v>93.987285966155298</v>
      </c>
      <c r="F2262" s="255">
        <v>187.97457193231099</v>
      </c>
      <c r="G2262" s="255">
        <v>0</v>
      </c>
      <c r="H2262" s="255">
        <v>0</v>
      </c>
      <c r="I2262" s="255">
        <v>0</v>
      </c>
      <c r="J2262" s="255">
        <v>2.1708449240029002</v>
      </c>
    </row>
    <row r="2263" spans="1:10" s="116" customFormat="1" ht="12" x14ac:dyDescent="0.2">
      <c r="A2263" s="144" t="s">
        <v>1450</v>
      </c>
      <c r="B2263" s="144" t="s">
        <v>1451</v>
      </c>
      <c r="C2263" s="144" t="s">
        <v>4126</v>
      </c>
      <c r="D2263" s="256">
        <v>18.367683906829299</v>
      </c>
      <c r="E2263" s="256">
        <v>36.735367813658499</v>
      </c>
      <c r="F2263" s="256">
        <v>73.470735627317097</v>
      </c>
      <c r="G2263" s="256">
        <v>0</v>
      </c>
      <c r="H2263" s="256">
        <v>0</v>
      </c>
      <c r="I2263" s="256">
        <v>0</v>
      </c>
      <c r="J2263" s="256">
        <v>0.50427750937290095</v>
      </c>
    </row>
    <row r="2264" spans="1:10" s="116" customFormat="1" ht="12" x14ac:dyDescent="0.2">
      <c r="A2264" s="143" t="s">
        <v>5062</v>
      </c>
      <c r="B2264" s="143" t="s">
        <v>5062</v>
      </c>
      <c r="C2264" s="143" t="s">
        <v>2581</v>
      </c>
      <c r="D2264" s="255">
        <v>0</v>
      </c>
      <c r="E2264" s="255">
        <v>0</v>
      </c>
      <c r="F2264" s="255">
        <v>0</v>
      </c>
      <c r="G2264" s="255">
        <v>0</v>
      </c>
      <c r="H2264" s="255">
        <v>0</v>
      </c>
      <c r="I2264" s="255">
        <v>0</v>
      </c>
      <c r="J2264" s="255">
        <v>2.0987076451789801</v>
      </c>
    </row>
    <row r="2265" spans="1:10" s="116" customFormat="1" ht="12" x14ac:dyDescent="0.2">
      <c r="A2265" s="144" t="s">
        <v>5063</v>
      </c>
      <c r="B2265" s="144" t="s">
        <v>5063</v>
      </c>
      <c r="C2265" s="144" t="s">
        <v>2669</v>
      </c>
      <c r="D2265" s="256">
        <v>0</v>
      </c>
      <c r="E2265" s="256">
        <v>0</v>
      </c>
      <c r="F2265" s="256">
        <v>0</v>
      </c>
      <c r="G2265" s="256">
        <v>0</v>
      </c>
      <c r="H2265" s="256">
        <v>0</v>
      </c>
      <c r="I2265" s="256">
        <v>0</v>
      </c>
      <c r="J2265" s="256">
        <v>1.9410554733845999</v>
      </c>
    </row>
    <row r="2266" spans="1:10" s="116" customFormat="1" ht="12" x14ac:dyDescent="0.2">
      <c r="A2266" s="143" t="s">
        <v>1399</v>
      </c>
      <c r="B2266" s="143" t="s">
        <v>1400</v>
      </c>
      <c r="C2266" s="143" t="s">
        <v>4069</v>
      </c>
      <c r="D2266" s="255">
        <v>50.773882516490197</v>
      </c>
      <c r="E2266" s="255">
        <v>101.54776503298</v>
      </c>
      <c r="F2266" s="255">
        <v>203.09553006596099</v>
      </c>
      <c r="G2266" s="255">
        <v>0</v>
      </c>
      <c r="H2266" s="255">
        <v>0</v>
      </c>
      <c r="I2266" s="255">
        <v>0</v>
      </c>
      <c r="J2266" s="255">
        <v>1.6726153118961999</v>
      </c>
    </row>
    <row r="2267" spans="1:10" s="116" customFormat="1" ht="12" x14ac:dyDescent="0.2">
      <c r="A2267" s="144" t="s">
        <v>5439</v>
      </c>
      <c r="B2267" s="144" t="s">
        <v>5439</v>
      </c>
      <c r="C2267" s="144" t="s">
        <v>5440</v>
      </c>
      <c r="D2267" s="256">
        <v>6.1039053122947796E-5</v>
      </c>
      <c r="E2267" s="256">
        <v>1.22078106245896E-4</v>
      </c>
      <c r="F2267" s="256">
        <v>2.4415621249179102E-4</v>
      </c>
      <c r="G2267" s="256">
        <v>0</v>
      </c>
      <c r="H2267" s="256">
        <v>0</v>
      </c>
      <c r="I2267" s="256">
        <v>0</v>
      </c>
      <c r="J2267" s="256">
        <v>0.385091285565</v>
      </c>
    </row>
    <row r="2268" spans="1:10" s="116" customFormat="1" ht="12" x14ac:dyDescent="0.2">
      <c r="A2268" s="143" t="s">
        <v>5441</v>
      </c>
      <c r="B2268" s="143" t="s">
        <v>5441</v>
      </c>
      <c r="C2268" s="143" t="s">
        <v>3445</v>
      </c>
      <c r="D2268" s="255">
        <v>9.1547095767895902E-5</v>
      </c>
      <c r="E2268" s="255">
        <v>1.8309419153579199E-4</v>
      </c>
      <c r="F2268" s="255">
        <v>3.6618838307158399E-4</v>
      </c>
      <c r="G2268" s="255">
        <v>0</v>
      </c>
      <c r="H2268" s="255">
        <v>0</v>
      </c>
      <c r="I2268" s="255">
        <v>0</v>
      </c>
      <c r="J2268" s="255">
        <v>0</v>
      </c>
    </row>
    <row r="2269" spans="1:10" s="116" customFormat="1" ht="12" x14ac:dyDescent="0.2">
      <c r="A2269" s="144" t="s">
        <v>431</v>
      </c>
      <c r="B2269" s="144" t="s">
        <v>431</v>
      </c>
      <c r="C2269" s="144" t="s">
        <v>2725</v>
      </c>
      <c r="D2269" s="256">
        <v>0</v>
      </c>
      <c r="E2269" s="256">
        <v>0</v>
      </c>
      <c r="F2269" s="256">
        <v>0</v>
      </c>
      <c r="G2269" s="256">
        <v>0</v>
      </c>
      <c r="H2269" s="256">
        <v>0</v>
      </c>
      <c r="I2269" s="256">
        <v>0</v>
      </c>
      <c r="J2269" s="256">
        <v>2.0350542181487001</v>
      </c>
    </row>
    <row r="2270" spans="1:10" s="116" customFormat="1" ht="12" x14ac:dyDescent="0.2">
      <c r="A2270" s="143" t="s">
        <v>1132</v>
      </c>
      <c r="B2270" s="143" t="s">
        <v>1132</v>
      </c>
      <c r="C2270" s="143" t="s">
        <v>3756</v>
      </c>
      <c r="D2270" s="255">
        <v>0</v>
      </c>
      <c r="E2270" s="255">
        <v>0</v>
      </c>
      <c r="F2270" s="255">
        <v>0</v>
      </c>
      <c r="G2270" s="255">
        <v>0</v>
      </c>
      <c r="H2270" s="255">
        <v>0</v>
      </c>
      <c r="I2270" s="255">
        <v>0</v>
      </c>
      <c r="J2270" s="255">
        <v>1.5151336429152</v>
      </c>
    </row>
    <row r="2271" spans="1:10" s="116" customFormat="1" ht="12" x14ac:dyDescent="0.2">
      <c r="A2271" s="144" t="s">
        <v>5064</v>
      </c>
      <c r="B2271" s="144" t="s">
        <v>5064</v>
      </c>
      <c r="C2271" s="144" t="s">
        <v>2304</v>
      </c>
      <c r="D2271" s="256">
        <v>0</v>
      </c>
      <c r="E2271" s="256">
        <v>0</v>
      </c>
      <c r="F2271" s="256">
        <v>0</v>
      </c>
      <c r="G2271" s="256">
        <v>0</v>
      </c>
      <c r="H2271" s="256">
        <v>0</v>
      </c>
      <c r="I2271" s="256">
        <v>0</v>
      </c>
      <c r="J2271" s="256">
        <v>0</v>
      </c>
    </row>
    <row r="2272" spans="1:10" s="116" customFormat="1" ht="12" x14ac:dyDescent="0.2">
      <c r="A2272" s="143" t="s">
        <v>5065</v>
      </c>
      <c r="B2272" s="143" t="s">
        <v>5065</v>
      </c>
      <c r="C2272" s="143" t="s">
        <v>2009</v>
      </c>
      <c r="D2272" s="255">
        <v>0</v>
      </c>
      <c r="E2272" s="255">
        <v>0</v>
      </c>
      <c r="F2272" s="255">
        <v>0</v>
      </c>
      <c r="G2272" s="255">
        <v>0</v>
      </c>
      <c r="H2272" s="255">
        <v>0</v>
      </c>
      <c r="I2272" s="255">
        <v>0</v>
      </c>
      <c r="J2272" s="255">
        <v>2.0781461056827202</v>
      </c>
    </row>
    <row r="2273" spans="1:10" s="116" customFormat="1" ht="12" x14ac:dyDescent="0.2">
      <c r="A2273" s="144" t="s">
        <v>5902</v>
      </c>
      <c r="B2273" s="144" t="s">
        <v>5902</v>
      </c>
      <c r="C2273" s="144" t="s">
        <v>2922</v>
      </c>
      <c r="D2273" s="256">
        <v>0</v>
      </c>
      <c r="E2273" s="256">
        <v>0</v>
      </c>
      <c r="F2273" s="256">
        <v>0</v>
      </c>
      <c r="G2273" s="256">
        <v>0</v>
      </c>
      <c r="H2273" s="256">
        <v>0</v>
      </c>
      <c r="I2273" s="256">
        <v>0</v>
      </c>
      <c r="J2273" s="256">
        <v>0</v>
      </c>
    </row>
    <row r="2274" spans="1:10" s="116" customFormat="1" ht="12" x14ac:dyDescent="0.2">
      <c r="A2274" s="143" t="s">
        <v>480</v>
      </c>
      <c r="B2274" s="143" t="s">
        <v>480</v>
      </c>
      <c r="C2274" s="143" t="s">
        <v>2817</v>
      </c>
      <c r="D2274" s="255">
        <v>6.6334001146440603E-4</v>
      </c>
      <c r="E2274" s="255">
        <v>1.3266800229288099E-3</v>
      </c>
      <c r="F2274" s="255">
        <v>2.6533600458576198E-3</v>
      </c>
      <c r="G2274" s="255">
        <v>0</v>
      </c>
      <c r="H2274" s="255">
        <v>0</v>
      </c>
      <c r="I2274" s="255">
        <v>0</v>
      </c>
      <c r="J2274" s="255">
        <v>1.6940499416828301</v>
      </c>
    </row>
    <row r="2275" spans="1:10" s="116" customFormat="1" ht="12" x14ac:dyDescent="0.2">
      <c r="A2275" s="144" t="s">
        <v>5765</v>
      </c>
      <c r="B2275" s="144" t="s">
        <v>5765</v>
      </c>
      <c r="C2275" s="144" t="s">
        <v>5766</v>
      </c>
      <c r="D2275" s="256">
        <v>0</v>
      </c>
      <c r="E2275" s="256">
        <v>0</v>
      </c>
      <c r="F2275" s="256">
        <v>0</v>
      </c>
      <c r="G2275" s="256">
        <v>0</v>
      </c>
      <c r="H2275" s="256">
        <v>0</v>
      </c>
      <c r="I2275" s="256">
        <v>0</v>
      </c>
      <c r="J2275" s="256">
        <v>1.5556675288699999</v>
      </c>
    </row>
    <row r="2276" spans="1:10" s="116" customFormat="1" ht="12" x14ac:dyDescent="0.2">
      <c r="A2276" s="143" t="s">
        <v>899</v>
      </c>
      <c r="B2276" s="143" t="s">
        <v>899</v>
      </c>
      <c r="C2276" s="143" t="s">
        <v>3473</v>
      </c>
      <c r="D2276" s="255">
        <v>0</v>
      </c>
      <c r="E2276" s="255">
        <v>0</v>
      </c>
      <c r="F2276" s="255">
        <v>0</v>
      </c>
      <c r="G2276" s="255">
        <v>0</v>
      </c>
      <c r="H2276" s="255">
        <v>0</v>
      </c>
      <c r="I2276" s="255">
        <v>0</v>
      </c>
      <c r="J2276" s="255">
        <v>0.32808790133082399</v>
      </c>
    </row>
    <row r="2277" spans="1:10" s="116" customFormat="1" ht="12" x14ac:dyDescent="0.2">
      <c r="A2277" s="144" t="s">
        <v>5442</v>
      </c>
      <c r="B2277" s="144" t="s">
        <v>5442</v>
      </c>
      <c r="C2277" s="144" t="s">
        <v>5443</v>
      </c>
      <c r="D2277" s="256">
        <v>0</v>
      </c>
      <c r="E2277" s="256">
        <v>0</v>
      </c>
      <c r="F2277" s="256">
        <v>0</v>
      </c>
      <c r="G2277" s="256">
        <v>0</v>
      </c>
      <c r="H2277" s="256">
        <v>0</v>
      </c>
      <c r="I2277" s="256">
        <v>0</v>
      </c>
      <c r="J2277" s="256">
        <v>0</v>
      </c>
    </row>
    <row r="2278" spans="1:10" s="116" customFormat="1" ht="12" x14ac:dyDescent="0.2">
      <c r="A2278" s="143" t="s">
        <v>5903</v>
      </c>
      <c r="B2278" s="143" t="s">
        <v>5903</v>
      </c>
      <c r="C2278" s="143" t="s">
        <v>2693</v>
      </c>
      <c r="D2278" s="255">
        <v>0</v>
      </c>
      <c r="E2278" s="255">
        <v>0</v>
      </c>
      <c r="F2278" s="255">
        <v>0</v>
      </c>
      <c r="G2278" s="255">
        <v>0</v>
      </c>
      <c r="H2278" s="255">
        <v>0</v>
      </c>
      <c r="I2278" s="255">
        <v>0</v>
      </c>
      <c r="J2278" s="255">
        <v>1.9162597934344801</v>
      </c>
    </row>
    <row r="2279" spans="1:10" s="116" customFormat="1" ht="12" x14ac:dyDescent="0.2">
      <c r="A2279" s="144" t="s">
        <v>940</v>
      </c>
      <c r="B2279" s="144" t="s">
        <v>940</v>
      </c>
      <c r="C2279" s="144" t="s">
        <v>3521</v>
      </c>
      <c r="D2279" s="256">
        <v>9.5059540298507499E-5</v>
      </c>
      <c r="E2279" s="256">
        <v>1.90119080597015E-4</v>
      </c>
      <c r="F2279" s="256">
        <v>3.8023816119402999E-4</v>
      </c>
      <c r="G2279" s="256">
        <v>0</v>
      </c>
      <c r="H2279" s="256">
        <v>0</v>
      </c>
      <c r="I2279" s="256">
        <v>0</v>
      </c>
      <c r="J2279" s="256">
        <v>0.40851830931745098</v>
      </c>
    </row>
    <row r="2280" spans="1:10" s="116" customFormat="1" ht="12" x14ac:dyDescent="0.2">
      <c r="A2280" s="143" t="s">
        <v>5066</v>
      </c>
      <c r="B2280" s="143" t="s">
        <v>5066</v>
      </c>
      <c r="C2280" s="143" t="s">
        <v>2330</v>
      </c>
      <c r="D2280" s="255">
        <v>0</v>
      </c>
      <c r="E2280" s="255">
        <v>0</v>
      </c>
      <c r="F2280" s="255">
        <v>0</v>
      </c>
      <c r="G2280" s="255">
        <v>0</v>
      </c>
      <c r="H2280" s="255">
        <v>0</v>
      </c>
      <c r="I2280" s="255">
        <v>0</v>
      </c>
      <c r="J2280" s="255">
        <v>0.314136886849333</v>
      </c>
    </row>
    <row r="2281" spans="1:10" s="116" customFormat="1" ht="12" x14ac:dyDescent="0.2">
      <c r="A2281" s="144" t="s">
        <v>1461</v>
      </c>
      <c r="B2281" s="144" t="s">
        <v>1461</v>
      </c>
      <c r="C2281" s="144" t="s">
        <v>4138</v>
      </c>
      <c r="D2281" s="256">
        <v>5.09519136004076E-5</v>
      </c>
      <c r="E2281" s="256">
        <v>1.01903827200815E-4</v>
      </c>
      <c r="F2281" s="256">
        <v>2.03807654401631E-4</v>
      </c>
      <c r="G2281" s="256">
        <v>0</v>
      </c>
      <c r="H2281" s="256">
        <v>0</v>
      </c>
      <c r="I2281" s="256">
        <v>0</v>
      </c>
      <c r="J2281" s="256">
        <v>0.405855424069061</v>
      </c>
    </row>
    <row r="2282" spans="1:10" s="116" customFormat="1" ht="12" x14ac:dyDescent="0.2">
      <c r="A2282" s="143" t="s">
        <v>406</v>
      </c>
      <c r="B2282" s="143" t="s">
        <v>406</v>
      </c>
      <c r="C2282" s="143" t="s">
        <v>2664</v>
      </c>
      <c r="D2282" s="255">
        <v>6.5239747210871801</v>
      </c>
      <c r="E2282" s="255">
        <v>13.047949442174399</v>
      </c>
      <c r="F2282" s="255">
        <v>26.095898884348699</v>
      </c>
      <c r="G2282" s="255">
        <v>0</v>
      </c>
      <c r="H2282" s="255">
        <v>0</v>
      </c>
      <c r="I2282" s="255">
        <v>0</v>
      </c>
      <c r="J2282" s="255">
        <v>1.70273492572798</v>
      </c>
    </row>
    <row r="2283" spans="1:10" s="116" customFormat="1" ht="12" x14ac:dyDescent="0.2">
      <c r="A2283" s="144" t="s">
        <v>981</v>
      </c>
      <c r="B2283" s="144" t="s">
        <v>981</v>
      </c>
      <c r="C2283" s="144" t="s">
        <v>3576</v>
      </c>
      <c r="D2283" s="256">
        <v>0</v>
      </c>
      <c r="E2283" s="256">
        <v>0</v>
      </c>
      <c r="F2283" s="256">
        <v>0</v>
      </c>
      <c r="G2283" s="256">
        <v>0</v>
      </c>
      <c r="H2283" s="256">
        <v>0</v>
      </c>
      <c r="I2283" s="256">
        <v>0</v>
      </c>
      <c r="J2283" s="256">
        <v>1.9632745180819899</v>
      </c>
    </row>
    <row r="2284" spans="1:10" s="116" customFormat="1" ht="12" x14ac:dyDescent="0.2">
      <c r="A2284" s="143" t="s">
        <v>403</v>
      </c>
      <c r="B2284" s="143" t="s">
        <v>403</v>
      </c>
      <c r="C2284" s="143" t="s">
        <v>2657</v>
      </c>
      <c r="D2284" s="255">
        <v>8.7830176379504398E-4</v>
      </c>
      <c r="E2284" s="255">
        <v>1.7566035275900899E-3</v>
      </c>
      <c r="F2284" s="255">
        <v>3.5132070551801798E-3</v>
      </c>
      <c r="G2284" s="255">
        <v>0</v>
      </c>
      <c r="H2284" s="255">
        <v>0</v>
      </c>
      <c r="I2284" s="255">
        <v>0</v>
      </c>
      <c r="J2284" s="255">
        <v>0</v>
      </c>
    </row>
    <row r="2285" spans="1:10" s="116" customFormat="1" ht="12" x14ac:dyDescent="0.2">
      <c r="A2285" s="144" t="s">
        <v>5067</v>
      </c>
      <c r="B2285" s="144" t="s">
        <v>5067</v>
      </c>
      <c r="C2285" s="144" t="s">
        <v>2989</v>
      </c>
      <c r="D2285" s="256">
        <v>0</v>
      </c>
      <c r="E2285" s="256">
        <v>0</v>
      </c>
      <c r="F2285" s="256">
        <v>0</v>
      </c>
      <c r="G2285" s="256">
        <v>0</v>
      </c>
      <c r="H2285" s="256">
        <v>0</v>
      </c>
      <c r="I2285" s="256">
        <v>0</v>
      </c>
      <c r="J2285" s="256">
        <v>1.9937490985586399</v>
      </c>
    </row>
    <row r="2286" spans="1:10" s="116" customFormat="1" ht="12" x14ac:dyDescent="0.2">
      <c r="A2286" s="143" t="s">
        <v>787</v>
      </c>
      <c r="B2286" s="143" t="s">
        <v>787</v>
      </c>
      <c r="C2286" s="143" t="s">
        <v>3350</v>
      </c>
      <c r="D2286" s="255">
        <v>0</v>
      </c>
      <c r="E2286" s="255">
        <v>0</v>
      </c>
      <c r="F2286" s="255">
        <v>0</v>
      </c>
      <c r="G2286" s="255">
        <v>0</v>
      </c>
      <c r="H2286" s="255">
        <v>0</v>
      </c>
      <c r="I2286" s="255">
        <v>0</v>
      </c>
      <c r="J2286" s="255">
        <v>2.0203395529803498</v>
      </c>
    </row>
    <row r="2287" spans="1:10" s="116" customFormat="1" ht="12" x14ac:dyDescent="0.2">
      <c r="A2287" s="144" t="s">
        <v>5616</v>
      </c>
      <c r="B2287" s="144" t="s">
        <v>5616</v>
      </c>
      <c r="C2287" s="144" t="s">
        <v>5617</v>
      </c>
      <c r="D2287" s="256">
        <v>0</v>
      </c>
      <c r="E2287" s="256">
        <v>0</v>
      </c>
      <c r="F2287" s="256">
        <v>0</v>
      </c>
      <c r="G2287" s="256">
        <v>0</v>
      </c>
      <c r="H2287" s="256">
        <v>0</v>
      </c>
      <c r="I2287" s="256">
        <v>0</v>
      </c>
      <c r="J2287" s="256">
        <v>1.7149466799776301</v>
      </c>
    </row>
    <row r="2288" spans="1:10" s="116" customFormat="1" ht="12" x14ac:dyDescent="0.2">
      <c r="A2288" s="143" t="s">
        <v>5767</v>
      </c>
      <c r="B2288" s="143" t="s">
        <v>5767</v>
      </c>
      <c r="C2288" s="143" t="s">
        <v>5768</v>
      </c>
      <c r="D2288" s="255">
        <v>0</v>
      </c>
      <c r="E2288" s="255">
        <v>0</v>
      </c>
      <c r="F2288" s="255">
        <v>0</v>
      </c>
      <c r="G2288" s="255">
        <v>0</v>
      </c>
      <c r="H2288" s="255">
        <v>0</v>
      </c>
      <c r="I2288" s="255">
        <v>0</v>
      </c>
      <c r="J2288" s="255">
        <v>1.7915355899700001</v>
      </c>
    </row>
    <row r="2289" spans="1:10" s="116" customFormat="1" ht="12" x14ac:dyDescent="0.2">
      <c r="A2289" s="144" t="s">
        <v>1427</v>
      </c>
      <c r="B2289" s="144" t="s">
        <v>1427</v>
      </c>
      <c r="C2289" s="144" t="s">
        <v>4099</v>
      </c>
      <c r="D2289" s="256">
        <v>0</v>
      </c>
      <c r="E2289" s="256">
        <v>0</v>
      </c>
      <c r="F2289" s="256">
        <v>0</v>
      </c>
      <c r="G2289" s="256">
        <v>0</v>
      </c>
      <c r="H2289" s="256">
        <v>0</v>
      </c>
      <c r="I2289" s="256">
        <v>0</v>
      </c>
      <c r="J2289" s="256">
        <v>0</v>
      </c>
    </row>
    <row r="2290" spans="1:10" s="116" customFormat="1" ht="12" x14ac:dyDescent="0.2">
      <c r="A2290" s="143" t="s">
        <v>1300</v>
      </c>
      <c r="B2290" s="143" t="s">
        <v>1300</v>
      </c>
      <c r="C2290" s="143" t="s">
        <v>3964</v>
      </c>
      <c r="D2290" s="255">
        <v>0</v>
      </c>
      <c r="E2290" s="255">
        <v>0</v>
      </c>
      <c r="F2290" s="255">
        <v>0</v>
      </c>
      <c r="G2290" s="255">
        <v>0</v>
      </c>
      <c r="H2290" s="255">
        <v>0</v>
      </c>
      <c r="I2290" s="255">
        <v>0</v>
      </c>
      <c r="J2290" s="255">
        <v>1.7601491533545199</v>
      </c>
    </row>
    <row r="2291" spans="1:10" s="116" customFormat="1" ht="12" x14ac:dyDescent="0.2">
      <c r="A2291" s="144" t="s">
        <v>405</v>
      </c>
      <c r="B2291" s="144" t="s">
        <v>405</v>
      </c>
      <c r="C2291" s="144" t="s">
        <v>2660</v>
      </c>
      <c r="D2291" s="256">
        <v>0</v>
      </c>
      <c r="E2291" s="256">
        <v>0</v>
      </c>
      <c r="F2291" s="256">
        <v>0</v>
      </c>
      <c r="G2291" s="256">
        <v>163.320729170921</v>
      </c>
      <c r="H2291" s="256">
        <v>326.64145834184097</v>
      </c>
      <c r="I2291" s="256">
        <v>653.28291668368297</v>
      </c>
      <c r="J2291" s="256">
        <v>0</v>
      </c>
    </row>
    <row r="2292" spans="1:10" s="116" customFormat="1" ht="12" x14ac:dyDescent="0.2">
      <c r="A2292" s="143" t="s">
        <v>6296</v>
      </c>
      <c r="B2292" s="143" t="s">
        <v>6296</v>
      </c>
      <c r="C2292" s="143" t="s">
        <v>6297</v>
      </c>
      <c r="D2292" s="255">
        <v>0</v>
      </c>
      <c r="E2292" s="255">
        <v>0</v>
      </c>
      <c r="F2292" s="255">
        <v>0</v>
      </c>
      <c r="G2292" s="255">
        <v>0</v>
      </c>
      <c r="H2292" s="255">
        <v>0</v>
      </c>
      <c r="I2292" s="255">
        <v>0</v>
      </c>
      <c r="J2292" s="255">
        <v>1.75319968347038</v>
      </c>
    </row>
    <row r="2293" spans="1:10" s="116" customFormat="1" ht="12" x14ac:dyDescent="0.2">
      <c r="A2293" s="144" t="s">
        <v>5068</v>
      </c>
      <c r="B2293" s="144" t="s">
        <v>5068</v>
      </c>
      <c r="C2293" s="144" t="s">
        <v>5069</v>
      </c>
      <c r="D2293" s="256">
        <v>0</v>
      </c>
      <c r="E2293" s="256">
        <v>0</v>
      </c>
      <c r="F2293" s="256">
        <v>0</v>
      </c>
      <c r="G2293" s="256">
        <v>0</v>
      </c>
      <c r="H2293" s="256">
        <v>0</v>
      </c>
      <c r="I2293" s="256">
        <v>0</v>
      </c>
      <c r="J2293" s="256">
        <v>1.0939419909586801</v>
      </c>
    </row>
    <row r="2294" spans="1:10" s="116" customFormat="1" ht="12" x14ac:dyDescent="0.2">
      <c r="A2294" s="143" t="s">
        <v>5904</v>
      </c>
      <c r="B2294" s="143" t="s">
        <v>5904</v>
      </c>
      <c r="C2294" s="143" t="s">
        <v>4034</v>
      </c>
      <c r="D2294" s="255">
        <v>0</v>
      </c>
      <c r="E2294" s="255">
        <v>0</v>
      </c>
      <c r="F2294" s="255">
        <v>0</v>
      </c>
      <c r="G2294" s="255">
        <v>0</v>
      </c>
      <c r="H2294" s="255">
        <v>0</v>
      </c>
      <c r="I2294" s="255">
        <v>0</v>
      </c>
      <c r="J2294" s="255">
        <v>1.97454251792452</v>
      </c>
    </row>
    <row r="2295" spans="1:10" s="116" customFormat="1" ht="12" x14ac:dyDescent="0.2">
      <c r="A2295" s="144" t="s">
        <v>5905</v>
      </c>
      <c r="B2295" s="144" t="s">
        <v>5905</v>
      </c>
      <c r="C2295" s="144" t="s">
        <v>4139</v>
      </c>
      <c r="D2295" s="256">
        <v>0</v>
      </c>
      <c r="E2295" s="256">
        <v>0</v>
      </c>
      <c r="F2295" s="256">
        <v>0</v>
      </c>
      <c r="G2295" s="256">
        <v>0</v>
      </c>
      <c r="H2295" s="256">
        <v>0</v>
      </c>
      <c r="I2295" s="256">
        <v>0</v>
      </c>
      <c r="J2295" s="256">
        <v>0.27850519780222199</v>
      </c>
    </row>
    <row r="2296" spans="1:10" s="116" customFormat="1" ht="12" x14ac:dyDescent="0.2">
      <c r="A2296" s="143" t="s">
        <v>1367</v>
      </c>
      <c r="B2296" s="143" t="s">
        <v>1367</v>
      </c>
      <c r="C2296" s="143" t="s">
        <v>4031</v>
      </c>
      <c r="D2296" s="255">
        <v>0</v>
      </c>
      <c r="E2296" s="255">
        <v>0</v>
      </c>
      <c r="F2296" s="255">
        <v>0</v>
      </c>
      <c r="G2296" s="255">
        <v>0</v>
      </c>
      <c r="H2296" s="255">
        <v>0</v>
      </c>
      <c r="I2296" s="255">
        <v>0</v>
      </c>
      <c r="J2296" s="255">
        <v>1.9392285184457401</v>
      </c>
    </row>
    <row r="2297" spans="1:10" s="116" customFormat="1" ht="12" x14ac:dyDescent="0.2">
      <c r="A2297" s="144" t="s">
        <v>6298</v>
      </c>
      <c r="B2297" s="144" t="s">
        <v>6298</v>
      </c>
      <c r="C2297" s="144" t="s">
        <v>6299</v>
      </c>
      <c r="D2297" s="256">
        <v>0</v>
      </c>
      <c r="E2297" s="256">
        <v>0</v>
      </c>
      <c r="F2297" s="256">
        <v>0</v>
      </c>
      <c r="G2297" s="256">
        <v>0</v>
      </c>
      <c r="H2297" s="256">
        <v>0</v>
      </c>
      <c r="I2297" s="256">
        <v>0</v>
      </c>
      <c r="J2297" s="256">
        <v>2.3132940465599998</v>
      </c>
    </row>
    <row r="2298" spans="1:10" s="116" customFormat="1" ht="12" x14ac:dyDescent="0.2">
      <c r="A2298" s="143" t="s">
        <v>1162</v>
      </c>
      <c r="B2298" s="143" t="s">
        <v>1162</v>
      </c>
      <c r="C2298" s="143" t="s">
        <v>3799</v>
      </c>
      <c r="D2298" s="255">
        <v>0.889625155339826</v>
      </c>
      <c r="E2298" s="255">
        <v>1.77925031067965</v>
      </c>
      <c r="F2298" s="255">
        <v>3.5585006213593098</v>
      </c>
      <c r="G2298" s="255">
        <v>0</v>
      </c>
      <c r="H2298" s="255">
        <v>0</v>
      </c>
      <c r="I2298" s="255">
        <v>0</v>
      </c>
      <c r="J2298" s="255">
        <v>1.93157721105481</v>
      </c>
    </row>
    <row r="2299" spans="1:10" s="116" customFormat="1" ht="12" x14ac:dyDescent="0.2">
      <c r="A2299" s="144" t="s">
        <v>667</v>
      </c>
      <c r="B2299" s="144" t="s">
        <v>867</v>
      </c>
      <c r="C2299" s="144" t="s">
        <v>3205</v>
      </c>
      <c r="D2299" s="256">
        <v>42.088752870268699</v>
      </c>
      <c r="E2299" s="256">
        <v>84.177505740537299</v>
      </c>
      <c r="F2299" s="256">
        <v>168.355011481075</v>
      </c>
      <c r="G2299" s="256">
        <v>0</v>
      </c>
      <c r="H2299" s="256">
        <v>0</v>
      </c>
      <c r="I2299" s="256">
        <v>0</v>
      </c>
      <c r="J2299" s="256">
        <v>2.8272061806948301</v>
      </c>
    </row>
    <row r="2300" spans="1:10" s="116" customFormat="1" ht="12" x14ac:dyDescent="0.2">
      <c r="A2300" s="143" t="s">
        <v>5070</v>
      </c>
      <c r="B2300" s="143" t="s">
        <v>5070</v>
      </c>
      <c r="C2300" s="143" t="s">
        <v>2706</v>
      </c>
      <c r="D2300" s="255">
        <v>0</v>
      </c>
      <c r="E2300" s="255">
        <v>0</v>
      </c>
      <c r="F2300" s="255">
        <v>0</v>
      </c>
      <c r="G2300" s="255">
        <v>0</v>
      </c>
      <c r="H2300" s="255">
        <v>0</v>
      </c>
      <c r="I2300" s="255">
        <v>0</v>
      </c>
      <c r="J2300" s="255">
        <v>0</v>
      </c>
    </row>
    <row r="2301" spans="1:10" s="116" customFormat="1" ht="12" x14ac:dyDescent="0.2">
      <c r="A2301" s="144" t="s">
        <v>543</v>
      </c>
      <c r="B2301" s="144" t="s">
        <v>543</v>
      </c>
      <c r="C2301" s="144" t="s">
        <v>2916</v>
      </c>
      <c r="D2301" s="256">
        <v>11.432306470288699</v>
      </c>
      <c r="E2301" s="256">
        <v>22.864612940577501</v>
      </c>
      <c r="F2301" s="256">
        <v>45.729225881155003</v>
      </c>
      <c r="G2301" s="256">
        <v>0</v>
      </c>
      <c r="H2301" s="256">
        <v>0</v>
      </c>
      <c r="I2301" s="256">
        <v>0</v>
      </c>
      <c r="J2301" s="256">
        <v>1.6986704706578999</v>
      </c>
    </row>
    <row r="2302" spans="1:10" s="116" customFormat="1" ht="12" x14ac:dyDescent="0.2">
      <c r="A2302" s="143" t="s">
        <v>491</v>
      </c>
      <c r="B2302" s="143" t="s">
        <v>491</v>
      </c>
      <c r="C2302" s="143" t="s">
        <v>2832</v>
      </c>
      <c r="D2302" s="255">
        <v>0</v>
      </c>
      <c r="E2302" s="255">
        <v>0</v>
      </c>
      <c r="F2302" s="255">
        <v>0</v>
      </c>
      <c r="G2302" s="255">
        <v>0</v>
      </c>
      <c r="H2302" s="255">
        <v>0</v>
      </c>
      <c r="I2302" s="255">
        <v>0</v>
      </c>
      <c r="J2302" s="255">
        <v>2.8493926010016501</v>
      </c>
    </row>
    <row r="2303" spans="1:10" s="116" customFormat="1" ht="12" x14ac:dyDescent="0.2">
      <c r="A2303" s="144" t="s">
        <v>492</v>
      </c>
      <c r="B2303" s="144" t="s">
        <v>492</v>
      </c>
      <c r="C2303" s="144" t="s">
        <v>2833</v>
      </c>
      <c r="D2303" s="256">
        <v>0</v>
      </c>
      <c r="E2303" s="256">
        <v>0</v>
      </c>
      <c r="F2303" s="256">
        <v>0</v>
      </c>
      <c r="G2303" s="256">
        <v>0</v>
      </c>
      <c r="H2303" s="256">
        <v>0</v>
      </c>
      <c r="I2303" s="256">
        <v>0</v>
      </c>
      <c r="J2303" s="256">
        <v>0</v>
      </c>
    </row>
    <row r="2304" spans="1:10" s="116" customFormat="1" ht="12" x14ac:dyDescent="0.2">
      <c r="A2304" s="143" t="s">
        <v>5444</v>
      </c>
      <c r="B2304" s="143" t="s">
        <v>5444</v>
      </c>
      <c r="C2304" s="143" t="s">
        <v>5445</v>
      </c>
      <c r="D2304" s="255">
        <v>0</v>
      </c>
      <c r="E2304" s="255">
        <v>0</v>
      </c>
      <c r="F2304" s="255">
        <v>0</v>
      </c>
      <c r="G2304" s="255">
        <v>0</v>
      </c>
      <c r="H2304" s="255">
        <v>0</v>
      </c>
      <c r="I2304" s="255">
        <v>0</v>
      </c>
      <c r="J2304" s="255">
        <v>0</v>
      </c>
    </row>
    <row r="2305" spans="1:10" s="116" customFormat="1" ht="12" x14ac:dyDescent="0.2">
      <c r="A2305" s="144" t="s">
        <v>1079</v>
      </c>
      <c r="B2305" s="144" t="s">
        <v>1079</v>
      </c>
      <c r="C2305" s="144" t="s">
        <v>3694</v>
      </c>
      <c r="D2305" s="256">
        <v>0</v>
      </c>
      <c r="E2305" s="256">
        <v>0</v>
      </c>
      <c r="F2305" s="256">
        <v>0</v>
      </c>
      <c r="G2305" s="256">
        <v>0</v>
      </c>
      <c r="H2305" s="256">
        <v>0</v>
      </c>
      <c r="I2305" s="256">
        <v>0</v>
      </c>
      <c r="J2305" s="256">
        <v>1.9035465341796101</v>
      </c>
    </row>
    <row r="2306" spans="1:10" s="116" customFormat="1" ht="12" x14ac:dyDescent="0.2">
      <c r="A2306" s="143" t="s">
        <v>3692</v>
      </c>
      <c r="B2306" s="143" t="s">
        <v>3692</v>
      </c>
      <c r="C2306" s="143" t="s">
        <v>3693</v>
      </c>
      <c r="D2306" s="255">
        <v>0</v>
      </c>
      <c r="E2306" s="255">
        <v>0</v>
      </c>
      <c r="F2306" s="255">
        <v>0</v>
      </c>
      <c r="G2306" s="255">
        <v>0</v>
      </c>
      <c r="H2306" s="255">
        <v>0</v>
      </c>
      <c r="I2306" s="255">
        <v>0</v>
      </c>
      <c r="J2306" s="255">
        <v>0</v>
      </c>
    </row>
    <row r="2307" spans="1:10" s="116" customFormat="1" ht="12" x14ac:dyDescent="0.2">
      <c r="A2307" s="144" t="s">
        <v>5071</v>
      </c>
      <c r="B2307" s="144" t="s">
        <v>5071</v>
      </c>
      <c r="C2307" s="144" t="s">
        <v>2772</v>
      </c>
      <c r="D2307" s="256">
        <v>0</v>
      </c>
      <c r="E2307" s="256">
        <v>0</v>
      </c>
      <c r="F2307" s="256">
        <v>0</v>
      </c>
      <c r="G2307" s="256">
        <v>0</v>
      </c>
      <c r="H2307" s="256">
        <v>0</v>
      </c>
      <c r="I2307" s="256">
        <v>0</v>
      </c>
      <c r="J2307" s="256">
        <v>2.2194176549772902</v>
      </c>
    </row>
    <row r="2308" spans="1:10" s="116" customFormat="1" ht="12" x14ac:dyDescent="0.2">
      <c r="A2308" s="143" t="s">
        <v>5072</v>
      </c>
      <c r="B2308" s="143" t="s">
        <v>5072</v>
      </c>
      <c r="C2308" s="143" t="s">
        <v>2438</v>
      </c>
      <c r="D2308" s="255">
        <v>1.2737978399796201E-4</v>
      </c>
      <c r="E2308" s="255">
        <v>2.5475956799592402E-4</v>
      </c>
      <c r="F2308" s="255">
        <v>5.0951913599184804E-4</v>
      </c>
      <c r="G2308" s="255">
        <v>0</v>
      </c>
      <c r="H2308" s="255">
        <v>0</v>
      </c>
      <c r="I2308" s="255">
        <v>0</v>
      </c>
      <c r="J2308" s="255">
        <v>0.543443586923125</v>
      </c>
    </row>
    <row r="2309" spans="1:10" s="116" customFormat="1" ht="12" x14ac:dyDescent="0.2">
      <c r="A2309" s="144" t="s">
        <v>4543</v>
      </c>
      <c r="B2309" s="144" t="s">
        <v>4543</v>
      </c>
      <c r="C2309" s="144" t="s">
        <v>2446</v>
      </c>
      <c r="D2309" s="256">
        <v>51.081121013879397</v>
      </c>
      <c r="E2309" s="256">
        <v>102.16224202775901</v>
      </c>
      <c r="F2309" s="256">
        <v>204.32448405551699</v>
      </c>
      <c r="G2309" s="256">
        <v>0</v>
      </c>
      <c r="H2309" s="256">
        <v>0</v>
      </c>
      <c r="I2309" s="256">
        <v>0</v>
      </c>
      <c r="J2309" s="256">
        <v>1.96893956170234</v>
      </c>
    </row>
    <row r="2310" spans="1:10" s="116" customFormat="1" ht="12" x14ac:dyDescent="0.2">
      <c r="A2310" s="143" t="s">
        <v>1161</v>
      </c>
      <c r="B2310" s="143" t="s">
        <v>1161</v>
      </c>
      <c r="C2310" s="143" t="s">
        <v>3795</v>
      </c>
      <c r="D2310" s="255">
        <v>0</v>
      </c>
      <c r="E2310" s="255">
        <v>0</v>
      </c>
      <c r="F2310" s="255">
        <v>0</v>
      </c>
      <c r="G2310" s="255">
        <v>0</v>
      </c>
      <c r="H2310" s="255">
        <v>0</v>
      </c>
      <c r="I2310" s="255">
        <v>0</v>
      </c>
      <c r="J2310" s="255">
        <v>2.8381500978226102</v>
      </c>
    </row>
    <row r="2311" spans="1:10" s="116" customFormat="1" ht="12" x14ac:dyDescent="0.2">
      <c r="A2311" s="144" t="s">
        <v>5073</v>
      </c>
      <c r="B2311" s="144" t="s">
        <v>5073</v>
      </c>
      <c r="C2311" s="144" t="s">
        <v>5074</v>
      </c>
      <c r="D2311" s="256">
        <v>0</v>
      </c>
      <c r="E2311" s="256">
        <v>0</v>
      </c>
      <c r="F2311" s="256">
        <v>0</v>
      </c>
      <c r="G2311" s="256">
        <v>0</v>
      </c>
      <c r="H2311" s="256">
        <v>0</v>
      </c>
      <c r="I2311" s="256">
        <v>0</v>
      </c>
      <c r="J2311" s="256">
        <v>0</v>
      </c>
    </row>
    <row r="2312" spans="1:10" s="116" customFormat="1" ht="12" x14ac:dyDescent="0.2">
      <c r="A2312" s="143" t="s">
        <v>6300</v>
      </c>
      <c r="B2312" s="143" t="s">
        <v>6300</v>
      </c>
      <c r="C2312" s="143" t="s">
        <v>6301</v>
      </c>
      <c r="D2312" s="255">
        <v>0</v>
      </c>
      <c r="E2312" s="255">
        <v>0</v>
      </c>
      <c r="F2312" s="255">
        <v>0</v>
      </c>
      <c r="G2312" s="255">
        <v>0</v>
      </c>
      <c r="H2312" s="255">
        <v>0</v>
      </c>
      <c r="I2312" s="255">
        <v>0</v>
      </c>
      <c r="J2312" s="255">
        <v>1.96492624538</v>
      </c>
    </row>
    <row r="2313" spans="1:10" s="116" customFormat="1" ht="12" x14ac:dyDescent="0.2">
      <c r="A2313" s="144" t="s">
        <v>5075</v>
      </c>
      <c r="B2313" s="144" t="s">
        <v>5075</v>
      </c>
      <c r="C2313" s="144" t="s">
        <v>1921</v>
      </c>
      <c r="D2313" s="256">
        <v>0</v>
      </c>
      <c r="E2313" s="256">
        <v>0</v>
      </c>
      <c r="F2313" s="256">
        <v>0</v>
      </c>
      <c r="G2313" s="256">
        <v>0</v>
      </c>
      <c r="H2313" s="256">
        <v>0</v>
      </c>
      <c r="I2313" s="256">
        <v>0</v>
      </c>
      <c r="J2313" s="256">
        <v>2.1921025407444001</v>
      </c>
    </row>
    <row r="2314" spans="1:10" s="116" customFormat="1" ht="12" x14ac:dyDescent="0.2">
      <c r="A2314" s="143" t="s">
        <v>1038</v>
      </c>
      <c r="B2314" s="143" t="s">
        <v>1038</v>
      </c>
      <c r="C2314" s="143" t="s">
        <v>3646</v>
      </c>
      <c r="D2314" s="255">
        <v>1.1255945463925299E-4</v>
      </c>
      <c r="E2314" s="255">
        <v>2.2511890927850501E-4</v>
      </c>
      <c r="F2314" s="255">
        <v>4.50237818557011E-4</v>
      </c>
      <c r="G2314" s="255">
        <v>0</v>
      </c>
      <c r="H2314" s="255">
        <v>0</v>
      </c>
      <c r="I2314" s="255">
        <v>0</v>
      </c>
      <c r="J2314" s="255">
        <v>0.409943637999513</v>
      </c>
    </row>
    <row r="2315" spans="1:10" s="116" customFormat="1" ht="12" x14ac:dyDescent="0.2">
      <c r="A2315" s="144" t="s">
        <v>1438</v>
      </c>
      <c r="B2315" s="144" t="s">
        <v>1438</v>
      </c>
      <c r="C2315" s="144" t="s">
        <v>4114</v>
      </c>
      <c r="D2315" s="256">
        <v>54.112801032296701</v>
      </c>
      <c r="E2315" s="256">
        <v>108.22560206459301</v>
      </c>
      <c r="F2315" s="256">
        <v>216.451204129187</v>
      </c>
      <c r="G2315" s="256">
        <v>0</v>
      </c>
      <c r="H2315" s="256">
        <v>0</v>
      </c>
      <c r="I2315" s="256">
        <v>0</v>
      </c>
      <c r="J2315" s="256">
        <v>0.42477604614879699</v>
      </c>
    </row>
    <row r="2316" spans="1:10" s="116" customFormat="1" ht="12" x14ac:dyDescent="0.2">
      <c r="A2316" s="143" t="s">
        <v>1177</v>
      </c>
      <c r="B2316" s="143" t="s">
        <v>1177</v>
      </c>
      <c r="C2316" s="143" t="s">
        <v>3812</v>
      </c>
      <c r="D2316" s="255">
        <v>2.3539401384547598</v>
      </c>
      <c r="E2316" s="255">
        <v>4.7078802769095303</v>
      </c>
      <c r="F2316" s="255">
        <v>9.4157605538190605</v>
      </c>
      <c r="G2316" s="255">
        <v>0</v>
      </c>
      <c r="H2316" s="255">
        <v>0</v>
      </c>
      <c r="I2316" s="255">
        <v>0</v>
      </c>
      <c r="J2316" s="255">
        <v>1.9419214090733801</v>
      </c>
    </row>
    <row r="2317" spans="1:10" s="116" customFormat="1" ht="12" x14ac:dyDescent="0.2">
      <c r="A2317" s="144" t="s">
        <v>1429</v>
      </c>
      <c r="B2317" s="144" t="s">
        <v>1429</v>
      </c>
      <c r="C2317" s="144" t="s">
        <v>4101</v>
      </c>
      <c r="D2317" s="256">
        <v>7.2374877272727303E-5</v>
      </c>
      <c r="E2317" s="256">
        <v>1.4474975454545501E-4</v>
      </c>
      <c r="F2317" s="256">
        <v>2.89499509090909E-4</v>
      </c>
      <c r="G2317" s="256">
        <v>0</v>
      </c>
      <c r="H2317" s="256">
        <v>0</v>
      </c>
      <c r="I2317" s="256">
        <v>0</v>
      </c>
      <c r="J2317" s="256">
        <v>0.44043377610750001</v>
      </c>
    </row>
    <row r="2318" spans="1:10" s="116" customFormat="1" ht="12" x14ac:dyDescent="0.2">
      <c r="A2318" s="143" t="s">
        <v>726</v>
      </c>
      <c r="B2318" s="143" t="s">
        <v>726</v>
      </c>
      <c r="C2318" s="143" t="s">
        <v>3272</v>
      </c>
      <c r="D2318" s="255">
        <v>1.22604856388513E-3</v>
      </c>
      <c r="E2318" s="255">
        <v>2.45209712777026E-3</v>
      </c>
      <c r="F2318" s="255">
        <v>4.9041942555405303E-3</v>
      </c>
      <c r="G2318" s="255">
        <v>0</v>
      </c>
      <c r="H2318" s="255">
        <v>0</v>
      </c>
      <c r="I2318" s="255">
        <v>0</v>
      </c>
      <c r="J2318" s="255">
        <v>0</v>
      </c>
    </row>
    <row r="2319" spans="1:10" s="116" customFormat="1" ht="12" x14ac:dyDescent="0.2">
      <c r="A2319" s="144" t="s">
        <v>734</v>
      </c>
      <c r="B2319" s="144" t="s">
        <v>734</v>
      </c>
      <c r="C2319" s="144" t="s">
        <v>3282</v>
      </c>
      <c r="D2319" s="256">
        <v>5.9704311957845804E-4</v>
      </c>
      <c r="E2319" s="256">
        <v>1.19408623915692E-3</v>
      </c>
      <c r="F2319" s="256">
        <v>2.38817247831383E-3</v>
      </c>
      <c r="G2319" s="256">
        <v>0</v>
      </c>
      <c r="H2319" s="256">
        <v>0</v>
      </c>
      <c r="I2319" s="256">
        <v>0</v>
      </c>
      <c r="J2319" s="256">
        <v>1.6791873445789101</v>
      </c>
    </row>
    <row r="2320" spans="1:10" s="116" customFormat="1" ht="12" x14ac:dyDescent="0.2">
      <c r="A2320" s="143" t="s">
        <v>1435</v>
      </c>
      <c r="B2320" s="143" t="s">
        <v>1435</v>
      </c>
      <c r="C2320" s="143" t="s">
        <v>4109</v>
      </c>
      <c r="D2320" s="255">
        <v>5.91528647951432E-4</v>
      </c>
      <c r="E2320" s="255">
        <v>1.1830572959028601E-3</v>
      </c>
      <c r="F2320" s="255">
        <v>2.3661145918057302E-3</v>
      </c>
      <c r="G2320" s="255">
        <v>0</v>
      </c>
      <c r="H2320" s="255">
        <v>0</v>
      </c>
      <c r="I2320" s="255">
        <v>0</v>
      </c>
      <c r="J2320" s="255">
        <v>2.0960117395972602</v>
      </c>
    </row>
    <row r="2321" spans="1:10" s="116" customFormat="1" ht="12" x14ac:dyDescent="0.2">
      <c r="A2321" s="144" t="s">
        <v>3309</v>
      </c>
      <c r="B2321" s="144" t="s">
        <v>3309</v>
      </c>
      <c r="C2321" s="144" t="s">
        <v>3310</v>
      </c>
      <c r="D2321" s="256">
        <v>4.0955513214690201E-4</v>
      </c>
      <c r="E2321" s="256">
        <v>8.1911026429380403E-4</v>
      </c>
      <c r="F2321" s="256">
        <v>1.63822052858761E-3</v>
      </c>
      <c r="G2321" s="256">
        <v>0</v>
      </c>
      <c r="H2321" s="256">
        <v>0</v>
      </c>
      <c r="I2321" s="256">
        <v>0</v>
      </c>
      <c r="J2321" s="256">
        <v>0</v>
      </c>
    </row>
    <row r="2322" spans="1:10" s="116" customFormat="1" ht="12" x14ac:dyDescent="0.2">
      <c r="A2322" s="143" t="s">
        <v>781</v>
      </c>
      <c r="B2322" s="143" t="s">
        <v>781</v>
      </c>
      <c r="C2322" s="143" t="s">
        <v>3342</v>
      </c>
      <c r="D2322" s="255">
        <v>0</v>
      </c>
      <c r="E2322" s="255">
        <v>0</v>
      </c>
      <c r="F2322" s="255">
        <v>0</v>
      </c>
      <c r="G2322" s="255">
        <v>0</v>
      </c>
      <c r="H2322" s="255">
        <v>0</v>
      </c>
      <c r="I2322" s="255">
        <v>0</v>
      </c>
      <c r="J2322" s="255">
        <v>1.9702397332805901</v>
      </c>
    </row>
    <row r="2323" spans="1:10" s="116" customFormat="1" ht="12" x14ac:dyDescent="0.2">
      <c r="A2323" s="144" t="s">
        <v>5076</v>
      </c>
      <c r="B2323" s="144" t="s">
        <v>5076</v>
      </c>
      <c r="C2323" s="144" t="s">
        <v>2085</v>
      </c>
      <c r="D2323" s="256">
        <v>0</v>
      </c>
      <c r="E2323" s="256">
        <v>0</v>
      </c>
      <c r="F2323" s="256">
        <v>0</v>
      </c>
      <c r="G2323" s="256">
        <v>0</v>
      </c>
      <c r="H2323" s="256">
        <v>0</v>
      </c>
      <c r="I2323" s="256">
        <v>0</v>
      </c>
      <c r="J2323" s="256">
        <v>1.11060166944782</v>
      </c>
    </row>
    <row r="2324" spans="1:10" s="116" customFormat="1" ht="12" x14ac:dyDescent="0.2">
      <c r="A2324" s="143" t="s">
        <v>5077</v>
      </c>
      <c r="B2324" s="143" t="s">
        <v>5077</v>
      </c>
      <c r="C2324" s="143" t="s">
        <v>1960</v>
      </c>
      <c r="D2324" s="255">
        <v>0</v>
      </c>
      <c r="E2324" s="255">
        <v>0</v>
      </c>
      <c r="F2324" s="255">
        <v>0</v>
      </c>
      <c r="G2324" s="255">
        <v>0</v>
      </c>
      <c r="H2324" s="255">
        <v>0</v>
      </c>
      <c r="I2324" s="255">
        <v>0</v>
      </c>
      <c r="J2324" s="255">
        <v>2.4638670797939999</v>
      </c>
    </row>
    <row r="2325" spans="1:10" s="116" customFormat="1" ht="12" x14ac:dyDescent="0.2">
      <c r="A2325" s="144" t="s">
        <v>5078</v>
      </c>
      <c r="B2325" s="144" t="s">
        <v>5078</v>
      </c>
      <c r="C2325" s="144" t="s">
        <v>2663</v>
      </c>
      <c r="D2325" s="256">
        <v>0</v>
      </c>
      <c r="E2325" s="256">
        <v>0</v>
      </c>
      <c r="F2325" s="256">
        <v>0</v>
      </c>
      <c r="G2325" s="256">
        <v>0</v>
      </c>
      <c r="H2325" s="256">
        <v>0</v>
      </c>
      <c r="I2325" s="256">
        <v>0</v>
      </c>
      <c r="J2325" s="256">
        <v>3.6500435423456201</v>
      </c>
    </row>
    <row r="2326" spans="1:10" s="116" customFormat="1" ht="12" x14ac:dyDescent="0.2">
      <c r="A2326" s="143" t="s">
        <v>5446</v>
      </c>
      <c r="B2326" s="143" t="s">
        <v>5446</v>
      </c>
      <c r="C2326" s="143" t="s">
        <v>5447</v>
      </c>
      <c r="D2326" s="255">
        <v>0</v>
      </c>
      <c r="E2326" s="255">
        <v>0</v>
      </c>
      <c r="F2326" s="255">
        <v>0</v>
      </c>
      <c r="G2326" s="255">
        <v>0</v>
      </c>
      <c r="H2326" s="255">
        <v>0</v>
      </c>
      <c r="I2326" s="255">
        <v>0</v>
      </c>
      <c r="J2326" s="255">
        <v>0</v>
      </c>
    </row>
    <row r="2327" spans="1:10" s="116" customFormat="1" ht="12" x14ac:dyDescent="0.2">
      <c r="A2327" s="144" t="s">
        <v>5079</v>
      </c>
      <c r="B2327" s="144" t="s">
        <v>5079</v>
      </c>
      <c r="C2327" s="144" t="s">
        <v>2157</v>
      </c>
      <c r="D2327" s="256">
        <v>0</v>
      </c>
      <c r="E2327" s="256">
        <v>0</v>
      </c>
      <c r="F2327" s="256">
        <v>0</v>
      </c>
      <c r="G2327" s="256">
        <v>0</v>
      </c>
      <c r="H2327" s="256">
        <v>0</v>
      </c>
      <c r="I2327" s="256">
        <v>0</v>
      </c>
      <c r="J2327" s="256">
        <v>1.3224444140398499</v>
      </c>
    </row>
    <row r="2328" spans="1:10" s="116" customFormat="1" ht="12" x14ac:dyDescent="0.2">
      <c r="A2328" s="143" t="s">
        <v>1099</v>
      </c>
      <c r="B2328" s="143" t="s">
        <v>1099</v>
      </c>
      <c r="C2328" s="143" t="s">
        <v>3719</v>
      </c>
      <c r="D2328" s="255">
        <v>1.9760833819427499E-4</v>
      </c>
      <c r="E2328" s="255">
        <v>3.9521667638854998E-4</v>
      </c>
      <c r="F2328" s="255">
        <v>7.9043335277709996E-4</v>
      </c>
      <c r="G2328" s="255">
        <v>0</v>
      </c>
      <c r="H2328" s="255">
        <v>0</v>
      </c>
      <c r="I2328" s="255">
        <v>0</v>
      </c>
      <c r="J2328" s="255">
        <v>0.41781369572736499</v>
      </c>
    </row>
    <row r="2329" spans="1:10" s="116" customFormat="1" ht="12" x14ac:dyDescent="0.2">
      <c r="A2329" s="144" t="s">
        <v>4472</v>
      </c>
      <c r="B2329" s="144" t="s">
        <v>562</v>
      </c>
      <c r="C2329" s="144" t="s">
        <v>2951</v>
      </c>
      <c r="D2329" s="256">
        <v>30.1743481186327</v>
      </c>
      <c r="E2329" s="256">
        <v>60.3486962372655</v>
      </c>
      <c r="F2329" s="256">
        <v>120.697392474531</v>
      </c>
      <c r="G2329" s="256">
        <v>0</v>
      </c>
      <c r="H2329" s="256">
        <v>0</v>
      </c>
      <c r="I2329" s="256">
        <v>0</v>
      </c>
      <c r="J2329" s="256">
        <v>2.00941826799404</v>
      </c>
    </row>
    <row r="2330" spans="1:10" s="116" customFormat="1" ht="12" x14ac:dyDescent="0.2">
      <c r="A2330" s="143" t="s">
        <v>6302</v>
      </c>
      <c r="B2330" s="143" t="s">
        <v>6302</v>
      </c>
      <c r="C2330" s="143" t="s">
        <v>6303</v>
      </c>
      <c r="D2330" s="255">
        <v>0</v>
      </c>
      <c r="E2330" s="255">
        <v>0</v>
      </c>
      <c r="F2330" s="255">
        <v>0</v>
      </c>
      <c r="G2330" s="255">
        <v>0</v>
      </c>
      <c r="H2330" s="255">
        <v>0</v>
      </c>
      <c r="I2330" s="255">
        <v>0</v>
      </c>
      <c r="J2330" s="255">
        <v>0</v>
      </c>
    </row>
    <row r="2331" spans="1:10" s="116" customFormat="1" ht="12" x14ac:dyDescent="0.2">
      <c r="A2331" s="144" t="s">
        <v>6304</v>
      </c>
      <c r="B2331" s="144" t="s">
        <v>6304</v>
      </c>
      <c r="C2331" s="144" t="s">
        <v>6305</v>
      </c>
      <c r="D2331" s="256">
        <v>0</v>
      </c>
      <c r="E2331" s="256">
        <v>0</v>
      </c>
      <c r="F2331" s="256">
        <v>0</v>
      </c>
      <c r="G2331" s="256">
        <v>0</v>
      </c>
      <c r="H2331" s="256">
        <v>0</v>
      </c>
      <c r="I2331" s="256">
        <v>0</v>
      </c>
      <c r="J2331" s="256">
        <v>1.7915355899700001</v>
      </c>
    </row>
    <row r="2332" spans="1:10" s="116" customFormat="1" ht="12" x14ac:dyDescent="0.2">
      <c r="A2332" s="143" t="s">
        <v>1458</v>
      </c>
      <c r="B2332" s="143" t="s">
        <v>1458</v>
      </c>
      <c r="C2332" s="143" t="s">
        <v>4132</v>
      </c>
      <c r="D2332" s="255">
        <v>8.7552433913660406E-5</v>
      </c>
      <c r="E2332" s="255">
        <v>1.75104867827321E-4</v>
      </c>
      <c r="F2332" s="255">
        <v>3.5020973565464103E-4</v>
      </c>
      <c r="G2332" s="255">
        <v>0</v>
      </c>
      <c r="H2332" s="255">
        <v>0</v>
      </c>
      <c r="I2332" s="255">
        <v>0</v>
      </c>
      <c r="J2332" s="255">
        <v>0.449807687610496</v>
      </c>
    </row>
    <row r="2333" spans="1:10" s="116" customFormat="1" ht="12" x14ac:dyDescent="0.2">
      <c r="A2333" s="144" t="s">
        <v>5080</v>
      </c>
      <c r="B2333" s="144" t="s">
        <v>5080</v>
      </c>
      <c r="C2333" s="144" t="s">
        <v>2383</v>
      </c>
      <c r="D2333" s="256">
        <v>0</v>
      </c>
      <c r="E2333" s="256">
        <v>0</v>
      </c>
      <c r="F2333" s="256">
        <v>0</v>
      </c>
      <c r="G2333" s="256">
        <v>0</v>
      </c>
      <c r="H2333" s="256">
        <v>0</v>
      </c>
      <c r="I2333" s="256">
        <v>0</v>
      </c>
      <c r="J2333" s="256">
        <v>2.0352695126036702</v>
      </c>
    </row>
    <row r="2334" spans="1:10" s="116" customFormat="1" ht="12" x14ac:dyDescent="0.2">
      <c r="A2334" s="143" t="s">
        <v>2491</v>
      </c>
      <c r="B2334" s="143" t="s">
        <v>2491</v>
      </c>
      <c r="C2334" s="143" t="s">
        <v>2492</v>
      </c>
      <c r="D2334" s="255">
        <v>0</v>
      </c>
      <c r="E2334" s="255">
        <v>0</v>
      </c>
      <c r="F2334" s="255">
        <v>0</v>
      </c>
      <c r="G2334" s="255">
        <v>0</v>
      </c>
      <c r="H2334" s="255">
        <v>0</v>
      </c>
      <c r="I2334" s="255">
        <v>0</v>
      </c>
      <c r="J2334" s="255">
        <v>0</v>
      </c>
    </row>
    <row r="2335" spans="1:10" s="116" customFormat="1" ht="12" x14ac:dyDescent="0.2">
      <c r="A2335" s="144" t="s">
        <v>5081</v>
      </c>
      <c r="B2335" s="144" t="s">
        <v>5081</v>
      </c>
      <c r="C2335" s="144" t="s">
        <v>2404</v>
      </c>
      <c r="D2335" s="256">
        <v>0</v>
      </c>
      <c r="E2335" s="256">
        <v>0</v>
      </c>
      <c r="F2335" s="256">
        <v>0</v>
      </c>
      <c r="G2335" s="256">
        <v>0</v>
      </c>
      <c r="H2335" s="256">
        <v>0</v>
      </c>
      <c r="I2335" s="256">
        <v>0</v>
      </c>
      <c r="J2335" s="256">
        <v>2.2450195917687301</v>
      </c>
    </row>
    <row r="2336" spans="1:10" s="116" customFormat="1" ht="12" x14ac:dyDescent="0.2">
      <c r="A2336" s="143" t="s">
        <v>5082</v>
      </c>
      <c r="B2336" s="143" t="s">
        <v>5082</v>
      </c>
      <c r="C2336" s="143" t="s">
        <v>2230</v>
      </c>
      <c r="D2336" s="255">
        <v>0</v>
      </c>
      <c r="E2336" s="255">
        <v>0</v>
      </c>
      <c r="F2336" s="255">
        <v>0</v>
      </c>
      <c r="G2336" s="255">
        <v>0</v>
      </c>
      <c r="H2336" s="255">
        <v>0</v>
      </c>
      <c r="I2336" s="255">
        <v>0</v>
      </c>
      <c r="J2336" s="255">
        <v>0</v>
      </c>
    </row>
    <row r="2337" spans="1:10" s="116" customFormat="1" ht="12" x14ac:dyDescent="0.2">
      <c r="A2337" s="144" t="s">
        <v>1029</v>
      </c>
      <c r="B2337" s="144" t="s">
        <v>1029</v>
      </c>
      <c r="C2337" s="144" t="s">
        <v>3635</v>
      </c>
      <c r="D2337" s="256">
        <v>1.4965890156899201E-4</v>
      </c>
      <c r="E2337" s="256">
        <v>2.9931780313798402E-4</v>
      </c>
      <c r="F2337" s="256">
        <v>5.9863560627596805E-4</v>
      </c>
      <c r="G2337" s="256">
        <v>0</v>
      </c>
      <c r="H2337" s="256">
        <v>0</v>
      </c>
      <c r="I2337" s="256">
        <v>0</v>
      </c>
      <c r="J2337" s="256">
        <v>0.40123490650207599</v>
      </c>
    </row>
    <row r="2338" spans="1:10" s="116" customFormat="1" ht="12" x14ac:dyDescent="0.2">
      <c r="A2338" s="143" t="s">
        <v>1028</v>
      </c>
      <c r="B2338" s="143" t="s">
        <v>1028</v>
      </c>
      <c r="C2338" s="143" t="s">
        <v>5448</v>
      </c>
      <c r="D2338" s="255">
        <v>1.34621477543249E-4</v>
      </c>
      <c r="E2338" s="255">
        <v>2.69242955086498E-4</v>
      </c>
      <c r="F2338" s="255">
        <v>5.38485910172996E-4</v>
      </c>
      <c r="G2338" s="255">
        <v>0</v>
      </c>
      <c r="H2338" s="255">
        <v>0</v>
      </c>
      <c r="I2338" s="255">
        <v>0</v>
      </c>
      <c r="J2338" s="255">
        <v>0</v>
      </c>
    </row>
    <row r="2339" spans="1:10" s="116" customFormat="1" ht="12" x14ac:dyDescent="0.2">
      <c r="A2339" s="144" t="s">
        <v>750</v>
      </c>
      <c r="B2339" s="144" t="s">
        <v>750</v>
      </c>
      <c r="C2339" s="144" t="s">
        <v>3304</v>
      </c>
      <c r="D2339" s="256">
        <v>8.1428727123355701E-4</v>
      </c>
      <c r="E2339" s="256">
        <v>1.6285745424671099E-3</v>
      </c>
      <c r="F2339" s="256">
        <v>3.2571490849342302E-3</v>
      </c>
      <c r="G2339" s="256">
        <v>0</v>
      </c>
      <c r="H2339" s="256">
        <v>0</v>
      </c>
      <c r="I2339" s="256">
        <v>0</v>
      </c>
      <c r="J2339" s="256">
        <v>0</v>
      </c>
    </row>
    <row r="2340" spans="1:10" s="116" customFormat="1" ht="12" x14ac:dyDescent="0.2">
      <c r="A2340" s="143" t="s">
        <v>5083</v>
      </c>
      <c r="B2340" s="143" t="s">
        <v>5083</v>
      </c>
      <c r="C2340" s="143" t="s">
        <v>2408</v>
      </c>
      <c r="D2340" s="255">
        <v>0</v>
      </c>
      <c r="E2340" s="255">
        <v>0</v>
      </c>
      <c r="F2340" s="255">
        <v>0</v>
      </c>
      <c r="G2340" s="255">
        <v>0</v>
      </c>
      <c r="H2340" s="255">
        <v>0</v>
      </c>
      <c r="I2340" s="255">
        <v>0</v>
      </c>
      <c r="J2340" s="255">
        <v>2.0990434740667498</v>
      </c>
    </row>
    <row r="2341" spans="1:10" s="116" customFormat="1" ht="12" x14ac:dyDescent="0.2">
      <c r="A2341" s="144" t="s">
        <v>1232</v>
      </c>
      <c r="B2341" s="144" t="s">
        <v>1232</v>
      </c>
      <c r="C2341" s="144" t="s">
        <v>3882</v>
      </c>
      <c r="D2341" s="256">
        <v>1.26271475404779E-3</v>
      </c>
      <c r="E2341" s="256">
        <v>2.52542950809558E-3</v>
      </c>
      <c r="F2341" s="256">
        <v>5.0508590161911704E-3</v>
      </c>
      <c r="G2341" s="256">
        <v>0</v>
      </c>
      <c r="H2341" s="256">
        <v>0</v>
      </c>
      <c r="I2341" s="256">
        <v>0</v>
      </c>
      <c r="J2341" s="256">
        <v>0</v>
      </c>
    </row>
    <row r="2342" spans="1:10" s="116" customFormat="1" ht="12" x14ac:dyDescent="0.2">
      <c r="A2342" s="143" t="s">
        <v>994</v>
      </c>
      <c r="B2342" s="143" t="s">
        <v>994</v>
      </c>
      <c r="C2342" s="143" t="s">
        <v>3589</v>
      </c>
      <c r="D2342" s="255">
        <v>0</v>
      </c>
      <c r="E2342" s="255">
        <v>0</v>
      </c>
      <c r="F2342" s="255">
        <v>0</v>
      </c>
      <c r="G2342" s="255">
        <v>0</v>
      </c>
      <c r="H2342" s="255">
        <v>0</v>
      </c>
      <c r="I2342" s="255">
        <v>0</v>
      </c>
      <c r="J2342" s="255">
        <v>3.8975776970758398</v>
      </c>
    </row>
    <row r="2343" spans="1:10" s="116" customFormat="1" ht="12" x14ac:dyDescent="0.2">
      <c r="A2343" s="144" t="s">
        <v>1247</v>
      </c>
      <c r="B2343" s="144" t="s">
        <v>1247</v>
      </c>
      <c r="C2343" s="144" t="s">
        <v>3902</v>
      </c>
      <c r="D2343" s="256">
        <v>0</v>
      </c>
      <c r="E2343" s="256">
        <v>0</v>
      </c>
      <c r="F2343" s="256">
        <v>0</v>
      </c>
      <c r="G2343" s="256">
        <v>0</v>
      </c>
      <c r="H2343" s="256">
        <v>0</v>
      </c>
      <c r="I2343" s="256">
        <v>0</v>
      </c>
      <c r="J2343" s="256">
        <v>1.91928849241282</v>
      </c>
    </row>
    <row r="2344" spans="1:10" s="116" customFormat="1" ht="12" x14ac:dyDescent="0.2">
      <c r="A2344" s="143" t="s">
        <v>2524</v>
      </c>
      <c r="B2344" s="143" t="s">
        <v>2524</v>
      </c>
      <c r="C2344" s="143" t="s">
        <v>5449</v>
      </c>
      <c r="D2344" s="255">
        <v>0</v>
      </c>
      <c r="E2344" s="255">
        <v>0</v>
      </c>
      <c r="F2344" s="255">
        <v>0</v>
      </c>
      <c r="G2344" s="255">
        <v>0</v>
      </c>
      <c r="H2344" s="255">
        <v>0</v>
      </c>
      <c r="I2344" s="255">
        <v>0</v>
      </c>
      <c r="J2344" s="255">
        <v>0</v>
      </c>
    </row>
    <row r="2345" spans="1:10" s="116" customFormat="1" ht="12" x14ac:dyDescent="0.2">
      <c r="A2345" s="144" t="s">
        <v>675</v>
      </c>
      <c r="B2345" s="144" t="s">
        <v>675</v>
      </c>
      <c r="C2345" s="144" t="s">
        <v>3214</v>
      </c>
      <c r="D2345" s="256">
        <v>0</v>
      </c>
      <c r="E2345" s="256">
        <v>0</v>
      </c>
      <c r="F2345" s="256">
        <v>0</v>
      </c>
      <c r="G2345" s="256">
        <v>0</v>
      </c>
      <c r="H2345" s="256">
        <v>0</v>
      </c>
      <c r="I2345" s="256">
        <v>0</v>
      </c>
      <c r="J2345" s="256">
        <v>2.8080340531333601</v>
      </c>
    </row>
    <row r="2346" spans="1:10" s="116" customFormat="1" ht="12" x14ac:dyDescent="0.2">
      <c r="A2346" s="143" t="s">
        <v>6306</v>
      </c>
      <c r="B2346" s="143" t="s">
        <v>6306</v>
      </c>
      <c r="C2346" s="143" t="s">
        <v>6307</v>
      </c>
      <c r="D2346" s="255">
        <v>0</v>
      </c>
      <c r="E2346" s="255">
        <v>0</v>
      </c>
      <c r="F2346" s="255">
        <v>0</v>
      </c>
      <c r="G2346" s="255">
        <v>0</v>
      </c>
      <c r="H2346" s="255">
        <v>0</v>
      </c>
      <c r="I2346" s="255">
        <v>0</v>
      </c>
      <c r="J2346" s="255">
        <v>1.84110019355077</v>
      </c>
    </row>
    <row r="2347" spans="1:10" s="116" customFormat="1" ht="12" x14ac:dyDescent="0.2">
      <c r="A2347" s="144" t="s">
        <v>1141</v>
      </c>
      <c r="B2347" s="144" t="s">
        <v>1141</v>
      </c>
      <c r="C2347" s="144" t="s">
        <v>3768</v>
      </c>
      <c r="D2347" s="256">
        <v>0</v>
      </c>
      <c r="E2347" s="256">
        <v>0</v>
      </c>
      <c r="F2347" s="256">
        <v>0</v>
      </c>
      <c r="G2347" s="256">
        <v>0</v>
      </c>
      <c r="H2347" s="256">
        <v>0</v>
      </c>
      <c r="I2347" s="256">
        <v>0</v>
      </c>
      <c r="J2347" s="256">
        <v>1.9436542359559199</v>
      </c>
    </row>
    <row r="2348" spans="1:10" s="116" customFormat="1" ht="12" x14ac:dyDescent="0.2">
      <c r="A2348" s="143" t="s">
        <v>5084</v>
      </c>
      <c r="B2348" s="143" t="s">
        <v>5084</v>
      </c>
      <c r="C2348" s="143" t="s">
        <v>2025</v>
      </c>
      <c r="D2348" s="255">
        <v>0</v>
      </c>
      <c r="E2348" s="255">
        <v>0</v>
      </c>
      <c r="F2348" s="255">
        <v>0</v>
      </c>
      <c r="G2348" s="255">
        <v>0</v>
      </c>
      <c r="H2348" s="255">
        <v>0</v>
      </c>
      <c r="I2348" s="255">
        <v>0</v>
      </c>
      <c r="J2348" s="255">
        <v>1.1472034216937399</v>
      </c>
    </row>
    <row r="2349" spans="1:10" s="116" customFormat="1" ht="12" x14ac:dyDescent="0.2">
      <c r="A2349" s="144" t="s">
        <v>411</v>
      </c>
      <c r="B2349" s="144" t="s">
        <v>411</v>
      </c>
      <c r="C2349" s="144" t="s">
        <v>2690</v>
      </c>
      <c r="D2349" s="256">
        <v>0</v>
      </c>
      <c r="E2349" s="256">
        <v>0</v>
      </c>
      <c r="F2349" s="256">
        <v>0</v>
      </c>
      <c r="G2349" s="256">
        <v>49.542837719010798</v>
      </c>
      <c r="H2349" s="256">
        <v>99.085675438021596</v>
      </c>
      <c r="I2349" s="256">
        <v>198.17135087604299</v>
      </c>
      <c r="J2349" s="256">
        <v>0</v>
      </c>
    </row>
    <row r="2350" spans="1:10" s="116" customFormat="1" ht="12" x14ac:dyDescent="0.2">
      <c r="A2350" s="143" t="s">
        <v>993</v>
      </c>
      <c r="B2350" s="143" t="s">
        <v>993</v>
      </c>
      <c r="C2350" s="143" t="s">
        <v>3588</v>
      </c>
      <c r="D2350" s="255">
        <v>0</v>
      </c>
      <c r="E2350" s="255">
        <v>0</v>
      </c>
      <c r="F2350" s="255">
        <v>0</v>
      </c>
      <c r="G2350" s="255">
        <v>0</v>
      </c>
      <c r="H2350" s="255">
        <v>0</v>
      </c>
      <c r="I2350" s="255">
        <v>0</v>
      </c>
      <c r="J2350" s="255">
        <v>1.9667291120333801</v>
      </c>
    </row>
    <row r="2351" spans="1:10" s="116" customFormat="1" ht="12" x14ac:dyDescent="0.2">
      <c r="A2351" s="144" t="s">
        <v>1335</v>
      </c>
      <c r="B2351" s="144" t="s">
        <v>1339</v>
      </c>
      <c r="C2351" s="144" t="s">
        <v>4006</v>
      </c>
      <c r="D2351" s="256">
        <v>44.312036537955699</v>
      </c>
      <c r="E2351" s="256">
        <v>88.624073075911397</v>
      </c>
      <c r="F2351" s="256">
        <v>177.24814615182299</v>
      </c>
      <c r="G2351" s="256">
        <v>0</v>
      </c>
      <c r="H2351" s="256">
        <v>0</v>
      </c>
      <c r="I2351" s="256">
        <v>0</v>
      </c>
      <c r="J2351" s="256">
        <v>2.3076716259986401</v>
      </c>
    </row>
    <row r="2352" spans="1:10" s="116" customFormat="1" ht="12" x14ac:dyDescent="0.2">
      <c r="A2352" s="143" t="s">
        <v>829</v>
      </c>
      <c r="B2352" s="143" t="s">
        <v>829</v>
      </c>
      <c r="C2352" s="143" t="s">
        <v>3396</v>
      </c>
      <c r="D2352" s="255">
        <v>0</v>
      </c>
      <c r="E2352" s="255">
        <v>0</v>
      </c>
      <c r="F2352" s="255">
        <v>0</v>
      </c>
      <c r="G2352" s="255">
        <v>0</v>
      </c>
      <c r="H2352" s="255">
        <v>0</v>
      </c>
      <c r="I2352" s="255">
        <v>0</v>
      </c>
      <c r="J2352" s="255">
        <v>1.06396624482615</v>
      </c>
    </row>
    <row r="2353" spans="1:10" s="116" customFormat="1" ht="12" x14ac:dyDescent="0.2">
      <c r="A2353" s="144" t="s">
        <v>827</v>
      </c>
      <c r="B2353" s="144" t="s">
        <v>6308</v>
      </c>
      <c r="C2353" s="144" t="s">
        <v>6309</v>
      </c>
      <c r="D2353" s="256">
        <v>13.5993181910762</v>
      </c>
      <c r="E2353" s="256">
        <v>27.1986363821525</v>
      </c>
      <c r="F2353" s="256">
        <v>54.397272764304901</v>
      </c>
      <c r="G2353" s="256">
        <v>0</v>
      </c>
      <c r="H2353" s="256">
        <v>0</v>
      </c>
      <c r="I2353" s="256">
        <v>0</v>
      </c>
      <c r="J2353" s="256">
        <v>0.24957623384128999</v>
      </c>
    </row>
    <row r="2354" spans="1:10" s="116" customFormat="1" ht="12" x14ac:dyDescent="0.2">
      <c r="A2354" s="143" t="s">
        <v>5450</v>
      </c>
      <c r="B2354" s="143" t="s">
        <v>5450</v>
      </c>
      <c r="C2354" s="143" t="s">
        <v>5451</v>
      </c>
      <c r="D2354" s="255">
        <v>3.4022366238989101E-5</v>
      </c>
      <c r="E2354" s="255">
        <v>6.8044732477978094E-5</v>
      </c>
      <c r="F2354" s="255">
        <v>1.36089464955956E-4</v>
      </c>
      <c r="G2354" s="255">
        <v>0</v>
      </c>
      <c r="H2354" s="255">
        <v>0</v>
      </c>
      <c r="I2354" s="255">
        <v>0</v>
      </c>
      <c r="J2354" s="255">
        <v>0</v>
      </c>
    </row>
    <row r="2355" spans="1:10" s="116" customFormat="1" ht="12" x14ac:dyDescent="0.2">
      <c r="A2355" s="144" t="s">
        <v>5045</v>
      </c>
      <c r="B2355" s="144" t="s">
        <v>5045</v>
      </c>
      <c r="C2355" s="144" t="s">
        <v>2406</v>
      </c>
      <c r="D2355" s="256">
        <v>9.1971719342154294</v>
      </c>
      <c r="E2355" s="256">
        <v>18.394343868430902</v>
      </c>
      <c r="F2355" s="256">
        <v>36.788687736861696</v>
      </c>
      <c r="G2355" s="256">
        <v>0</v>
      </c>
      <c r="H2355" s="256">
        <v>0</v>
      </c>
      <c r="I2355" s="256">
        <v>0</v>
      </c>
      <c r="J2355" s="256">
        <v>2.18684321966369</v>
      </c>
    </row>
    <row r="2356" spans="1:10" s="116" customFormat="1" ht="12" x14ac:dyDescent="0.2">
      <c r="A2356" s="143" t="s">
        <v>417</v>
      </c>
      <c r="B2356" s="143" t="s">
        <v>417</v>
      </c>
      <c r="C2356" s="143" t="s">
        <v>2697</v>
      </c>
      <c r="D2356" s="255">
        <v>0</v>
      </c>
      <c r="E2356" s="255">
        <v>0</v>
      </c>
      <c r="F2356" s="255">
        <v>0</v>
      </c>
      <c r="G2356" s="255">
        <v>24.6195408642856</v>
      </c>
      <c r="H2356" s="255">
        <v>49.239081728571101</v>
      </c>
      <c r="I2356" s="255">
        <v>98.478163457142301</v>
      </c>
      <c r="J2356" s="255">
        <v>0</v>
      </c>
    </row>
    <row r="2357" spans="1:10" s="116" customFormat="1" ht="12" x14ac:dyDescent="0.2">
      <c r="A2357" s="144" t="s">
        <v>1821</v>
      </c>
      <c r="B2357" s="144" t="s">
        <v>1821</v>
      </c>
      <c r="C2357" s="144" t="s">
        <v>3758</v>
      </c>
      <c r="D2357" s="256">
        <v>0</v>
      </c>
      <c r="E2357" s="256">
        <v>0</v>
      </c>
      <c r="F2357" s="256">
        <v>0</v>
      </c>
      <c r="G2357" s="256">
        <v>0</v>
      </c>
      <c r="H2357" s="256">
        <v>0</v>
      </c>
      <c r="I2357" s="256">
        <v>0</v>
      </c>
      <c r="J2357" s="256">
        <v>0</v>
      </c>
    </row>
    <row r="2358" spans="1:10" s="116" customFormat="1" ht="12" x14ac:dyDescent="0.2">
      <c r="A2358" s="143" t="s">
        <v>843</v>
      </c>
      <c r="B2358" s="143" t="s">
        <v>1375</v>
      </c>
      <c r="C2358" s="143" t="s">
        <v>3415</v>
      </c>
      <c r="D2358" s="255">
        <v>14.244711962034099</v>
      </c>
      <c r="E2358" s="255">
        <v>28.489423924068198</v>
      </c>
      <c r="F2358" s="255">
        <v>56.978847848136397</v>
      </c>
      <c r="G2358" s="255">
        <v>0</v>
      </c>
      <c r="H2358" s="255">
        <v>0</v>
      </c>
      <c r="I2358" s="255">
        <v>0</v>
      </c>
      <c r="J2358" s="255">
        <v>1.9623747924427899</v>
      </c>
    </row>
    <row r="2359" spans="1:10" s="116" customFormat="1" ht="12" x14ac:dyDescent="0.2">
      <c r="A2359" s="144" t="s">
        <v>5085</v>
      </c>
      <c r="B2359" s="144" t="s">
        <v>5085</v>
      </c>
      <c r="C2359" s="144" t="s">
        <v>3066</v>
      </c>
      <c r="D2359" s="256">
        <v>0</v>
      </c>
      <c r="E2359" s="256">
        <v>0</v>
      </c>
      <c r="F2359" s="256">
        <v>0</v>
      </c>
      <c r="G2359" s="256">
        <v>0</v>
      </c>
      <c r="H2359" s="256">
        <v>0</v>
      </c>
      <c r="I2359" s="256">
        <v>0</v>
      </c>
      <c r="J2359" s="256">
        <v>2.1119900140866599</v>
      </c>
    </row>
    <row r="2360" spans="1:10" s="116" customFormat="1" ht="12" x14ac:dyDescent="0.2">
      <c r="A2360" s="143" t="s">
        <v>5452</v>
      </c>
      <c r="B2360" s="143" t="s">
        <v>5452</v>
      </c>
      <c r="C2360" s="143" t="s">
        <v>5453</v>
      </c>
      <c r="D2360" s="255">
        <v>1.2080783763065099E-4</v>
      </c>
      <c r="E2360" s="255">
        <v>2.4161567526130099E-4</v>
      </c>
      <c r="F2360" s="255">
        <v>4.8323135052260197E-4</v>
      </c>
      <c r="G2360" s="255">
        <v>0</v>
      </c>
      <c r="H2360" s="255">
        <v>0</v>
      </c>
      <c r="I2360" s="255">
        <v>0</v>
      </c>
      <c r="J2360" s="255">
        <v>0.40181745248121797</v>
      </c>
    </row>
    <row r="2361" spans="1:10" s="116" customFormat="1" ht="12" x14ac:dyDescent="0.2">
      <c r="A2361" s="144" t="s">
        <v>1463</v>
      </c>
      <c r="B2361" s="144" t="s">
        <v>1463</v>
      </c>
      <c r="C2361" s="144" t="s">
        <v>4141</v>
      </c>
      <c r="D2361" s="256">
        <v>0</v>
      </c>
      <c r="E2361" s="256">
        <v>0</v>
      </c>
      <c r="F2361" s="256">
        <v>0</v>
      </c>
      <c r="G2361" s="256">
        <v>0</v>
      </c>
      <c r="H2361" s="256">
        <v>0</v>
      </c>
      <c r="I2361" s="256">
        <v>0</v>
      </c>
      <c r="J2361" s="256">
        <v>2.00654691649902</v>
      </c>
    </row>
    <row r="2362" spans="1:10" s="116" customFormat="1" ht="12" x14ac:dyDescent="0.2">
      <c r="A2362" s="143" t="s">
        <v>5086</v>
      </c>
      <c r="B2362" s="143" t="s">
        <v>5086</v>
      </c>
      <c r="C2362" s="143" t="s">
        <v>2902</v>
      </c>
      <c r="D2362" s="255">
        <v>0</v>
      </c>
      <c r="E2362" s="255">
        <v>0</v>
      </c>
      <c r="F2362" s="255">
        <v>0</v>
      </c>
      <c r="G2362" s="255">
        <v>0</v>
      </c>
      <c r="H2362" s="255">
        <v>0</v>
      </c>
      <c r="I2362" s="255">
        <v>0</v>
      </c>
      <c r="J2362" s="255">
        <v>0</v>
      </c>
    </row>
    <row r="2363" spans="1:10" s="116" customFormat="1" ht="12" x14ac:dyDescent="0.2">
      <c r="A2363" s="144" t="s">
        <v>1142</v>
      </c>
      <c r="B2363" s="144" t="s">
        <v>1142</v>
      </c>
      <c r="C2363" s="144" t="s">
        <v>3769</v>
      </c>
      <c r="D2363" s="256">
        <v>0</v>
      </c>
      <c r="E2363" s="256">
        <v>0</v>
      </c>
      <c r="F2363" s="256">
        <v>0</v>
      </c>
      <c r="G2363" s="256">
        <v>0</v>
      </c>
      <c r="H2363" s="256">
        <v>0</v>
      </c>
      <c r="I2363" s="256">
        <v>0</v>
      </c>
      <c r="J2363" s="256">
        <v>1.96371396633319</v>
      </c>
    </row>
    <row r="2364" spans="1:10" s="116" customFormat="1" ht="12" x14ac:dyDescent="0.2">
      <c r="A2364" s="143" t="s">
        <v>296</v>
      </c>
      <c r="B2364" s="143" t="s">
        <v>296</v>
      </c>
      <c r="C2364" s="143" t="s">
        <v>2188</v>
      </c>
      <c r="D2364" s="255">
        <v>0</v>
      </c>
      <c r="E2364" s="255">
        <v>0</v>
      </c>
      <c r="F2364" s="255">
        <v>0</v>
      </c>
      <c r="G2364" s="255">
        <v>45.151244985587397</v>
      </c>
      <c r="H2364" s="255">
        <v>90.302489971174793</v>
      </c>
      <c r="I2364" s="255">
        <v>180.60497994235001</v>
      </c>
      <c r="J2364" s="255">
        <v>0</v>
      </c>
    </row>
    <row r="2365" spans="1:10" s="116" customFormat="1" ht="12" x14ac:dyDescent="0.2">
      <c r="A2365" s="144" t="s">
        <v>4837</v>
      </c>
      <c r="B2365" s="144" t="s">
        <v>4837</v>
      </c>
      <c r="C2365" s="144" t="s">
        <v>1918</v>
      </c>
      <c r="D2365" s="256">
        <v>114.001415311529</v>
      </c>
      <c r="E2365" s="256">
        <v>228.00283062305701</v>
      </c>
      <c r="F2365" s="256">
        <v>456.00566124611498</v>
      </c>
      <c r="G2365" s="256">
        <v>0</v>
      </c>
      <c r="H2365" s="256">
        <v>0</v>
      </c>
      <c r="I2365" s="256">
        <v>0</v>
      </c>
      <c r="J2365" s="256">
        <v>2.3881350161148398</v>
      </c>
    </row>
    <row r="2366" spans="1:10" s="116" customFormat="1" ht="12" x14ac:dyDescent="0.2">
      <c r="A2366" s="143" t="s">
        <v>1011</v>
      </c>
      <c r="B2366" s="143" t="s">
        <v>1011</v>
      </c>
      <c r="C2366" s="143" t="s">
        <v>3615</v>
      </c>
      <c r="D2366" s="255">
        <v>0</v>
      </c>
      <c r="E2366" s="255">
        <v>0</v>
      </c>
      <c r="F2366" s="255">
        <v>0</v>
      </c>
      <c r="G2366" s="255">
        <v>0</v>
      </c>
      <c r="H2366" s="255">
        <v>0</v>
      </c>
      <c r="I2366" s="255">
        <v>0</v>
      </c>
      <c r="J2366" s="255">
        <v>1.9478475499858701</v>
      </c>
    </row>
    <row r="2367" spans="1:10" s="116" customFormat="1" ht="12" x14ac:dyDescent="0.2">
      <c r="A2367" s="144" t="s">
        <v>1110</v>
      </c>
      <c r="B2367" s="144" t="s">
        <v>1110</v>
      </c>
      <c r="C2367" s="144" t="s">
        <v>3731</v>
      </c>
      <c r="D2367" s="256">
        <v>0</v>
      </c>
      <c r="E2367" s="256">
        <v>0</v>
      </c>
      <c r="F2367" s="256">
        <v>0</v>
      </c>
      <c r="G2367" s="256">
        <v>37.606488466405096</v>
      </c>
      <c r="H2367" s="256">
        <v>75.212976932810093</v>
      </c>
      <c r="I2367" s="256">
        <v>150.42595386561999</v>
      </c>
      <c r="J2367" s="256">
        <v>0</v>
      </c>
    </row>
    <row r="2368" spans="1:10" s="116" customFormat="1" ht="12" x14ac:dyDescent="0.2">
      <c r="A2368" s="143" t="s">
        <v>5087</v>
      </c>
      <c r="B2368" s="143" t="s">
        <v>5087</v>
      </c>
      <c r="C2368" s="143" t="s">
        <v>2298</v>
      </c>
      <c r="D2368" s="255">
        <v>0</v>
      </c>
      <c r="E2368" s="255">
        <v>0</v>
      </c>
      <c r="F2368" s="255">
        <v>0</v>
      </c>
      <c r="G2368" s="255">
        <v>0</v>
      </c>
      <c r="H2368" s="255">
        <v>0</v>
      </c>
      <c r="I2368" s="255">
        <v>0</v>
      </c>
      <c r="J2368" s="255">
        <v>1.8322696819812301</v>
      </c>
    </row>
    <row r="2369" spans="1:10" s="116" customFormat="1" ht="12" x14ac:dyDescent="0.2">
      <c r="A2369" s="144" t="s">
        <v>1004</v>
      </c>
      <c r="B2369" s="144" t="s">
        <v>1004</v>
      </c>
      <c r="C2369" s="144" t="s">
        <v>3600</v>
      </c>
      <c r="D2369" s="256">
        <v>0</v>
      </c>
      <c r="E2369" s="256">
        <v>0</v>
      </c>
      <c r="F2369" s="256">
        <v>0</v>
      </c>
      <c r="G2369" s="256">
        <v>0</v>
      </c>
      <c r="H2369" s="256">
        <v>0</v>
      </c>
      <c r="I2369" s="256">
        <v>0</v>
      </c>
      <c r="J2369" s="256">
        <v>1.9603926003572301</v>
      </c>
    </row>
    <row r="2370" spans="1:10" s="116" customFormat="1" ht="12" x14ac:dyDescent="0.2">
      <c r="A2370" s="143" t="s">
        <v>5906</v>
      </c>
      <c r="B2370" s="143" t="s">
        <v>5906</v>
      </c>
      <c r="C2370" s="143" t="s">
        <v>5618</v>
      </c>
      <c r="D2370" s="255">
        <v>0</v>
      </c>
      <c r="E2370" s="255">
        <v>0</v>
      </c>
      <c r="F2370" s="255">
        <v>0</v>
      </c>
      <c r="G2370" s="255">
        <v>0</v>
      </c>
      <c r="H2370" s="255">
        <v>0</v>
      </c>
      <c r="I2370" s="255">
        <v>0</v>
      </c>
      <c r="J2370" s="255">
        <v>0</v>
      </c>
    </row>
    <row r="2371" spans="1:10" s="116" customFormat="1" ht="12" x14ac:dyDescent="0.2">
      <c r="A2371" s="144" t="s">
        <v>5769</v>
      </c>
      <c r="B2371" s="144" t="s">
        <v>5769</v>
      </c>
      <c r="C2371" s="144" t="s">
        <v>5770</v>
      </c>
      <c r="D2371" s="256">
        <v>0</v>
      </c>
      <c r="E2371" s="256">
        <v>0</v>
      </c>
      <c r="F2371" s="256">
        <v>0</v>
      </c>
      <c r="G2371" s="256">
        <v>0</v>
      </c>
      <c r="H2371" s="256">
        <v>0</v>
      </c>
      <c r="I2371" s="256">
        <v>0</v>
      </c>
      <c r="J2371" s="256">
        <v>0</v>
      </c>
    </row>
    <row r="2372" spans="1:10" s="116" customFormat="1" ht="12" x14ac:dyDescent="0.2">
      <c r="A2372" s="143" t="s">
        <v>947</v>
      </c>
      <c r="B2372" s="143" t="s">
        <v>947</v>
      </c>
      <c r="C2372" s="143" t="s">
        <v>3531</v>
      </c>
      <c r="D2372" s="255">
        <v>0</v>
      </c>
      <c r="E2372" s="255">
        <v>0</v>
      </c>
      <c r="F2372" s="255">
        <v>0</v>
      </c>
      <c r="G2372" s="255">
        <v>0</v>
      </c>
      <c r="H2372" s="255">
        <v>0</v>
      </c>
      <c r="I2372" s="255">
        <v>0</v>
      </c>
      <c r="J2372" s="255">
        <v>1.9756294369907801</v>
      </c>
    </row>
    <row r="2373" spans="1:10" s="116" customFormat="1" ht="12" x14ac:dyDescent="0.2">
      <c r="A2373" s="144" t="s">
        <v>5515</v>
      </c>
      <c r="B2373" s="144" t="s">
        <v>5515</v>
      </c>
      <c r="C2373" s="144" t="s">
        <v>5516</v>
      </c>
      <c r="D2373" s="256">
        <v>0</v>
      </c>
      <c r="E2373" s="256">
        <v>0</v>
      </c>
      <c r="F2373" s="256">
        <v>0</v>
      </c>
      <c r="G2373" s="256">
        <v>0</v>
      </c>
      <c r="H2373" s="256">
        <v>0</v>
      </c>
      <c r="I2373" s="256">
        <v>0</v>
      </c>
      <c r="J2373" s="256">
        <v>2.8542626317790099</v>
      </c>
    </row>
    <row r="2374" spans="1:10" s="116" customFormat="1" ht="12" x14ac:dyDescent="0.2">
      <c r="A2374" s="143" t="s">
        <v>4385</v>
      </c>
      <c r="B2374" s="143" t="s">
        <v>5088</v>
      </c>
      <c r="C2374" s="143" t="s">
        <v>1951</v>
      </c>
      <c r="D2374" s="255">
        <v>19.132528759954301</v>
      </c>
      <c r="E2374" s="255">
        <v>38.265057519908702</v>
      </c>
      <c r="F2374" s="255">
        <v>76.530115039817304</v>
      </c>
      <c r="G2374" s="255">
        <v>0</v>
      </c>
      <c r="H2374" s="255">
        <v>0</v>
      </c>
      <c r="I2374" s="255">
        <v>0</v>
      </c>
      <c r="J2374" s="255">
        <v>2.3713447667774701</v>
      </c>
    </row>
    <row r="2375" spans="1:10" s="116" customFormat="1" ht="12" x14ac:dyDescent="0.2">
      <c r="A2375" s="144" t="s">
        <v>352</v>
      </c>
      <c r="B2375" s="144" t="s">
        <v>363</v>
      </c>
      <c r="C2375" s="144" t="s">
        <v>2507</v>
      </c>
      <c r="D2375" s="256">
        <v>65.277341947811905</v>
      </c>
      <c r="E2375" s="256">
        <v>130.55468389562401</v>
      </c>
      <c r="F2375" s="256">
        <v>261.109367791247</v>
      </c>
      <c r="G2375" s="256">
        <v>0</v>
      </c>
      <c r="H2375" s="256">
        <v>0</v>
      </c>
      <c r="I2375" s="256">
        <v>0</v>
      </c>
      <c r="J2375" s="256">
        <v>2.15713197552033</v>
      </c>
    </row>
    <row r="2376" spans="1:10" s="116" customFormat="1" ht="12" x14ac:dyDescent="0.2">
      <c r="A2376" s="143" t="s">
        <v>950</v>
      </c>
      <c r="B2376" s="143" t="s">
        <v>950</v>
      </c>
      <c r="C2376" s="143" t="s">
        <v>3534</v>
      </c>
      <c r="D2376" s="255">
        <v>0</v>
      </c>
      <c r="E2376" s="255">
        <v>0</v>
      </c>
      <c r="F2376" s="255">
        <v>0</v>
      </c>
      <c r="G2376" s="255">
        <v>0</v>
      </c>
      <c r="H2376" s="255">
        <v>0</v>
      </c>
      <c r="I2376" s="255">
        <v>0</v>
      </c>
      <c r="J2376" s="255">
        <v>2.0201779199736198</v>
      </c>
    </row>
    <row r="2377" spans="1:10" s="116" customFormat="1" ht="12" x14ac:dyDescent="0.2">
      <c r="A2377" s="144" t="s">
        <v>501</v>
      </c>
      <c r="B2377" s="144" t="s">
        <v>501</v>
      </c>
      <c r="C2377" s="144" t="s">
        <v>2850</v>
      </c>
      <c r="D2377" s="256">
        <v>2.02697219478344E-4</v>
      </c>
      <c r="E2377" s="256">
        <v>4.05394438956688E-4</v>
      </c>
      <c r="F2377" s="256">
        <v>8.1078887791337601E-4</v>
      </c>
      <c r="G2377" s="256">
        <v>0</v>
      </c>
      <c r="H2377" s="256">
        <v>0</v>
      </c>
      <c r="I2377" s="256">
        <v>0</v>
      </c>
      <c r="J2377" s="256">
        <v>1.6468452406788701</v>
      </c>
    </row>
    <row r="2378" spans="1:10" s="116" customFormat="1" ht="12" x14ac:dyDescent="0.2">
      <c r="A2378" s="143" t="s">
        <v>951</v>
      </c>
      <c r="B2378" s="143" t="s">
        <v>951</v>
      </c>
      <c r="C2378" s="143" t="s">
        <v>3535</v>
      </c>
      <c r="D2378" s="255">
        <v>0</v>
      </c>
      <c r="E2378" s="255">
        <v>0</v>
      </c>
      <c r="F2378" s="255">
        <v>0</v>
      </c>
      <c r="G2378" s="255">
        <v>0</v>
      </c>
      <c r="H2378" s="255">
        <v>0</v>
      </c>
      <c r="I2378" s="255">
        <v>0</v>
      </c>
      <c r="J2378" s="255">
        <v>0</v>
      </c>
    </row>
    <row r="2379" spans="1:10" s="116" customFormat="1" ht="12" x14ac:dyDescent="0.2">
      <c r="A2379" s="144" t="s">
        <v>1046</v>
      </c>
      <c r="B2379" s="144" t="s">
        <v>1050</v>
      </c>
      <c r="C2379" s="144" t="s">
        <v>3660</v>
      </c>
      <c r="D2379" s="256">
        <v>23.7462232499573</v>
      </c>
      <c r="E2379" s="256">
        <v>47.4924464999146</v>
      </c>
      <c r="F2379" s="256">
        <v>94.984892999829299</v>
      </c>
      <c r="G2379" s="256">
        <v>0</v>
      </c>
      <c r="H2379" s="256">
        <v>0</v>
      </c>
      <c r="I2379" s="256">
        <v>0</v>
      </c>
      <c r="J2379" s="256">
        <v>0.61331783476691504</v>
      </c>
    </row>
    <row r="2380" spans="1:10" s="116" customFormat="1" ht="12" x14ac:dyDescent="0.2">
      <c r="A2380" s="143" t="s">
        <v>4472</v>
      </c>
      <c r="B2380" s="143" t="s">
        <v>4472</v>
      </c>
      <c r="C2380" s="143" t="s">
        <v>2952</v>
      </c>
      <c r="D2380" s="255">
        <v>29.150929986827499</v>
      </c>
      <c r="E2380" s="255">
        <v>58.301859973655098</v>
      </c>
      <c r="F2380" s="255">
        <v>116.60371994731</v>
      </c>
      <c r="G2380" s="255">
        <v>0</v>
      </c>
      <c r="H2380" s="255">
        <v>0</v>
      </c>
      <c r="I2380" s="255">
        <v>0</v>
      </c>
      <c r="J2380" s="255">
        <v>1.9962043790583199</v>
      </c>
    </row>
    <row r="2381" spans="1:10" s="116" customFormat="1" ht="12" x14ac:dyDescent="0.2">
      <c r="A2381" s="144" t="s">
        <v>1190</v>
      </c>
      <c r="B2381" s="144" t="s">
        <v>1190</v>
      </c>
      <c r="C2381" s="144" t="s">
        <v>3825</v>
      </c>
      <c r="D2381" s="256">
        <v>0</v>
      </c>
      <c r="E2381" s="256">
        <v>0</v>
      </c>
      <c r="F2381" s="256">
        <v>0</v>
      </c>
      <c r="G2381" s="256">
        <v>0</v>
      </c>
      <c r="H2381" s="256">
        <v>0</v>
      </c>
      <c r="I2381" s="256">
        <v>0</v>
      </c>
      <c r="J2381" s="256">
        <v>2.1052381243226299</v>
      </c>
    </row>
    <row r="2382" spans="1:10" s="116" customFormat="1" ht="12" x14ac:dyDescent="0.2">
      <c r="A2382" s="143" t="s">
        <v>1189</v>
      </c>
      <c r="B2382" s="143" t="s">
        <v>1189</v>
      </c>
      <c r="C2382" s="143" t="s">
        <v>3824</v>
      </c>
      <c r="D2382" s="255">
        <v>0</v>
      </c>
      <c r="E2382" s="255">
        <v>0</v>
      </c>
      <c r="F2382" s="255">
        <v>0</v>
      </c>
      <c r="G2382" s="255">
        <v>0</v>
      </c>
      <c r="H2382" s="255">
        <v>0</v>
      </c>
      <c r="I2382" s="255">
        <v>0</v>
      </c>
      <c r="J2382" s="255">
        <v>0</v>
      </c>
    </row>
    <row r="2383" spans="1:10" s="116" customFormat="1" ht="12" x14ac:dyDescent="0.2">
      <c r="A2383" s="144" t="s">
        <v>4826</v>
      </c>
      <c r="B2383" s="144" t="s">
        <v>5089</v>
      </c>
      <c r="C2383" s="144" t="s">
        <v>2843</v>
      </c>
      <c r="D2383" s="256">
        <v>7.1096361754327599</v>
      </c>
      <c r="E2383" s="256">
        <v>14.2192723508655</v>
      </c>
      <c r="F2383" s="256">
        <v>28.4385447017311</v>
      </c>
      <c r="G2383" s="256">
        <v>0</v>
      </c>
      <c r="H2383" s="256">
        <v>0</v>
      </c>
      <c r="I2383" s="256">
        <v>0</v>
      </c>
      <c r="J2383" s="256">
        <v>2.1887400285016301</v>
      </c>
    </row>
    <row r="2384" spans="1:10" s="116" customFormat="1" ht="12" x14ac:dyDescent="0.2">
      <c r="A2384" s="143" t="s">
        <v>5090</v>
      </c>
      <c r="B2384" s="143" t="s">
        <v>5090</v>
      </c>
      <c r="C2384" s="143" t="s">
        <v>2122</v>
      </c>
      <c r="D2384" s="255">
        <v>0</v>
      </c>
      <c r="E2384" s="255">
        <v>0</v>
      </c>
      <c r="F2384" s="255">
        <v>0</v>
      </c>
      <c r="G2384" s="255">
        <v>0</v>
      </c>
      <c r="H2384" s="255">
        <v>0</v>
      </c>
      <c r="I2384" s="255">
        <v>0</v>
      </c>
      <c r="J2384" s="255">
        <v>2.3916346920899998</v>
      </c>
    </row>
    <row r="2385" spans="1:10" s="116" customFormat="1" ht="12" x14ac:dyDescent="0.2">
      <c r="A2385" s="144" t="s">
        <v>452</v>
      </c>
      <c r="B2385" s="144" t="s">
        <v>452</v>
      </c>
      <c r="C2385" s="144" t="s">
        <v>2770</v>
      </c>
      <c r="D2385" s="256">
        <v>6.3659221127062595E-4</v>
      </c>
      <c r="E2385" s="256">
        <v>1.2731844225412499E-3</v>
      </c>
      <c r="F2385" s="256">
        <v>2.5463688450824999E-3</v>
      </c>
      <c r="G2385" s="256">
        <v>0</v>
      </c>
      <c r="H2385" s="256">
        <v>0</v>
      </c>
      <c r="I2385" s="256">
        <v>0</v>
      </c>
      <c r="J2385" s="256">
        <v>1.66337148622832</v>
      </c>
    </row>
    <row r="2386" spans="1:10" s="116" customFormat="1" ht="12" x14ac:dyDescent="0.2">
      <c r="A2386" s="143" t="s">
        <v>660</v>
      </c>
      <c r="B2386" s="143" t="s">
        <v>660</v>
      </c>
      <c r="C2386" s="143" t="s">
        <v>3191</v>
      </c>
      <c r="D2386" s="255">
        <v>0</v>
      </c>
      <c r="E2386" s="255">
        <v>0</v>
      </c>
      <c r="F2386" s="255">
        <v>0</v>
      </c>
      <c r="G2386" s="255">
        <v>30.1573649974939</v>
      </c>
      <c r="H2386" s="255">
        <v>60.3147299949878</v>
      </c>
      <c r="I2386" s="255">
        <v>120.629459989976</v>
      </c>
      <c r="J2386" s="255">
        <v>0</v>
      </c>
    </row>
    <row r="2387" spans="1:10" s="116" customFormat="1" ht="12" x14ac:dyDescent="0.2">
      <c r="A2387" s="144" t="s">
        <v>5091</v>
      </c>
      <c r="B2387" s="144" t="s">
        <v>5091</v>
      </c>
      <c r="C2387" s="144" t="s">
        <v>2275</v>
      </c>
      <c r="D2387" s="256">
        <v>0</v>
      </c>
      <c r="E2387" s="256">
        <v>0</v>
      </c>
      <c r="F2387" s="256">
        <v>0</v>
      </c>
      <c r="G2387" s="256">
        <v>0</v>
      </c>
      <c r="H2387" s="256">
        <v>0</v>
      </c>
      <c r="I2387" s="256">
        <v>0</v>
      </c>
      <c r="J2387" s="256">
        <v>0</v>
      </c>
    </row>
    <row r="2388" spans="1:10" s="116" customFormat="1" ht="12" x14ac:dyDescent="0.2">
      <c r="A2388" s="143" t="s">
        <v>5092</v>
      </c>
      <c r="B2388" s="143" t="s">
        <v>5092</v>
      </c>
      <c r="C2388" s="143" t="s">
        <v>2276</v>
      </c>
      <c r="D2388" s="255">
        <v>0</v>
      </c>
      <c r="E2388" s="255">
        <v>0</v>
      </c>
      <c r="F2388" s="255">
        <v>0</v>
      </c>
      <c r="G2388" s="255">
        <v>0</v>
      </c>
      <c r="H2388" s="255">
        <v>0</v>
      </c>
      <c r="I2388" s="255">
        <v>0</v>
      </c>
      <c r="J2388" s="255">
        <v>8.5591938349749999</v>
      </c>
    </row>
    <row r="2389" spans="1:10" s="116" customFormat="1" ht="12" x14ac:dyDescent="0.2">
      <c r="A2389" s="144" t="s">
        <v>1240</v>
      </c>
      <c r="B2389" s="144" t="s">
        <v>1240</v>
      </c>
      <c r="C2389" s="144" t="s">
        <v>3895</v>
      </c>
      <c r="D2389" s="256">
        <v>9.2159843910712396E-4</v>
      </c>
      <c r="E2389" s="256">
        <v>1.8431968782142501E-3</v>
      </c>
      <c r="F2389" s="256">
        <v>3.6863937564285002E-3</v>
      </c>
      <c r="G2389" s="256">
        <v>0</v>
      </c>
      <c r="H2389" s="256">
        <v>0</v>
      </c>
      <c r="I2389" s="256">
        <v>0</v>
      </c>
      <c r="J2389" s="256">
        <v>1.7310674638203101</v>
      </c>
    </row>
    <row r="2390" spans="1:10" s="116" customFormat="1" ht="12" x14ac:dyDescent="0.2">
      <c r="A2390" s="143" t="s">
        <v>689</v>
      </c>
      <c r="B2390" s="143" t="s">
        <v>689</v>
      </c>
      <c r="C2390" s="143" t="s">
        <v>3230</v>
      </c>
      <c r="D2390" s="255">
        <v>0</v>
      </c>
      <c r="E2390" s="255">
        <v>0</v>
      </c>
      <c r="F2390" s="255">
        <v>0</v>
      </c>
      <c r="G2390" s="255">
        <v>0</v>
      </c>
      <c r="H2390" s="255">
        <v>0</v>
      </c>
      <c r="I2390" s="255">
        <v>0</v>
      </c>
      <c r="J2390" s="255">
        <v>2.8919207783768899</v>
      </c>
    </row>
    <row r="2391" spans="1:10" s="116" customFormat="1" ht="12" x14ac:dyDescent="0.2">
      <c r="A2391" s="144" t="s">
        <v>1846</v>
      </c>
      <c r="B2391" s="144" t="s">
        <v>1846</v>
      </c>
      <c r="C2391" s="144" t="s">
        <v>3726</v>
      </c>
      <c r="D2391" s="256">
        <v>0</v>
      </c>
      <c r="E2391" s="256">
        <v>0</v>
      </c>
      <c r="F2391" s="256">
        <v>0</v>
      </c>
      <c r="G2391" s="256">
        <v>0</v>
      </c>
      <c r="H2391" s="256">
        <v>0</v>
      </c>
      <c r="I2391" s="256">
        <v>0</v>
      </c>
      <c r="J2391" s="256">
        <v>0</v>
      </c>
    </row>
    <row r="2392" spans="1:10" s="116" customFormat="1" ht="12" x14ac:dyDescent="0.2">
      <c r="A2392" s="143" t="s">
        <v>5093</v>
      </c>
      <c r="B2392" s="143" t="s">
        <v>5093</v>
      </c>
      <c r="C2392" s="143" t="s">
        <v>2705</v>
      </c>
      <c r="D2392" s="255">
        <v>0</v>
      </c>
      <c r="E2392" s="255">
        <v>0</v>
      </c>
      <c r="F2392" s="255">
        <v>0</v>
      </c>
      <c r="G2392" s="255">
        <v>0</v>
      </c>
      <c r="H2392" s="255">
        <v>0</v>
      </c>
      <c r="I2392" s="255">
        <v>0</v>
      </c>
      <c r="J2392" s="255">
        <v>2.0225194837906901</v>
      </c>
    </row>
    <row r="2393" spans="1:10" s="116" customFormat="1" ht="12" x14ac:dyDescent="0.2">
      <c r="A2393" s="144" t="s">
        <v>5094</v>
      </c>
      <c r="B2393" s="144" t="s">
        <v>5094</v>
      </c>
      <c r="C2393" s="144" t="s">
        <v>2095</v>
      </c>
      <c r="D2393" s="256">
        <v>55.793629629575001</v>
      </c>
      <c r="E2393" s="256">
        <v>111.58725925915</v>
      </c>
      <c r="F2393" s="256">
        <v>223.1745185183</v>
      </c>
      <c r="G2393" s="256">
        <v>0</v>
      </c>
      <c r="H2393" s="256">
        <v>0</v>
      </c>
      <c r="I2393" s="256">
        <v>0</v>
      </c>
      <c r="J2393" s="256">
        <v>1.1648410722291</v>
      </c>
    </row>
    <row r="2394" spans="1:10" s="116" customFormat="1" ht="12" x14ac:dyDescent="0.2">
      <c r="A2394" s="143" t="s">
        <v>858</v>
      </c>
      <c r="B2394" s="143" t="s">
        <v>858</v>
      </c>
      <c r="C2394" s="143" t="s">
        <v>3429</v>
      </c>
      <c r="D2394" s="255">
        <v>0</v>
      </c>
      <c r="E2394" s="255">
        <v>0</v>
      </c>
      <c r="F2394" s="255">
        <v>0</v>
      </c>
      <c r="G2394" s="255">
        <v>0</v>
      </c>
      <c r="H2394" s="255">
        <v>0</v>
      </c>
      <c r="I2394" s="255">
        <v>0</v>
      </c>
      <c r="J2394" s="255">
        <v>2.1635632353198102</v>
      </c>
    </row>
    <row r="2395" spans="1:10" s="116" customFormat="1" ht="12" x14ac:dyDescent="0.2">
      <c r="A2395" s="144" t="s">
        <v>5095</v>
      </c>
      <c r="B2395" s="144" t="s">
        <v>5095</v>
      </c>
      <c r="C2395" s="144" t="s">
        <v>2514</v>
      </c>
      <c r="D2395" s="256">
        <v>1.0711556343015399E-4</v>
      </c>
      <c r="E2395" s="256">
        <v>2.1423112686030799E-4</v>
      </c>
      <c r="F2395" s="256">
        <v>4.28462253720617E-4</v>
      </c>
      <c r="G2395" s="256">
        <v>0</v>
      </c>
      <c r="H2395" s="256">
        <v>0</v>
      </c>
      <c r="I2395" s="256">
        <v>0</v>
      </c>
      <c r="J2395" s="256">
        <v>0.47738031031984601</v>
      </c>
    </row>
    <row r="2396" spans="1:10" s="116" customFormat="1" ht="12" x14ac:dyDescent="0.2">
      <c r="A2396" s="143" t="s">
        <v>5096</v>
      </c>
      <c r="B2396" s="143" t="s">
        <v>5096</v>
      </c>
      <c r="C2396" s="143" t="s">
        <v>2426</v>
      </c>
      <c r="D2396" s="255">
        <v>0</v>
      </c>
      <c r="E2396" s="255">
        <v>0</v>
      </c>
      <c r="F2396" s="255">
        <v>0</v>
      </c>
      <c r="G2396" s="255">
        <v>0</v>
      </c>
      <c r="H2396" s="255">
        <v>0</v>
      </c>
      <c r="I2396" s="255">
        <v>0</v>
      </c>
      <c r="J2396" s="255">
        <v>0</v>
      </c>
    </row>
    <row r="2397" spans="1:10" s="116" customFormat="1" ht="12" x14ac:dyDescent="0.2">
      <c r="A2397" s="144" t="s">
        <v>702</v>
      </c>
      <c r="B2397" s="144" t="s">
        <v>702</v>
      </c>
      <c r="C2397" s="144" t="s">
        <v>3243</v>
      </c>
      <c r="D2397" s="256">
        <v>6.4901575657809105E-4</v>
      </c>
      <c r="E2397" s="256">
        <v>1.2980315131561799E-3</v>
      </c>
      <c r="F2397" s="256">
        <v>2.5960630263123599E-3</v>
      </c>
      <c r="G2397" s="256">
        <v>0</v>
      </c>
      <c r="H2397" s="256">
        <v>0</v>
      </c>
      <c r="I2397" s="256">
        <v>0</v>
      </c>
      <c r="J2397" s="256">
        <v>1.67810481027366</v>
      </c>
    </row>
    <row r="2398" spans="1:10" s="116" customFormat="1" ht="12" x14ac:dyDescent="0.2">
      <c r="A2398" s="143" t="s">
        <v>6310</v>
      </c>
      <c r="B2398" s="143" t="s">
        <v>6310</v>
      </c>
      <c r="C2398" s="143" t="s">
        <v>6311</v>
      </c>
      <c r="D2398" s="255">
        <v>1.613629955E-3</v>
      </c>
      <c r="E2398" s="255">
        <v>3.22725991E-3</v>
      </c>
      <c r="F2398" s="255">
        <v>6.4545198199999999E-3</v>
      </c>
      <c r="G2398" s="255">
        <v>0</v>
      </c>
      <c r="H2398" s="255">
        <v>0</v>
      </c>
      <c r="I2398" s="255">
        <v>0</v>
      </c>
      <c r="J2398" s="255">
        <v>6.54836753879</v>
      </c>
    </row>
    <row r="2399" spans="1:10" s="116" customFormat="1" ht="12" x14ac:dyDescent="0.2">
      <c r="A2399" s="144" t="s">
        <v>5454</v>
      </c>
      <c r="B2399" s="144" t="s">
        <v>5454</v>
      </c>
      <c r="C2399" s="144" t="s">
        <v>5455</v>
      </c>
      <c r="D2399" s="256">
        <v>0</v>
      </c>
      <c r="E2399" s="256">
        <v>0</v>
      </c>
      <c r="F2399" s="256">
        <v>0</v>
      </c>
      <c r="G2399" s="256">
        <v>0</v>
      </c>
      <c r="H2399" s="256">
        <v>0</v>
      </c>
      <c r="I2399" s="256">
        <v>0</v>
      </c>
      <c r="J2399" s="256">
        <v>1.09952251214346</v>
      </c>
    </row>
    <row r="2400" spans="1:10" s="116" customFormat="1" ht="12" x14ac:dyDescent="0.2">
      <c r="A2400" s="143" t="s">
        <v>1203</v>
      </c>
      <c r="B2400" s="143" t="s">
        <v>1203</v>
      </c>
      <c r="C2400" s="143" t="s">
        <v>3845</v>
      </c>
      <c r="D2400" s="255">
        <v>0</v>
      </c>
      <c r="E2400" s="255">
        <v>0</v>
      </c>
      <c r="F2400" s="255">
        <v>0</v>
      </c>
      <c r="G2400" s="255">
        <v>0</v>
      </c>
      <c r="H2400" s="255">
        <v>0</v>
      </c>
      <c r="I2400" s="255">
        <v>0</v>
      </c>
      <c r="J2400" s="255">
        <v>1.9245318974821</v>
      </c>
    </row>
    <row r="2401" spans="1:10" s="116" customFormat="1" ht="12" x14ac:dyDescent="0.2">
      <c r="A2401" s="144" t="s">
        <v>853</v>
      </c>
      <c r="B2401" s="144" t="s">
        <v>853</v>
      </c>
      <c r="C2401" s="144" t="s">
        <v>3425</v>
      </c>
      <c r="D2401" s="256">
        <v>0</v>
      </c>
      <c r="E2401" s="256">
        <v>0</v>
      </c>
      <c r="F2401" s="256">
        <v>0</v>
      </c>
      <c r="G2401" s="256">
        <v>0</v>
      </c>
      <c r="H2401" s="256">
        <v>0</v>
      </c>
      <c r="I2401" s="256">
        <v>0</v>
      </c>
      <c r="J2401" s="256">
        <v>1.9669687021853299</v>
      </c>
    </row>
    <row r="2402" spans="1:10" s="116" customFormat="1" ht="12" x14ac:dyDescent="0.2">
      <c r="A2402" s="143" t="s">
        <v>1591</v>
      </c>
      <c r="B2402" s="143" t="s">
        <v>1591</v>
      </c>
      <c r="C2402" s="143" t="s">
        <v>3487</v>
      </c>
      <c r="D2402" s="255">
        <v>0</v>
      </c>
      <c r="E2402" s="255">
        <v>0</v>
      </c>
      <c r="F2402" s="255">
        <v>0</v>
      </c>
      <c r="G2402" s="255">
        <v>0</v>
      </c>
      <c r="H2402" s="255">
        <v>0</v>
      </c>
      <c r="I2402" s="255">
        <v>0</v>
      </c>
      <c r="J2402" s="255">
        <v>0</v>
      </c>
    </row>
    <row r="2403" spans="1:10" s="116" customFormat="1" ht="12" x14ac:dyDescent="0.2">
      <c r="A2403" s="144" t="s">
        <v>4543</v>
      </c>
      <c r="B2403" s="144" t="s">
        <v>5907</v>
      </c>
      <c r="C2403" s="144" t="s">
        <v>2447</v>
      </c>
      <c r="D2403" s="256">
        <v>48.9167336912301</v>
      </c>
      <c r="E2403" s="256">
        <v>97.8334673824601</v>
      </c>
      <c r="F2403" s="256">
        <v>195.66693476492</v>
      </c>
      <c r="G2403" s="256">
        <v>0</v>
      </c>
      <c r="H2403" s="256">
        <v>0</v>
      </c>
      <c r="I2403" s="256">
        <v>0</v>
      </c>
      <c r="J2403" s="256">
        <v>0.247019665221724</v>
      </c>
    </row>
    <row r="2404" spans="1:10" s="116" customFormat="1" ht="12" x14ac:dyDescent="0.2">
      <c r="A2404" s="143" t="s">
        <v>422</v>
      </c>
      <c r="B2404" s="143" t="s">
        <v>422</v>
      </c>
      <c r="C2404" s="143" t="s">
        <v>2708</v>
      </c>
      <c r="D2404" s="255">
        <v>0</v>
      </c>
      <c r="E2404" s="255">
        <v>0</v>
      </c>
      <c r="F2404" s="255">
        <v>0</v>
      </c>
      <c r="G2404" s="255">
        <v>0</v>
      </c>
      <c r="H2404" s="255">
        <v>0</v>
      </c>
      <c r="I2404" s="255">
        <v>0</v>
      </c>
      <c r="J2404" s="255">
        <v>0</v>
      </c>
    </row>
    <row r="2405" spans="1:10" s="116" customFormat="1" ht="12" x14ac:dyDescent="0.2">
      <c r="A2405" s="144" t="s">
        <v>5097</v>
      </c>
      <c r="B2405" s="144" t="s">
        <v>5097</v>
      </c>
      <c r="C2405" s="144" t="s">
        <v>2716</v>
      </c>
      <c r="D2405" s="256">
        <v>0</v>
      </c>
      <c r="E2405" s="256">
        <v>0</v>
      </c>
      <c r="F2405" s="256">
        <v>0</v>
      </c>
      <c r="G2405" s="256">
        <v>0</v>
      </c>
      <c r="H2405" s="256">
        <v>0</v>
      </c>
      <c r="I2405" s="256">
        <v>0</v>
      </c>
      <c r="J2405" s="256">
        <v>2.04676134679482</v>
      </c>
    </row>
    <row r="2406" spans="1:10" s="116" customFormat="1" ht="12" x14ac:dyDescent="0.2">
      <c r="A2406" s="143" t="s">
        <v>5098</v>
      </c>
      <c r="B2406" s="143" t="s">
        <v>5098</v>
      </c>
      <c r="C2406" s="143" t="s">
        <v>2478</v>
      </c>
      <c r="D2406" s="255">
        <v>0</v>
      </c>
      <c r="E2406" s="255">
        <v>0</v>
      </c>
      <c r="F2406" s="255">
        <v>0</v>
      </c>
      <c r="G2406" s="255">
        <v>0</v>
      </c>
      <c r="H2406" s="255">
        <v>0</v>
      </c>
      <c r="I2406" s="255">
        <v>0</v>
      </c>
      <c r="J2406" s="255">
        <v>0</v>
      </c>
    </row>
    <row r="2407" spans="1:10" s="116" customFormat="1" ht="12" x14ac:dyDescent="0.2">
      <c r="A2407" s="144" t="s">
        <v>4658</v>
      </c>
      <c r="B2407" s="144" t="s">
        <v>5099</v>
      </c>
      <c r="C2407" s="144" t="s">
        <v>2226</v>
      </c>
      <c r="D2407" s="256">
        <v>77.730765623495202</v>
      </c>
      <c r="E2407" s="256">
        <v>155.46153124699001</v>
      </c>
      <c r="F2407" s="256">
        <v>310.92306249398098</v>
      </c>
      <c r="G2407" s="256">
        <v>0</v>
      </c>
      <c r="H2407" s="256">
        <v>0</v>
      </c>
      <c r="I2407" s="256">
        <v>0</v>
      </c>
      <c r="J2407" s="256">
        <v>1.9590337510018401</v>
      </c>
    </row>
    <row r="2408" spans="1:10" s="116" customFormat="1" ht="12" x14ac:dyDescent="0.2">
      <c r="A2408" s="143" t="s">
        <v>5100</v>
      </c>
      <c r="B2408" s="143" t="s">
        <v>5100</v>
      </c>
      <c r="C2408" s="143" t="s">
        <v>2080</v>
      </c>
      <c r="D2408" s="255">
        <v>0</v>
      </c>
      <c r="E2408" s="255">
        <v>0</v>
      </c>
      <c r="F2408" s="255">
        <v>0</v>
      </c>
      <c r="G2408" s="255">
        <v>0</v>
      </c>
      <c r="H2408" s="255">
        <v>0</v>
      </c>
      <c r="I2408" s="255">
        <v>0</v>
      </c>
      <c r="J2408" s="255">
        <v>1.1349283528270599</v>
      </c>
    </row>
    <row r="2409" spans="1:10" s="116" customFormat="1" ht="12" x14ac:dyDescent="0.2">
      <c r="A2409" s="144" t="s">
        <v>5101</v>
      </c>
      <c r="B2409" s="144" t="s">
        <v>5101</v>
      </c>
      <c r="C2409" s="144" t="s">
        <v>2079</v>
      </c>
      <c r="D2409" s="256">
        <v>0</v>
      </c>
      <c r="E2409" s="256">
        <v>0</v>
      </c>
      <c r="F2409" s="256">
        <v>0</v>
      </c>
      <c r="G2409" s="256">
        <v>0</v>
      </c>
      <c r="H2409" s="256">
        <v>0</v>
      </c>
      <c r="I2409" s="256">
        <v>0</v>
      </c>
      <c r="J2409" s="256">
        <v>0</v>
      </c>
    </row>
    <row r="2410" spans="1:10" s="116" customFormat="1" ht="12" x14ac:dyDescent="0.2">
      <c r="A2410" s="143" t="s">
        <v>954</v>
      </c>
      <c r="B2410" s="143" t="s">
        <v>955</v>
      </c>
      <c r="C2410" s="143" t="s">
        <v>3540</v>
      </c>
      <c r="D2410" s="255">
        <v>1.5782480512934001</v>
      </c>
      <c r="E2410" s="255">
        <v>3.1564961025867899</v>
      </c>
      <c r="F2410" s="255">
        <v>6.3129922051735798</v>
      </c>
      <c r="G2410" s="255">
        <v>0</v>
      </c>
      <c r="H2410" s="255">
        <v>0</v>
      </c>
      <c r="I2410" s="255">
        <v>0</v>
      </c>
      <c r="J2410" s="255">
        <v>1.8738677442056899</v>
      </c>
    </row>
    <row r="2411" spans="1:10" s="116" customFormat="1" ht="12" x14ac:dyDescent="0.2">
      <c r="A2411" s="144" t="s">
        <v>1346</v>
      </c>
      <c r="B2411" s="144" t="s">
        <v>1346</v>
      </c>
      <c r="C2411" s="144" t="s">
        <v>4013</v>
      </c>
      <c r="D2411" s="256">
        <v>0</v>
      </c>
      <c r="E2411" s="256">
        <v>0</v>
      </c>
      <c r="F2411" s="256">
        <v>0</v>
      </c>
      <c r="G2411" s="256">
        <v>0</v>
      </c>
      <c r="H2411" s="256">
        <v>0</v>
      </c>
      <c r="I2411" s="256">
        <v>0</v>
      </c>
      <c r="J2411" s="256">
        <v>1.939622733944</v>
      </c>
    </row>
    <row r="2412" spans="1:10" s="116" customFormat="1" ht="12" x14ac:dyDescent="0.2">
      <c r="A2412" s="143" t="s">
        <v>1588</v>
      </c>
      <c r="B2412" s="143" t="s">
        <v>1588</v>
      </c>
      <c r="C2412" s="143" t="s">
        <v>3346</v>
      </c>
      <c r="D2412" s="255">
        <v>0</v>
      </c>
      <c r="E2412" s="255">
        <v>0</v>
      </c>
      <c r="F2412" s="255">
        <v>0</v>
      </c>
      <c r="G2412" s="255">
        <v>0</v>
      </c>
      <c r="H2412" s="255">
        <v>0</v>
      </c>
      <c r="I2412" s="255">
        <v>0</v>
      </c>
      <c r="J2412" s="255">
        <v>2.0341250330239999</v>
      </c>
    </row>
    <row r="2413" spans="1:10" s="116" customFormat="1" ht="12" x14ac:dyDescent="0.2">
      <c r="A2413" s="144" t="s">
        <v>1398</v>
      </c>
      <c r="B2413" s="144" t="s">
        <v>1398</v>
      </c>
      <c r="C2413" s="144" t="s">
        <v>4063</v>
      </c>
      <c r="D2413" s="256">
        <v>0</v>
      </c>
      <c r="E2413" s="256">
        <v>0</v>
      </c>
      <c r="F2413" s="256">
        <v>0</v>
      </c>
      <c r="G2413" s="256">
        <v>0</v>
      </c>
      <c r="H2413" s="256">
        <v>0</v>
      </c>
      <c r="I2413" s="256">
        <v>0</v>
      </c>
      <c r="J2413" s="256">
        <v>2.3167453185297999</v>
      </c>
    </row>
    <row r="2414" spans="1:10" s="116" customFormat="1" ht="12" x14ac:dyDescent="0.2">
      <c r="A2414" s="143" t="s">
        <v>667</v>
      </c>
      <c r="B2414" s="143" t="s">
        <v>5102</v>
      </c>
      <c r="C2414" s="143" t="s">
        <v>3206</v>
      </c>
      <c r="D2414" s="255">
        <v>41.557048719462799</v>
      </c>
      <c r="E2414" s="255">
        <v>83.114097438925597</v>
      </c>
      <c r="F2414" s="255">
        <v>166.228194877851</v>
      </c>
      <c r="G2414" s="255">
        <v>0</v>
      </c>
      <c r="H2414" s="255">
        <v>0</v>
      </c>
      <c r="I2414" s="255">
        <v>0</v>
      </c>
      <c r="J2414" s="255">
        <v>2.7039423889405798</v>
      </c>
    </row>
    <row r="2415" spans="1:10" s="116" customFormat="1" ht="12" x14ac:dyDescent="0.2">
      <c r="A2415" s="144" t="s">
        <v>5103</v>
      </c>
      <c r="B2415" s="144" t="s">
        <v>5103</v>
      </c>
      <c r="C2415" s="144" t="s">
        <v>2342</v>
      </c>
      <c r="D2415" s="256">
        <v>0</v>
      </c>
      <c r="E2415" s="256">
        <v>0</v>
      </c>
      <c r="F2415" s="256">
        <v>0</v>
      </c>
      <c r="G2415" s="256">
        <v>0</v>
      </c>
      <c r="H2415" s="256">
        <v>0</v>
      </c>
      <c r="I2415" s="256">
        <v>0</v>
      </c>
      <c r="J2415" s="256">
        <v>0</v>
      </c>
    </row>
    <row r="2416" spans="1:10" s="116" customFormat="1" ht="12" x14ac:dyDescent="0.2">
      <c r="A2416" s="143" t="s">
        <v>5104</v>
      </c>
      <c r="B2416" s="143" t="s">
        <v>5104</v>
      </c>
      <c r="C2416" s="143" t="s">
        <v>2144</v>
      </c>
      <c r="D2416" s="255">
        <v>0</v>
      </c>
      <c r="E2416" s="255">
        <v>0</v>
      </c>
      <c r="F2416" s="255">
        <v>0</v>
      </c>
      <c r="G2416" s="255">
        <v>0</v>
      </c>
      <c r="H2416" s="255">
        <v>0</v>
      </c>
      <c r="I2416" s="255">
        <v>0</v>
      </c>
      <c r="J2416" s="255">
        <v>1.04430294951361</v>
      </c>
    </row>
    <row r="2417" spans="1:10" s="116" customFormat="1" ht="12" x14ac:dyDescent="0.2">
      <c r="A2417" s="144" t="s">
        <v>5619</v>
      </c>
      <c r="B2417" s="144" t="s">
        <v>5619</v>
      </c>
      <c r="C2417" s="144" t="s">
        <v>2683</v>
      </c>
      <c r="D2417" s="256">
        <v>0</v>
      </c>
      <c r="E2417" s="256">
        <v>0</v>
      </c>
      <c r="F2417" s="256">
        <v>0</v>
      </c>
      <c r="G2417" s="256">
        <v>0</v>
      </c>
      <c r="H2417" s="256">
        <v>0</v>
      </c>
      <c r="I2417" s="256">
        <v>0</v>
      </c>
      <c r="J2417" s="256">
        <v>1.7382367242100001</v>
      </c>
    </row>
    <row r="2418" spans="1:10" s="116" customFormat="1" ht="12" x14ac:dyDescent="0.2">
      <c r="A2418" s="143" t="s">
        <v>5105</v>
      </c>
      <c r="B2418" s="143" t="s">
        <v>5105</v>
      </c>
      <c r="C2418" s="143" t="s">
        <v>2615</v>
      </c>
      <c r="D2418" s="255">
        <v>0</v>
      </c>
      <c r="E2418" s="255">
        <v>0</v>
      </c>
      <c r="F2418" s="255">
        <v>0</v>
      </c>
      <c r="G2418" s="255">
        <v>0</v>
      </c>
      <c r="H2418" s="255">
        <v>0</v>
      </c>
      <c r="I2418" s="255">
        <v>0</v>
      </c>
      <c r="J2418" s="255">
        <v>0</v>
      </c>
    </row>
    <row r="2419" spans="1:10" s="116" customFormat="1" ht="12" x14ac:dyDescent="0.2">
      <c r="A2419" s="144" t="s">
        <v>5106</v>
      </c>
      <c r="B2419" s="144" t="s">
        <v>5106</v>
      </c>
      <c r="C2419" s="144" t="s">
        <v>2613</v>
      </c>
      <c r="D2419" s="256">
        <v>0</v>
      </c>
      <c r="E2419" s="256">
        <v>0</v>
      </c>
      <c r="F2419" s="256">
        <v>0</v>
      </c>
      <c r="G2419" s="256">
        <v>0</v>
      </c>
      <c r="H2419" s="256">
        <v>0</v>
      </c>
      <c r="I2419" s="256">
        <v>0</v>
      </c>
      <c r="J2419" s="256">
        <v>2.0599086183081199</v>
      </c>
    </row>
    <row r="2420" spans="1:10" s="116" customFormat="1" ht="12" x14ac:dyDescent="0.2">
      <c r="A2420" s="143" t="s">
        <v>680</v>
      </c>
      <c r="B2420" s="143" t="s">
        <v>680</v>
      </c>
      <c r="C2420" s="143" t="s">
        <v>3220</v>
      </c>
      <c r="D2420" s="255">
        <v>0</v>
      </c>
      <c r="E2420" s="255">
        <v>0</v>
      </c>
      <c r="F2420" s="255">
        <v>0</v>
      </c>
      <c r="G2420" s="255">
        <v>0</v>
      </c>
      <c r="H2420" s="255">
        <v>0</v>
      </c>
      <c r="I2420" s="255">
        <v>0</v>
      </c>
      <c r="J2420" s="255">
        <v>2.83424168374076</v>
      </c>
    </row>
    <row r="2421" spans="1:10" s="116" customFormat="1" ht="12" x14ac:dyDescent="0.2">
      <c r="A2421" s="144" t="s">
        <v>1014</v>
      </c>
      <c r="B2421" s="144" t="s">
        <v>1015</v>
      </c>
      <c r="C2421" s="144" t="s">
        <v>3623</v>
      </c>
      <c r="D2421" s="256">
        <v>63.244136402701002</v>
      </c>
      <c r="E2421" s="256">
        <v>126.488272805402</v>
      </c>
      <c r="F2421" s="256">
        <v>252.97654561080401</v>
      </c>
      <c r="G2421" s="256">
        <v>0</v>
      </c>
      <c r="H2421" s="256">
        <v>0</v>
      </c>
      <c r="I2421" s="256">
        <v>0</v>
      </c>
      <c r="J2421" s="256">
        <v>7.2147164395149703</v>
      </c>
    </row>
    <row r="2422" spans="1:10" s="116" customFormat="1" ht="12" x14ac:dyDescent="0.2">
      <c r="A2422" s="143" t="s">
        <v>5107</v>
      </c>
      <c r="B2422" s="143" t="s">
        <v>5107</v>
      </c>
      <c r="C2422" s="143" t="s">
        <v>2645</v>
      </c>
      <c r="D2422" s="255">
        <v>0</v>
      </c>
      <c r="E2422" s="255">
        <v>0</v>
      </c>
      <c r="F2422" s="255">
        <v>0</v>
      </c>
      <c r="G2422" s="255">
        <v>0</v>
      </c>
      <c r="H2422" s="255">
        <v>0</v>
      </c>
      <c r="I2422" s="255">
        <v>0</v>
      </c>
      <c r="J2422" s="255">
        <v>1.9402029867986601</v>
      </c>
    </row>
    <row r="2423" spans="1:10" s="116" customFormat="1" ht="12" x14ac:dyDescent="0.2">
      <c r="A2423" s="144" t="s">
        <v>927</v>
      </c>
      <c r="B2423" s="144" t="s">
        <v>927</v>
      </c>
      <c r="C2423" s="144" t="s">
        <v>3507</v>
      </c>
      <c r="D2423" s="256">
        <v>6.3312711201318601E-5</v>
      </c>
      <c r="E2423" s="256">
        <v>1.2662542240263701E-4</v>
      </c>
      <c r="F2423" s="256">
        <v>2.5325084480527402E-4</v>
      </c>
      <c r="G2423" s="256">
        <v>0</v>
      </c>
      <c r="H2423" s="256">
        <v>0</v>
      </c>
      <c r="I2423" s="256">
        <v>0</v>
      </c>
      <c r="J2423" s="256">
        <v>0</v>
      </c>
    </row>
    <row r="2424" spans="1:10" s="116" customFormat="1" ht="12" x14ac:dyDescent="0.2">
      <c r="A2424" s="143" t="s">
        <v>552</v>
      </c>
      <c r="B2424" s="143" t="s">
        <v>552</v>
      </c>
      <c r="C2424" s="143" t="s">
        <v>2931</v>
      </c>
      <c r="D2424" s="255">
        <v>0</v>
      </c>
      <c r="E2424" s="255">
        <v>0</v>
      </c>
      <c r="F2424" s="255">
        <v>0</v>
      </c>
      <c r="G2424" s="255">
        <v>0</v>
      </c>
      <c r="H2424" s="255">
        <v>0</v>
      </c>
      <c r="I2424" s="255">
        <v>0</v>
      </c>
      <c r="J2424" s="255">
        <v>2.0583206631884199</v>
      </c>
    </row>
    <row r="2425" spans="1:10" s="116" customFormat="1" ht="12" x14ac:dyDescent="0.2">
      <c r="A2425" s="144" t="s">
        <v>6312</v>
      </c>
      <c r="B2425" s="144" t="s">
        <v>6312</v>
      </c>
      <c r="C2425" s="144" t="s">
        <v>6313</v>
      </c>
      <c r="D2425" s="256">
        <v>0</v>
      </c>
      <c r="E2425" s="256">
        <v>0</v>
      </c>
      <c r="F2425" s="256">
        <v>0</v>
      </c>
      <c r="G2425" s="256">
        <v>31.729478924759</v>
      </c>
      <c r="H2425" s="256">
        <v>63.458957849518001</v>
      </c>
      <c r="I2425" s="256">
        <v>126.917915699036</v>
      </c>
      <c r="J2425" s="256">
        <v>0</v>
      </c>
    </row>
    <row r="2426" spans="1:10" s="116" customFormat="1" ht="12" x14ac:dyDescent="0.2">
      <c r="A2426" s="143" t="s">
        <v>426</v>
      </c>
      <c r="B2426" s="143" t="s">
        <v>426</v>
      </c>
      <c r="C2426" s="143" t="s">
        <v>2714</v>
      </c>
      <c r="D2426" s="255">
        <v>0</v>
      </c>
      <c r="E2426" s="255">
        <v>0</v>
      </c>
      <c r="F2426" s="255">
        <v>0</v>
      </c>
      <c r="G2426" s="255">
        <v>34.433842798709797</v>
      </c>
      <c r="H2426" s="255">
        <v>68.867685597419595</v>
      </c>
      <c r="I2426" s="255">
        <v>137.73537119483899</v>
      </c>
      <c r="J2426" s="255">
        <v>0</v>
      </c>
    </row>
    <row r="2427" spans="1:10" s="116" customFormat="1" ht="12" x14ac:dyDescent="0.2">
      <c r="A2427" s="144" t="s">
        <v>1242</v>
      </c>
      <c r="B2427" s="144" t="s">
        <v>1242</v>
      </c>
      <c r="C2427" s="144" t="s">
        <v>3897</v>
      </c>
      <c r="D2427" s="256">
        <v>1.3021624474190299E-3</v>
      </c>
      <c r="E2427" s="256">
        <v>2.6043248948380499E-3</v>
      </c>
      <c r="F2427" s="256">
        <v>5.2086497896761102E-3</v>
      </c>
      <c r="G2427" s="256">
        <v>0</v>
      </c>
      <c r="H2427" s="256">
        <v>0</v>
      </c>
      <c r="I2427" s="256">
        <v>0</v>
      </c>
      <c r="J2427" s="256">
        <v>1.6364487550692099</v>
      </c>
    </row>
    <row r="2428" spans="1:10" s="116" customFormat="1" ht="12" x14ac:dyDescent="0.2">
      <c r="A2428" s="143" t="s">
        <v>1515</v>
      </c>
      <c r="B2428" s="143" t="s">
        <v>1515</v>
      </c>
      <c r="C2428" s="143" t="s">
        <v>4196</v>
      </c>
      <c r="D2428" s="255">
        <v>0</v>
      </c>
      <c r="E2428" s="255">
        <v>0</v>
      </c>
      <c r="F2428" s="255">
        <v>0</v>
      </c>
      <c r="G2428" s="255">
        <v>0</v>
      </c>
      <c r="H2428" s="255">
        <v>0</v>
      </c>
      <c r="I2428" s="255">
        <v>0</v>
      </c>
      <c r="J2428" s="255">
        <v>0</v>
      </c>
    </row>
    <row r="2429" spans="1:10" s="116" customFormat="1" ht="12" x14ac:dyDescent="0.2">
      <c r="A2429" s="144" t="s">
        <v>1365</v>
      </c>
      <c r="B2429" s="144" t="s">
        <v>4028</v>
      </c>
      <c r="C2429" s="144" t="s">
        <v>4029</v>
      </c>
      <c r="D2429" s="256">
        <v>10.107793452446501</v>
      </c>
      <c r="E2429" s="256">
        <v>20.215586904892898</v>
      </c>
      <c r="F2429" s="256">
        <v>40.431173809785797</v>
      </c>
      <c r="G2429" s="256">
        <v>0</v>
      </c>
      <c r="H2429" s="256">
        <v>0</v>
      </c>
      <c r="I2429" s="256">
        <v>0</v>
      </c>
      <c r="J2429" s="256">
        <v>1.85960467666285</v>
      </c>
    </row>
    <row r="2430" spans="1:10" s="116" customFormat="1" ht="12" x14ac:dyDescent="0.2">
      <c r="A2430" s="143" t="s">
        <v>471</v>
      </c>
      <c r="B2430" s="143" t="s">
        <v>471</v>
      </c>
      <c r="C2430" s="143" t="s">
        <v>2800</v>
      </c>
      <c r="D2430" s="255">
        <v>7.6817395752098604E-4</v>
      </c>
      <c r="E2430" s="255">
        <v>1.5363479150419699E-3</v>
      </c>
      <c r="F2430" s="255">
        <v>3.0726958300839398E-3</v>
      </c>
      <c r="G2430" s="255">
        <v>0</v>
      </c>
      <c r="H2430" s="255">
        <v>0</v>
      </c>
      <c r="I2430" s="255">
        <v>0</v>
      </c>
      <c r="J2430" s="255">
        <v>6.3005533447918802</v>
      </c>
    </row>
    <row r="2431" spans="1:10" s="116" customFormat="1" ht="12" x14ac:dyDescent="0.2">
      <c r="A2431" s="144" t="s">
        <v>5908</v>
      </c>
      <c r="B2431" s="144" t="s">
        <v>5908</v>
      </c>
      <c r="C2431" s="144" t="s">
        <v>3262</v>
      </c>
      <c r="D2431" s="256">
        <v>0</v>
      </c>
      <c r="E2431" s="256">
        <v>0</v>
      </c>
      <c r="F2431" s="256">
        <v>0</v>
      </c>
      <c r="G2431" s="256">
        <v>0</v>
      </c>
      <c r="H2431" s="256">
        <v>0</v>
      </c>
      <c r="I2431" s="256">
        <v>0</v>
      </c>
      <c r="J2431" s="256">
        <v>1.6486670159400001</v>
      </c>
    </row>
    <row r="2432" spans="1:10" s="116" customFormat="1" ht="12" x14ac:dyDescent="0.2">
      <c r="A2432" s="143" t="s">
        <v>1601</v>
      </c>
      <c r="B2432" s="143" t="s">
        <v>1601</v>
      </c>
      <c r="C2432" s="143" t="s">
        <v>3937</v>
      </c>
      <c r="D2432" s="255">
        <v>0</v>
      </c>
      <c r="E2432" s="255">
        <v>0</v>
      </c>
      <c r="F2432" s="255">
        <v>0</v>
      </c>
      <c r="G2432" s="255">
        <v>0</v>
      </c>
      <c r="H2432" s="255">
        <v>0</v>
      </c>
      <c r="I2432" s="255">
        <v>0</v>
      </c>
      <c r="J2432" s="255">
        <v>0.52942993665058802</v>
      </c>
    </row>
    <row r="2433" spans="1:10" s="116" customFormat="1" ht="12" x14ac:dyDescent="0.2">
      <c r="A2433" s="144" t="s">
        <v>5108</v>
      </c>
      <c r="B2433" s="144" t="s">
        <v>5108</v>
      </c>
      <c r="C2433" s="144" t="s">
        <v>2436</v>
      </c>
      <c r="D2433" s="256">
        <v>6.9115455462822397E-5</v>
      </c>
      <c r="E2433" s="256">
        <v>1.3823091092564501E-4</v>
      </c>
      <c r="F2433" s="256">
        <v>2.7646182185129002E-4</v>
      </c>
      <c r="G2433" s="256">
        <v>0</v>
      </c>
      <c r="H2433" s="256">
        <v>0</v>
      </c>
      <c r="I2433" s="256">
        <v>0</v>
      </c>
      <c r="J2433" s="256">
        <v>0.55393397811439904</v>
      </c>
    </row>
    <row r="2434" spans="1:10" s="116" customFormat="1" ht="12" x14ac:dyDescent="0.2">
      <c r="A2434" s="143" t="s">
        <v>748</v>
      </c>
      <c r="B2434" s="143" t="s">
        <v>748</v>
      </c>
      <c r="C2434" s="143" t="s">
        <v>3303</v>
      </c>
      <c r="D2434" s="255">
        <v>8.3571987252591996E-4</v>
      </c>
      <c r="E2434" s="255">
        <v>1.6714397450518399E-3</v>
      </c>
      <c r="F2434" s="255">
        <v>3.3428794901036799E-3</v>
      </c>
      <c r="G2434" s="255">
        <v>0</v>
      </c>
      <c r="H2434" s="255">
        <v>0</v>
      </c>
      <c r="I2434" s="255">
        <v>0</v>
      </c>
      <c r="J2434" s="255">
        <v>1.6107979375284101</v>
      </c>
    </row>
    <row r="2435" spans="1:10" s="116" customFormat="1" ht="12" x14ac:dyDescent="0.2">
      <c r="A2435" s="144" t="s">
        <v>5109</v>
      </c>
      <c r="B2435" s="144" t="s">
        <v>5109</v>
      </c>
      <c r="C2435" s="144" t="s">
        <v>2140</v>
      </c>
      <c r="D2435" s="256">
        <v>0</v>
      </c>
      <c r="E2435" s="256">
        <v>0</v>
      </c>
      <c r="F2435" s="256">
        <v>0</v>
      </c>
      <c r="G2435" s="256">
        <v>0</v>
      </c>
      <c r="H2435" s="256">
        <v>0</v>
      </c>
      <c r="I2435" s="256">
        <v>0</v>
      </c>
      <c r="J2435" s="256">
        <v>0</v>
      </c>
    </row>
    <row r="2436" spans="1:10" s="116" customFormat="1" ht="12" x14ac:dyDescent="0.2">
      <c r="A2436" s="143" t="s">
        <v>4850</v>
      </c>
      <c r="B2436" s="143" t="s">
        <v>4850</v>
      </c>
      <c r="C2436" s="143" t="s">
        <v>2137</v>
      </c>
      <c r="D2436" s="255">
        <v>61.952555534942299</v>
      </c>
      <c r="E2436" s="255">
        <v>123.905111069885</v>
      </c>
      <c r="F2436" s="255">
        <v>247.810222139769</v>
      </c>
      <c r="G2436" s="255">
        <v>0</v>
      </c>
      <c r="H2436" s="255">
        <v>0</v>
      </c>
      <c r="I2436" s="255">
        <v>0</v>
      </c>
      <c r="J2436" s="255">
        <v>1.10106286387329</v>
      </c>
    </row>
    <row r="2437" spans="1:10" s="116" customFormat="1" ht="12" x14ac:dyDescent="0.2">
      <c r="A2437" s="144" t="s">
        <v>1428</v>
      </c>
      <c r="B2437" s="144" t="s">
        <v>1428</v>
      </c>
      <c r="C2437" s="144" t="s">
        <v>4100</v>
      </c>
      <c r="D2437" s="256">
        <v>0</v>
      </c>
      <c r="E2437" s="256">
        <v>0</v>
      </c>
      <c r="F2437" s="256">
        <v>0</v>
      </c>
      <c r="G2437" s="256">
        <v>0</v>
      </c>
      <c r="H2437" s="256">
        <v>0</v>
      </c>
      <c r="I2437" s="256">
        <v>0</v>
      </c>
      <c r="J2437" s="256">
        <v>1.9960018663841499</v>
      </c>
    </row>
    <row r="2438" spans="1:10" s="116" customFormat="1" ht="12" x14ac:dyDescent="0.2">
      <c r="A2438" s="143" t="s">
        <v>384</v>
      </c>
      <c r="B2438" s="143" t="s">
        <v>384</v>
      </c>
      <c r="C2438" s="143" t="s">
        <v>2568</v>
      </c>
      <c r="D2438" s="255">
        <v>0</v>
      </c>
      <c r="E2438" s="255">
        <v>0</v>
      </c>
      <c r="F2438" s="255">
        <v>0</v>
      </c>
      <c r="G2438" s="255">
        <v>0</v>
      </c>
      <c r="H2438" s="255">
        <v>0</v>
      </c>
      <c r="I2438" s="255">
        <v>0</v>
      </c>
      <c r="J2438" s="255">
        <v>2.36970039834915</v>
      </c>
    </row>
    <row r="2439" spans="1:10" s="116" customFormat="1" ht="12" x14ac:dyDescent="0.2">
      <c r="A2439" s="144" t="s">
        <v>1431</v>
      </c>
      <c r="B2439" s="144" t="s">
        <v>1431</v>
      </c>
      <c r="C2439" s="144" t="s">
        <v>4105</v>
      </c>
      <c r="D2439" s="256">
        <v>1.2741261115901701E-4</v>
      </c>
      <c r="E2439" s="256">
        <v>2.5482522231803499E-4</v>
      </c>
      <c r="F2439" s="256">
        <v>5.0965044463606901E-4</v>
      </c>
      <c r="G2439" s="256">
        <v>0</v>
      </c>
      <c r="H2439" s="256">
        <v>0</v>
      </c>
      <c r="I2439" s="256">
        <v>0</v>
      </c>
      <c r="J2439" s="256">
        <v>0.444708095655928</v>
      </c>
    </row>
    <row r="2440" spans="1:10" s="116" customFormat="1" ht="12" x14ac:dyDescent="0.2">
      <c r="A2440" s="143" t="s">
        <v>5456</v>
      </c>
      <c r="B2440" s="143" t="s">
        <v>5456</v>
      </c>
      <c r="C2440" s="143" t="s">
        <v>5457</v>
      </c>
      <c r="D2440" s="255">
        <v>0</v>
      </c>
      <c r="E2440" s="255">
        <v>0</v>
      </c>
      <c r="F2440" s="255">
        <v>0</v>
      </c>
      <c r="G2440" s="255">
        <v>0</v>
      </c>
      <c r="H2440" s="255">
        <v>0</v>
      </c>
      <c r="I2440" s="255">
        <v>0</v>
      </c>
      <c r="J2440" s="255">
        <v>0</v>
      </c>
    </row>
    <row r="2441" spans="1:10" s="116" customFormat="1" ht="12" x14ac:dyDescent="0.2">
      <c r="A2441" s="144" t="s">
        <v>5110</v>
      </c>
      <c r="B2441" s="144" t="s">
        <v>5110</v>
      </c>
      <c r="C2441" s="144" t="s">
        <v>2288</v>
      </c>
      <c r="D2441" s="256">
        <v>0</v>
      </c>
      <c r="E2441" s="256">
        <v>0</v>
      </c>
      <c r="F2441" s="256">
        <v>0</v>
      </c>
      <c r="G2441" s="256">
        <v>0</v>
      </c>
      <c r="H2441" s="256">
        <v>0</v>
      </c>
      <c r="I2441" s="256">
        <v>0</v>
      </c>
      <c r="J2441" s="256">
        <v>2.4925249322109901</v>
      </c>
    </row>
    <row r="2442" spans="1:10" s="116" customFormat="1" ht="12" x14ac:dyDescent="0.2">
      <c r="A2442" s="143" t="s">
        <v>5111</v>
      </c>
      <c r="B2442" s="143" t="s">
        <v>5111</v>
      </c>
      <c r="C2442" s="143" t="s">
        <v>2353</v>
      </c>
      <c r="D2442" s="255">
        <v>0</v>
      </c>
      <c r="E2442" s="255">
        <v>0</v>
      </c>
      <c r="F2442" s="255">
        <v>0</v>
      </c>
      <c r="G2442" s="255">
        <v>0</v>
      </c>
      <c r="H2442" s="255">
        <v>0</v>
      </c>
      <c r="I2442" s="255">
        <v>0</v>
      </c>
      <c r="J2442" s="255">
        <v>2.8067546922100002</v>
      </c>
    </row>
    <row r="2443" spans="1:10" s="116" customFormat="1" ht="12" x14ac:dyDescent="0.2">
      <c r="A2443" s="144" t="s">
        <v>6314</v>
      </c>
      <c r="B2443" s="144" t="s">
        <v>6314</v>
      </c>
      <c r="C2443" s="144" t="s">
        <v>6315</v>
      </c>
      <c r="D2443" s="256">
        <v>0</v>
      </c>
      <c r="E2443" s="256">
        <v>0</v>
      </c>
      <c r="F2443" s="256">
        <v>0</v>
      </c>
      <c r="G2443" s="256">
        <v>0</v>
      </c>
      <c r="H2443" s="256">
        <v>0</v>
      </c>
      <c r="I2443" s="256">
        <v>0</v>
      </c>
      <c r="J2443" s="256">
        <v>2.1349369792333301</v>
      </c>
    </row>
    <row r="2444" spans="1:10" s="116" customFormat="1" ht="12" x14ac:dyDescent="0.2">
      <c r="A2444" s="143" t="s">
        <v>6316</v>
      </c>
      <c r="B2444" s="143" t="s">
        <v>6316</v>
      </c>
      <c r="C2444" s="143" t="s">
        <v>6317</v>
      </c>
      <c r="D2444" s="255">
        <v>0</v>
      </c>
      <c r="E2444" s="255">
        <v>0</v>
      </c>
      <c r="F2444" s="255">
        <v>0</v>
      </c>
      <c r="G2444" s="255">
        <v>0</v>
      </c>
      <c r="H2444" s="255">
        <v>0</v>
      </c>
      <c r="I2444" s="255">
        <v>0</v>
      </c>
      <c r="J2444" s="255">
        <v>1.0938405526999999</v>
      </c>
    </row>
    <row r="2445" spans="1:10" s="116" customFormat="1" ht="12" x14ac:dyDescent="0.2">
      <c r="A2445" s="144" t="s">
        <v>5620</v>
      </c>
      <c r="B2445" s="144" t="s">
        <v>5620</v>
      </c>
      <c r="C2445" s="144" t="s">
        <v>5621</v>
      </c>
      <c r="D2445" s="256">
        <v>0</v>
      </c>
      <c r="E2445" s="256">
        <v>0</v>
      </c>
      <c r="F2445" s="256">
        <v>0</v>
      </c>
      <c r="G2445" s="256">
        <v>34.806935866739003</v>
      </c>
      <c r="H2445" s="256">
        <v>69.613871733478106</v>
      </c>
      <c r="I2445" s="256">
        <v>139.22774346695601</v>
      </c>
      <c r="J2445" s="256">
        <v>0</v>
      </c>
    </row>
    <row r="2446" spans="1:10" s="116" customFormat="1" ht="12" x14ac:dyDescent="0.2">
      <c r="A2446" s="143" t="s">
        <v>348</v>
      </c>
      <c r="B2446" s="143" t="s">
        <v>348</v>
      </c>
      <c r="C2446" s="143" t="s">
        <v>2477</v>
      </c>
      <c r="D2446" s="255">
        <v>0</v>
      </c>
      <c r="E2446" s="255">
        <v>0</v>
      </c>
      <c r="F2446" s="255">
        <v>0</v>
      </c>
      <c r="G2446" s="255">
        <v>19.192800775383802</v>
      </c>
      <c r="H2446" s="255">
        <v>38.385601550767703</v>
      </c>
      <c r="I2446" s="255">
        <v>76.771203101535306</v>
      </c>
      <c r="J2446" s="255">
        <v>0</v>
      </c>
    </row>
    <row r="2447" spans="1:10" s="116" customFormat="1" ht="12" x14ac:dyDescent="0.2">
      <c r="A2447" s="144" t="s">
        <v>1160</v>
      </c>
      <c r="B2447" s="144" t="s">
        <v>1160</v>
      </c>
      <c r="C2447" s="144" t="s">
        <v>3794</v>
      </c>
      <c r="D2447" s="256">
        <v>0</v>
      </c>
      <c r="E2447" s="256">
        <v>0</v>
      </c>
      <c r="F2447" s="256">
        <v>0</v>
      </c>
      <c r="G2447" s="256">
        <v>0</v>
      </c>
      <c r="H2447" s="256">
        <v>0</v>
      </c>
      <c r="I2447" s="256">
        <v>0</v>
      </c>
      <c r="J2447" s="256">
        <v>1.9262806405161299</v>
      </c>
    </row>
    <row r="2448" spans="1:10" s="116" customFormat="1" ht="12" x14ac:dyDescent="0.2">
      <c r="A2448" s="143" t="s">
        <v>608</v>
      </c>
      <c r="B2448" s="143" t="s">
        <v>608</v>
      </c>
      <c r="C2448" s="143" t="s">
        <v>3030</v>
      </c>
      <c r="D2448" s="255">
        <v>0</v>
      </c>
      <c r="E2448" s="255">
        <v>0</v>
      </c>
      <c r="F2448" s="255">
        <v>0</v>
      </c>
      <c r="G2448" s="255">
        <v>0</v>
      </c>
      <c r="H2448" s="255">
        <v>0</v>
      </c>
      <c r="I2448" s="255">
        <v>0</v>
      </c>
      <c r="J2448" s="255">
        <v>6.0971816862599999</v>
      </c>
    </row>
    <row r="2449" spans="1:10" s="116" customFormat="1" ht="12" x14ac:dyDescent="0.2">
      <c r="A2449" s="144" t="s">
        <v>5112</v>
      </c>
      <c r="B2449" s="144" t="s">
        <v>5112</v>
      </c>
      <c r="C2449" s="144" t="s">
        <v>2120</v>
      </c>
      <c r="D2449" s="256">
        <v>0</v>
      </c>
      <c r="E2449" s="256">
        <v>0</v>
      </c>
      <c r="F2449" s="256">
        <v>0</v>
      </c>
      <c r="G2449" s="256">
        <v>0</v>
      </c>
      <c r="H2449" s="256">
        <v>0</v>
      </c>
      <c r="I2449" s="256">
        <v>0</v>
      </c>
      <c r="J2449" s="256">
        <v>1.10060835524264</v>
      </c>
    </row>
    <row r="2450" spans="1:10" s="116" customFormat="1" ht="12" x14ac:dyDescent="0.2">
      <c r="A2450" s="143" t="s">
        <v>1025</v>
      </c>
      <c r="B2450" s="143" t="s">
        <v>1026</v>
      </c>
      <c r="C2450" s="143" t="s">
        <v>3633</v>
      </c>
      <c r="D2450" s="255">
        <v>5.7206489820209398E-5</v>
      </c>
      <c r="E2450" s="255">
        <v>1.14412979640419E-4</v>
      </c>
      <c r="F2450" s="255">
        <v>2.28825959280838E-4</v>
      </c>
      <c r="G2450" s="255">
        <v>0</v>
      </c>
      <c r="H2450" s="255">
        <v>0</v>
      </c>
      <c r="I2450" s="255">
        <v>0</v>
      </c>
      <c r="J2450" s="255">
        <v>0.37042019988317698</v>
      </c>
    </row>
    <row r="2451" spans="1:10" s="116" customFormat="1" ht="12" x14ac:dyDescent="0.2">
      <c r="A2451" s="144" t="s">
        <v>5113</v>
      </c>
      <c r="B2451" s="144" t="s">
        <v>5113</v>
      </c>
      <c r="C2451" s="144" t="s">
        <v>2633</v>
      </c>
      <c r="D2451" s="256">
        <v>0</v>
      </c>
      <c r="E2451" s="256">
        <v>0</v>
      </c>
      <c r="F2451" s="256">
        <v>0</v>
      </c>
      <c r="G2451" s="256">
        <v>0</v>
      </c>
      <c r="H2451" s="256">
        <v>0</v>
      </c>
      <c r="I2451" s="256">
        <v>0</v>
      </c>
      <c r="J2451" s="256">
        <v>1.8963290072660599</v>
      </c>
    </row>
    <row r="2452" spans="1:10" s="116" customFormat="1" ht="12" x14ac:dyDescent="0.2">
      <c r="A2452" s="143" t="s">
        <v>5114</v>
      </c>
      <c r="B2452" s="143" t="s">
        <v>5114</v>
      </c>
      <c r="C2452" s="143" t="s">
        <v>2145</v>
      </c>
      <c r="D2452" s="255">
        <v>0</v>
      </c>
      <c r="E2452" s="255">
        <v>0</v>
      </c>
      <c r="F2452" s="255">
        <v>0</v>
      </c>
      <c r="G2452" s="255">
        <v>0</v>
      </c>
      <c r="H2452" s="255">
        <v>0</v>
      </c>
      <c r="I2452" s="255">
        <v>0</v>
      </c>
      <c r="J2452" s="255">
        <v>1.13256822159154</v>
      </c>
    </row>
    <row r="2453" spans="1:10" s="116" customFormat="1" ht="12" x14ac:dyDescent="0.2">
      <c r="A2453" s="144" t="s">
        <v>762</v>
      </c>
      <c r="B2453" s="144" t="s">
        <v>762</v>
      </c>
      <c r="C2453" s="144" t="s">
        <v>3322</v>
      </c>
      <c r="D2453" s="256">
        <v>1.47734285569466E-4</v>
      </c>
      <c r="E2453" s="256">
        <v>2.95468571138932E-4</v>
      </c>
      <c r="F2453" s="256">
        <v>5.9093714227786498E-4</v>
      </c>
      <c r="G2453" s="256">
        <v>0</v>
      </c>
      <c r="H2453" s="256">
        <v>0</v>
      </c>
      <c r="I2453" s="256">
        <v>0</v>
      </c>
      <c r="J2453" s="256">
        <v>0.50094189930101896</v>
      </c>
    </row>
    <row r="2454" spans="1:10" s="116" customFormat="1" ht="12" x14ac:dyDescent="0.2">
      <c r="A2454" s="143" t="s">
        <v>1368</v>
      </c>
      <c r="B2454" s="143" t="s">
        <v>1368</v>
      </c>
      <c r="C2454" s="143" t="s">
        <v>4032</v>
      </c>
      <c r="D2454" s="255">
        <v>0</v>
      </c>
      <c r="E2454" s="255">
        <v>0</v>
      </c>
      <c r="F2454" s="255">
        <v>0</v>
      </c>
      <c r="G2454" s="255">
        <v>0</v>
      </c>
      <c r="H2454" s="255">
        <v>0</v>
      </c>
      <c r="I2454" s="255">
        <v>0</v>
      </c>
      <c r="J2454" s="255">
        <v>1.8269321854670499</v>
      </c>
    </row>
    <row r="2455" spans="1:10" s="116" customFormat="1" ht="12" x14ac:dyDescent="0.2">
      <c r="A2455" s="144" t="s">
        <v>1504</v>
      </c>
      <c r="B2455" s="144" t="s">
        <v>1504</v>
      </c>
      <c r="C2455" s="144" t="s">
        <v>4185</v>
      </c>
      <c r="D2455" s="256">
        <v>1.18426201190218E-4</v>
      </c>
      <c r="E2455" s="256">
        <v>2.3685240238043601E-4</v>
      </c>
      <c r="F2455" s="256">
        <v>4.7370480476087201E-4</v>
      </c>
      <c r="G2455" s="256">
        <v>0</v>
      </c>
      <c r="H2455" s="256">
        <v>0</v>
      </c>
      <c r="I2455" s="256">
        <v>0</v>
      </c>
      <c r="J2455" s="256">
        <v>0.38167572606723599</v>
      </c>
    </row>
    <row r="2456" spans="1:10" s="116" customFormat="1" ht="12" x14ac:dyDescent="0.2">
      <c r="A2456" s="143" t="s">
        <v>1086</v>
      </c>
      <c r="B2456" s="143" t="s">
        <v>1086</v>
      </c>
      <c r="C2456" s="143" t="s">
        <v>3704</v>
      </c>
      <c r="D2456" s="255">
        <v>0</v>
      </c>
      <c r="E2456" s="255">
        <v>0</v>
      </c>
      <c r="F2456" s="255">
        <v>0</v>
      </c>
      <c r="G2456" s="255">
        <v>0</v>
      </c>
      <c r="H2456" s="255">
        <v>0</v>
      </c>
      <c r="I2456" s="255">
        <v>0</v>
      </c>
      <c r="J2456" s="255">
        <v>1.18893140031642</v>
      </c>
    </row>
    <row r="2457" spans="1:10" s="116" customFormat="1" ht="12" x14ac:dyDescent="0.2">
      <c r="A2457" s="144" t="s">
        <v>5115</v>
      </c>
      <c r="B2457" s="144" t="s">
        <v>5115</v>
      </c>
      <c r="C2457" s="144" t="s">
        <v>2596</v>
      </c>
      <c r="D2457" s="256">
        <v>0</v>
      </c>
      <c r="E2457" s="256">
        <v>0</v>
      </c>
      <c r="F2457" s="256">
        <v>0</v>
      </c>
      <c r="G2457" s="256">
        <v>0</v>
      </c>
      <c r="H2457" s="256">
        <v>0</v>
      </c>
      <c r="I2457" s="256">
        <v>0</v>
      </c>
      <c r="J2457" s="256">
        <v>1.9034177119586699</v>
      </c>
    </row>
    <row r="2458" spans="1:10" s="116" customFormat="1" ht="12" x14ac:dyDescent="0.2">
      <c r="A2458" s="143" t="s">
        <v>6318</v>
      </c>
      <c r="B2458" s="143" t="s">
        <v>6318</v>
      </c>
      <c r="C2458" s="143" t="s">
        <v>6319</v>
      </c>
      <c r="D2458" s="255">
        <v>0</v>
      </c>
      <c r="E2458" s="255">
        <v>0</v>
      </c>
      <c r="F2458" s="255">
        <v>0</v>
      </c>
      <c r="G2458" s="255">
        <v>0</v>
      </c>
      <c r="H2458" s="255">
        <v>0</v>
      </c>
      <c r="I2458" s="255">
        <v>0</v>
      </c>
      <c r="J2458" s="255">
        <v>0</v>
      </c>
    </row>
    <row r="2459" spans="1:10" s="116" customFormat="1" ht="12" x14ac:dyDescent="0.2">
      <c r="A2459" s="144" t="s">
        <v>6320</v>
      </c>
      <c r="B2459" s="144" t="s">
        <v>6320</v>
      </c>
      <c r="C2459" s="144" t="s">
        <v>6321</v>
      </c>
      <c r="D2459" s="256">
        <v>0</v>
      </c>
      <c r="E2459" s="256">
        <v>0</v>
      </c>
      <c r="F2459" s="256">
        <v>0</v>
      </c>
      <c r="G2459" s="256">
        <v>0</v>
      </c>
      <c r="H2459" s="256">
        <v>0</v>
      </c>
      <c r="I2459" s="256">
        <v>0</v>
      </c>
      <c r="J2459" s="256">
        <v>0.22093944192074999</v>
      </c>
    </row>
    <row r="2460" spans="1:10" s="116" customFormat="1" ht="12" x14ac:dyDescent="0.2">
      <c r="A2460" s="143" t="s">
        <v>5116</v>
      </c>
      <c r="B2460" s="143" t="s">
        <v>5116</v>
      </c>
      <c r="C2460" s="143" t="s">
        <v>2452</v>
      </c>
      <c r="D2460" s="255">
        <v>0</v>
      </c>
      <c r="E2460" s="255">
        <v>0</v>
      </c>
      <c r="F2460" s="255">
        <v>0</v>
      </c>
      <c r="G2460" s="255">
        <v>0</v>
      </c>
      <c r="H2460" s="255">
        <v>0</v>
      </c>
      <c r="I2460" s="255">
        <v>0</v>
      </c>
      <c r="J2460" s="255">
        <v>2.0105190104366302</v>
      </c>
    </row>
    <row r="2461" spans="1:10" s="116" customFormat="1" ht="12" x14ac:dyDescent="0.2">
      <c r="A2461" s="144" t="s">
        <v>1069</v>
      </c>
      <c r="B2461" s="144" t="s">
        <v>1069</v>
      </c>
      <c r="C2461" s="144" t="s">
        <v>3682</v>
      </c>
      <c r="D2461" s="256">
        <v>1.3925730332275E-4</v>
      </c>
      <c r="E2461" s="256">
        <v>2.7851460664549902E-4</v>
      </c>
      <c r="F2461" s="256">
        <v>5.5702921329099902E-4</v>
      </c>
      <c r="G2461" s="256">
        <v>0</v>
      </c>
      <c r="H2461" s="256">
        <v>0</v>
      </c>
      <c r="I2461" s="256">
        <v>0</v>
      </c>
      <c r="J2461" s="256">
        <v>0.41035180285100598</v>
      </c>
    </row>
    <row r="2462" spans="1:10" s="116" customFormat="1" ht="12" x14ac:dyDescent="0.2">
      <c r="A2462" s="143" t="s">
        <v>5117</v>
      </c>
      <c r="B2462" s="143" t="s">
        <v>5117</v>
      </c>
      <c r="C2462" s="143" t="s">
        <v>2198</v>
      </c>
      <c r="D2462" s="255">
        <v>1.3510147151396501</v>
      </c>
      <c r="E2462" s="255">
        <v>2.7020294302793002</v>
      </c>
      <c r="F2462" s="255">
        <v>5.4040588605585897</v>
      </c>
      <c r="G2462" s="255">
        <v>0</v>
      </c>
      <c r="H2462" s="255">
        <v>0</v>
      </c>
      <c r="I2462" s="255">
        <v>0</v>
      </c>
      <c r="J2462" s="255">
        <v>3.2705741165817499</v>
      </c>
    </row>
    <row r="2463" spans="1:10" s="116" customFormat="1" ht="12" x14ac:dyDescent="0.2">
      <c r="A2463" s="144" t="s">
        <v>3107</v>
      </c>
      <c r="B2463" s="144" t="s">
        <v>3107</v>
      </c>
      <c r="C2463" s="144" t="s">
        <v>3108</v>
      </c>
      <c r="D2463" s="256">
        <v>1.2721028033555501E-3</v>
      </c>
      <c r="E2463" s="256">
        <v>2.5442056067111001E-3</v>
      </c>
      <c r="F2463" s="256">
        <v>5.0884112134222097E-3</v>
      </c>
      <c r="G2463" s="256">
        <v>0</v>
      </c>
      <c r="H2463" s="256">
        <v>0</v>
      </c>
      <c r="I2463" s="256">
        <v>0</v>
      </c>
      <c r="J2463" s="256">
        <v>1.7271452283625801</v>
      </c>
    </row>
    <row r="2464" spans="1:10" s="116" customFormat="1" ht="12" x14ac:dyDescent="0.2">
      <c r="A2464" s="143" t="s">
        <v>1419</v>
      </c>
      <c r="B2464" s="143" t="s">
        <v>1419</v>
      </c>
      <c r="C2464" s="143" t="s">
        <v>4090</v>
      </c>
      <c r="D2464" s="255">
        <v>0</v>
      </c>
      <c r="E2464" s="255">
        <v>0</v>
      </c>
      <c r="F2464" s="255">
        <v>0</v>
      </c>
      <c r="G2464" s="255">
        <v>0</v>
      </c>
      <c r="H2464" s="255">
        <v>0</v>
      </c>
      <c r="I2464" s="255">
        <v>0</v>
      </c>
      <c r="J2464" s="255">
        <v>1.95531781844525</v>
      </c>
    </row>
    <row r="2465" spans="1:10" s="116" customFormat="1" ht="12" x14ac:dyDescent="0.2">
      <c r="A2465" s="144" t="s">
        <v>437</v>
      </c>
      <c r="B2465" s="144" t="s">
        <v>437</v>
      </c>
      <c r="C2465" s="144" t="s">
        <v>2742</v>
      </c>
      <c r="D2465" s="256">
        <v>0</v>
      </c>
      <c r="E2465" s="256">
        <v>0</v>
      </c>
      <c r="F2465" s="256">
        <v>0</v>
      </c>
      <c r="G2465" s="256">
        <v>0</v>
      </c>
      <c r="H2465" s="256">
        <v>0</v>
      </c>
      <c r="I2465" s="256">
        <v>0</v>
      </c>
      <c r="J2465" s="256">
        <v>0</v>
      </c>
    </row>
    <row r="2466" spans="1:10" s="116" customFormat="1" ht="12" x14ac:dyDescent="0.2">
      <c r="A2466" s="143" t="s">
        <v>644</v>
      </c>
      <c r="B2466" s="143" t="s">
        <v>644</v>
      </c>
      <c r="C2466" s="143" t="s">
        <v>3148</v>
      </c>
      <c r="D2466" s="255">
        <v>0</v>
      </c>
      <c r="E2466" s="255">
        <v>0</v>
      </c>
      <c r="F2466" s="255">
        <v>0</v>
      </c>
      <c r="G2466" s="255">
        <v>0</v>
      </c>
      <c r="H2466" s="255">
        <v>0</v>
      </c>
      <c r="I2466" s="255">
        <v>0</v>
      </c>
      <c r="J2466" s="255">
        <v>2.73562702128141</v>
      </c>
    </row>
    <row r="2467" spans="1:10" s="116" customFormat="1" ht="12" x14ac:dyDescent="0.2">
      <c r="A2467" s="144" t="s">
        <v>3828</v>
      </c>
      <c r="B2467" s="144" t="s">
        <v>3828</v>
      </c>
      <c r="C2467" s="144" t="s">
        <v>3829</v>
      </c>
      <c r="D2467" s="256">
        <v>0</v>
      </c>
      <c r="E2467" s="256">
        <v>0</v>
      </c>
      <c r="F2467" s="256">
        <v>0</v>
      </c>
      <c r="G2467" s="256">
        <v>0</v>
      </c>
      <c r="H2467" s="256">
        <v>0</v>
      </c>
      <c r="I2467" s="256">
        <v>0</v>
      </c>
      <c r="J2467" s="256">
        <v>2.2621114223049998</v>
      </c>
    </row>
    <row r="2468" spans="1:10" s="116" customFormat="1" ht="12" x14ac:dyDescent="0.2">
      <c r="A2468" s="143" t="s">
        <v>4826</v>
      </c>
      <c r="B2468" s="143" t="s">
        <v>5118</v>
      </c>
      <c r="C2468" s="143" t="s">
        <v>2844</v>
      </c>
      <c r="D2468" s="255">
        <v>7.0642581687860799</v>
      </c>
      <c r="E2468" s="255">
        <v>14.128516337572201</v>
      </c>
      <c r="F2468" s="255">
        <v>28.257032675144298</v>
      </c>
      <c r="G2468" s="255">
        <v>0</v>
      </c>
      <c r="H2468" s="255">
        <v>0</v>
      </c>
      <c r="I2468" s="255">
        <v>0</v>
      </c>
      <c r="J2468" s="255">
        <v>2.1957014266105799</v>
      </c>
    </row>
    <row r="2469" spans="1:10" s="116" customFormat="1" ht="12" x14ac:dyDescent="0.2">
      <c r="A2469" s="144" t="s">
        <v>4861</v>
      </c>
      <c r="B2469" s="144" t="s">
        <v>5119</v>
      </c>
      <c r="C2469" s="144" t="s">
        <v>2050</v>
      </c>
      <c r="D2469" s="256">
        <v>68.937393672412099</v>
      </c>
      <c r="E2469" s="256">
        <v>137.874787344824</v>
      </c>
      <c r="F2469" s="256">
        <v>275.749574689648</v>
      </c>
      <c r="G2469" s="256">
        <v>0</v>
      </c>
      <c r="H2469" s="256">
        <v>0</v>
      </c>
      <c r="I2469" s="256">
        <v>0</v>
      </c>
      <c r="J2469" s="256">
        <v>0.69038717089500401</v>
      </c>
    </row>
    <row r="2470" spans="1:10" s="116" customFormat="1" ht="12" x14ac:dyDescent="0.2">
      <c r="A2470" s="143" t="s">
        <v>5458</v>
      </c>
      <c r="B2470" s="143" t="s">
        <v>5458</v>
      </c>
      <c r="C2470" s="143" t="s">
        <v>5459</v>
      </c>
      <c r="D2470" s="255">
        <v>0</v>
      </c>
      <c r="E2470" s="255">
        <v>0</v>
      </c>
      <c r="F2470" s="255">
        <v>0</v>
      </c>
      <c r="G2470" s="255">
        <v>0</v>
      </c>
      <c r="H2470" s="255">
        <v>0</v>
      </c>
      <c r="I2470" s="255">
        <v>0</v>
      </c>
      <c r="J2470" s="255">
        <v>0</v>
      </c>
    </row>
    <row r="2471" spans="1:10" s="116" customFormat="1" ht="12" x14ac:dyDescent="0.2">
      <c r="A2471" s="144" t="s">
        <v>5120</v>
      </c>
      <c r="B2471" s="144" t="s">
        <v>5120</v>
      </c>
      <c r="C2471" s="144" t="s">
        <v>2861</v>
      </c>
      <c r="D2471" s="256">
        <v>0</v>
      </c>
      <c r="E2471" s="256">
        <v>0</v>
      </c>
      <c r="F2471" s="256">
        <v>0</v>
      </c>
      <c r="G2471" s="256">
        <v>0</v>
      </c>
      <c r="H2471" s="256">
        <v>0</v>
      </c>
      <c r="I2471" s="256">
        <v>0</v>
      </c>
      <c r="J2471" s="256">
        <v>0</v>
      </c>
    </row>
    <row r="2472" spans="1:10" s="116" customFormat="1" ht="12" x14ac:dyDescent="0.2">
      <c r="A2472" s="143" t="s">
        <v>683</v>
      </c>
      <c r="B2472" s="143" t="s">
        <v>683</v>
      </c>
      <c r="C2472" s="143" t="s">
        <v>3224</v>
      </c>
      <c r="D2472" s="255">
        <v>0</v>
      </c>
      <c r="E2472" s="255">
        <v>0</v>
      </c>
      <c r="F2472" s="255">
        <v>0</v>
      </c>
      <c r="G2472" s="255">
        <v>0</v>
      </c>
      <c r="H2472" s="255">
        <v>0</v>
      </c>
      <c r="I2472" s="255">
        <v>0</v>
      </c>
      <c r="J2472" s="255">
        <v>12.08670964753</v>
      </c>
    </row>
    <row r="2473" spans="1:10" s="116" customFormat="1" ht="12" x14ac:dyDescent="0.2">
      <c r="A2473" s="144" t="s">
        <v>5121</v>
      </c>
      <c r="B2473" s="144" t="s">
        <v>5121</v>
      </c>
      <c r="C2473" s="144" t="s">
        <v>5122</v>
      </c>
      <c r="D2473" s="256">
        <v>0</v>
      </c>
      <c r="E2473" s="256">
        <v>0</v>
      </c>
      <c r="F2473" s="256">
        <v>0</v>
      </c>
      <c r="G2473" s="256">
        <v>0</v>
      </c>
      <c r="H2473" s="256">
        <v>0</v>
      </c>
      <c r="I2473" s="256">
        <v>0</v>
      </c>
      <c r="J2473" s="256">
        <v>0.174734872528096</v>
      </c>
    </row>
    <row r="2474" spans="1:10" s="116" customFormat="1" ht="12" x14ac:dyDescent="0.2">
      <c r="A2474" s="143" t="s">
        <v>5622</v>
      </c>
      <c r="B2474" s="143" t="s">
        <v>5622</v>
      </c>
      <c r="C2474" s="143" t="s">
        <v>5623</v>
      </c>
      <c r="D2474" s="255">
        <v>2.5475956798369498E-4</v>
      </c>
      <c r="E2474" s="255">
        <v>5.0951913596739104E-4</v>
      </c>
      <c r="F2474" s="255">
        <v>1.0190382719347799E-3</v>
      </c>
      <c r="G2474" s="255">
        <v>0</v>
      </c>
      <c r="H2474" s="255">
        <v>0</v>
      </c>
      <c r="I2474" s="255">
        <v>0</v>
      </c>
      <c r="J2474" s="255">
        <v>0</v>
      </c>
    </row>
    <row r="2475" spans="1:10" s="116" customFormat="1" ht="12" x14ac:dyDescent="0.2">
      <c r="A2475" s="144" t="s">
        <v>774</v>
      </c>
      <c r="B2475" s="144" t="s">
        <v>776</v>
      </c>
      <c r="C2475" s="144" t="s">
        <v>3337</v>
      </c>
      <c r="D2475" s="256">
        <v>22.135889416260799</v>
      </c>
      <c r="E2475" s="256">
        <v>44.271778832521598</v>
      </c>
      <c r="F2475" s="256">
        <v>88.543557665043295</v>
      </c>
      <c r="G2475" s="256">
        <v>0</v>
      </c>
      <c r="H2475" s="256">
        <v>0</v>
      </c>
      <c r="I2475" s="256">
        <v>0</v>
      </c>
      <c r="J2475" s="256">
        <v>0.397906861405455</v>
      </c>
    </row>
    <row r="2476" spans="1:10" s="116" customFormat="1" ht="12" x14ac:dyDescent="0.2">
      <c r="A2476" s="143" t="s">
        <v>558</v>
      </c>
      <c r="B2476" s="143" t="s">
        <v>558</v>
      </c>
      <c r="C2476" s="143" t="s">
        <v>2941</v>
      </c>
      <c r="D2476" s="255">
        <v>1.9522088670478099E-4</v>
      </c>
      <c r="E2476" s="255">
        <v>3.9044177340956198E-4</v>
      </c>
      <c r="F2476" s="255">
        <v>7.8088354681912395E-4</v>
      </c>
      <c r="G2476" s="255">
        <v>0</v>
      </c>
      <c r="H2476" s="255">
        <v>0</v>
      </c>
      <c r="I2476" s="255">
        <v>0</v>
      </c>
      <c r="J2476" s="255">
        <v>1.6052933096609501</v>
      </c>
    </row>
    <row r="2477" spans="1:10" s="116" customFormat="1" ht="12" x14ac:dyDescent="0.2">
      <c r="A2477" s="144" t="s">
        <v>4431</v>
      </c>
      <c r="B2477" s="144" t="s">
        <v>5123</v>
      </c>
      <c r="C2477" s="144" t="s">
        <v>2197</v>
      </c>
      <c r="D2477" s="256">
        <v>31.095778170260601</v>
      </c>
      <c r="E2477" s="256">
        <v>62.191556340521203</v>
      </c>
      <c r="F2477" s="256">
        <v>124.38311268104199</v>
      </c>
      <c r="G2477" s="256">
        <v>0</v>
      </c>
      <c r="H2477" s="256">
        <v>0</v>
      </c>
      <c r="I2477" s="256">
        <v>0</v>
      </c>
      <c r="J2477" s="256">
        <v>1.8989190434752701</v>
      </c>
    </row>
    <row r="2478" spans="1:10" s="116" customFormat="1" ht="12" x14ac:dyDescent="0.2">
      <c r="A2478" s="143" t="s">
        <v>5124</v>
      </c>
      <c r="B2478" s="143" t="s">
        <v>5124</v>
      </c>
      <c r="C2478" s="143" t="s">
        <v>2253</v>
      </c>
      <c r="D2478" s="255">
        <v>0</v>
      </c>
      <c r="E2478" s="255">
        <v>0</v>
      </c>
      <c r="F2478" s="255">
        <v>0</v>
      </c>
      <c r="G2478" s="255">
        <v>0</v>
      </c>
      <c r="H2478" s="255">
        <v>0</v>
      </c>
      <c r="I2478" s="255">
        <v>0</v>
      </c>
      <c r="J2478" s="255">
        <v>2.0319948230511602</v>
      </c>
    </row>
    <row r="2479" spans="1:10" s="116" customFormat="1" ht="12" x14ac:dyDescent="0.2">
      <c r="A2479" s="144" t="s">
        <v>5460</v>
      </c>
      <c r="B2479" s="144" t="s">
        <v>5460</v>
      </c>
      <c r="C2479" s="144" t="s">
        <v>5461</v>
      </c>
      <c r="D2479" s="256">
        <v>0</v>
      </c>
      <c r="E2479" s="256">
        <v>0</v>
      </c>
      <c r="F2479" s="256">
        <v>0</v>
      </c>
      <c r="G2479" s="256">
        <v>0</v>
      </c>
      <c r="H2479" s="256">
        <v>0</v>
      </c>
      <c r="I2479" s="256">
        <v>0</v>
      </c>
      <c r="J2479" s="256">
        <v>0</v>
      </c>
    </row>
    <row r="2480" spans="1:10" s="116" customFormat="1" ht="12" x14ac:dyDescent="0.2">
      <c r="A2480" s="143" t="s">
        <v>522</v>
      </c>
      <c r="B2480" s="143" t="s">
        <v>522</v>
      </c>
      <c r="C2480" s="143" t="s">
        <v>2880</v>
      </c>
      <c r="D2480" s="255">
        <v>0</v>
      </c>
      <c r="E2480" s="255">
        <v>0</v>
      </c>
      <c r="F2480" s="255">
        <v>0</v>
      </c>
      <c r="G2480" s="255">
        <v>0</v>
      </c>
      <c r="H2480" s="255">
        <v>0</v>
      </c>
      <c r="I2480" s="255">
        <v>0</v>
      </c>
      <c r="J2480" s="255">
        <v>2.0186498462635498</v>
      </c>
    </row>
    <row r="2481" spans="1:10" s="116" customFormat="1" ht="12" x14ac:dyDescent="0.2">
      <c r="A2481" s="144" t="s">
        <v>5125</v>
      </c>
      <c r="B2481" s="144" t="s">
        <v>5125</v>
      </c>
      <c r="C2481" s="144" t="s">
        <v>3023</v>
      </c>
      <c r="D2481" s="256">
        <v>0</v>
      </c>
      <c r="E2481" s="256">
        <v>0</v>
      </c>
      <c r="F2481" s="256">
        <v>0</v>
      </c>
      <c r="G2481" s="256">
        <v>0</v>
      </c>
      <c r="H2481" s="256">
        <v>0</v>
      </c>
      <c r="I2481" s="256">
        <v>0</v>
      </c>
      <c r="J2481" s="256">
        <v>1.9273716574490001</v>
      </c>
    </row>
    <row r="2482" spans="1:10" s="116" customFormat="1" ht="12" x14ac:dyDescent="0.2">
      <c r="A2482" s="143" t="s">
        <v>813</v>
      </c>
      <c r="B2482" s="143" t="s">
        <v>813</v>
      </c>
      <c r="C2482" s="143" t="s">
        <v>3377</v>
      </c>
      <c r="D2482" s="255">
        <v>7.8338557991695001</v>
      </c>
      <c r="E2482" s="255">
        <v>15.667711598339</v>
      </c>
      <c r="F2482" s="255">
        <v>31.335423196678001</v>
      </c>
      <c r="G2482" s="255">
        <v>0</v>
      </c>
      <c r="H2482" s="255">
        <v>0</v>
      </c>
      <c r="I2482" s="255">
        <v>0</v>
      </c>
      <c r="J2482" s="255">
        <v>0.26148470760979298</v>
      </c>
    </row>
    <row r="2483" spans="1:10" s="116" customFormat="1" ht="12" x14ac:dyDescent="0.2">
      <c r="A2483" s="144" t="s">
        <v>812</v>
      </c>
      <c r="B2483" s="144" t="s">
        <v>812</v>
      </c>
      <c r="C2483" s="144" t="s">
        <v>3376</v>
      </c>
      <c r="D2483" s="256">
        <v>0</v>
      </c>
      <c r="E2483" s="256">
        <v>0</v>
      </c>
      <c r="F2483" s="256">
        <v>0</v>
      </c>
      <c r="G2483" s="256">
        <v>0</v>
      </c>
      <c r="H2483" s="256">
        <v>0</v>
      </c>
      <c r="I2483" s="256">
        <v>0</v>
      </c>
      <c r="J2483" s="256">
        <v>0</v>
      </c>
    </row>
    <row r="2484" spans="1:10" s="116" customFormat="1" ht="12" x14ac:dyDescent="0.2">
      <c r="A2484" s="143" t="s">
        <v>1019</v>
      </c>
      <c r="B2484" s="143" t="s">
        <v>1022</v>
      </c>
      <c r="C2484" s="143" t="s">
        <v>3629</v>
      </c>
      <c r="D2484" s="255">
        <v>42.237758010493302</v>
      </c>
      <c r="E2484" s="255">
        <v>84.475516020986603</v>
      </c>
      <c r="F2484" s="255">
        <v>168.95103204197301</v>
      </c>
      <c r="G2484" s="255">
        <v>0</v>
      </c>
      <c r="H2484" s="255">
        <v>0</v>
      </c>
      <c r="I2484" s="255">
        <v>0</v>
      </c>
      <c r="J2484" s="255">
        <v>0.56248877517677898</v>
      </c>
    </row>
    <row r="2485" spans="1:10" s="116" customFormat="1" ht="12" x14ac:dyDescent="0.2">
      <c r="A2485" s="144" t="s">
        <v>314</v>
      </c>
      <c r="B2485" s="144" t="s">
        <v>314</v>
      </c>
      <c r="C2485" s="144" t="s">
        <v>2347</v>
      </c>
      <c r="D2485" s="256">
        <v>0</v>
      </c>
      <c r="E2485" s="256">
        <v>0</v>
      </c>
      <c r="F2485" s="256">
        <v>0</v>
      </c>
      <c r="G2485" s="256">
        <v>36.922598262021801</v>
      </c>
      <c r="H2485" s="256">
        <v>73.845196524043601</v>
      </c>
      <c r="I2485" s="256">
        <v>147.690393048087</v>
      </c>
      <c r="J2485" s="256">
        <v>0</v>
      </c>
    </row>
    <row r="2486" spans="1:10" s="116" customFormat="1" ht="12" x14ac:dyDescent="0.2">
      <c r="A2486" s="143" t="s">
        <v>5126</v>
      </c>
      <c r="B2486" s="143" t="s">
        <v>5126</v>
      </c>
      <c r="C2486" s="143" t="s">
        <v>2530</v>
      </c>
      <c r="D2486" s="255">
        <v>1.31820022472121E-4</v>
      </c>
      <c r="E2486" s="255">
        <v>2.6364004494424103E-4</v>
      </c>
      <c r="F2486" s="255">
        <v>5.2728008988848205E-4</v>
      </c>
      <c r="G2486" s="255">
        <v>0</v>
      </c>
      <c r="H2486" s="255">
        <v>0</v>
      </c>
      <c r="I2486" s="255">
        <v>0</v>
      </c>
      <c r="J2486" s="255">
        <v>0</v>
      </c>
    </row>
    <row r="2487" spans="1:10" s="116" customFormat="1" ht="12" x14ac:dyDescent="0.2">
      <c r="A2487" s="144" t="s">
        <v>383</v>
      </c>
      <c r="B2487" s="144" t="s">
        <v>383</v>
      </c>
      <c r="C2487" s="144" t="s">
        <v>2567</v>
      </c>
      <c r="D2487" s="256">
        <v>0</v>
      </c>
      <c r="E2487" s="256">
        <v>0</v>
      </c>
      <c r="F2487" s="256">
        <v>0</v>
      </c>
      <c r="G2487" s="256">
        <v>0</v>
      </c>
      <c r="H2487" s="256">
        <v>0</v>
      </c>
      <c r="I2487" s="256">
        <v>0</v>
      </c>
      <c r="J2487" s="256">
        <v>3.0009491982626599</v>
      </c>
    </row>
    <row r="2488" spans="1:10" s="116" customFormat="1" ht="12" x14ac:dyDescent="0.2">
      <c r="A2488" s="143" t="s">
        <v>6322</v>
      </c>
      <c r="B2488" s="143" t="s">
        <v>6322</v>
      </c>
      <c r="C2488" s="143" t="s">
        <v>6323</v>
      </c>
      <c r="D2488" s="255">
        <v>0</v>
      </c>
      <c r="E2488" s="255">
        <v>0</v>
      </c>
      <c r="F2488" s="255">
        <v>0</v>
      </c>
      <c r="G2488" s="255">
        <v>0</v>
      </c>
      <c r="H2488" s="255">
        <v>0</v>
      </c>
      <c r="I2488" s="255">
        <v>0</v>
      </c>
      <c r="J2488" s="255">
        <v>4.3544635331399997</v>
      </c>
    </row>
    <row r="2489" spans="1:10" s="116" customFormat="1" ht="12" x14ac:dyDescent="0.2">
      <c r="A2489" s="144" t="s">
        <v>5127</v>
      </c>
      <c r="B2489" s="144" t="s">
        <v>5127</v>
      </c>
      <c r="C2489" s="144" t="s">
        <v>2626</v>
      </c>
      <c r="D2489" s="256">
        <v>0</v>
      </c>
      <c r="E2489" s="256">
        <v>0</v>
      </c>
      <c r="F2489" s="256">
        <v>0</v>
      </c>
      <c r="G2489" s="256">
        <v>0</v>
      </c>
      <c r="H2489" s="256">
        <v>0</v>
      </c>
      <c r="I2489" s="256">
        <v>0</v>
      </c>
      <c r="J2489" s="256">
        <v>1.81276276824613</v>
      </c>
    </row>
    <row r="2490" spans="1:10" s="116" customFormat="1" ht="12" x14ac:dyDescent="0.2">
      <c r="A2490" s="143" t="s">
        <v>6324</v>
      </c>
      <c r="B2490" s="143" t="s">
        <v>6324</v>
      </c>
      <c r="C2490" s="143" t="s">
        <v>6325</v>
      </c>
      <c r="D2490" s="255">
        <v>0</v>
      </c>
      <c r="E2490" s="255">
        <v>0</v>
      </c>
      <c r="F2490" s="255">
        <v>0</v>
      </c>
      <c r="G2490" s="255">
        <v>0</v>
      </c>
      <c r="H2490" s="255">
        <v>0</v>
      </c>
      <c r="I2490" s="255">
        <v>0</v>
      </c>
      <c r="J2490" s="255">
        <v>2.04181027967</v>
      </c>
    </row>
    <row r="2491" spans="1:10" s="116" customFormat="1" ht="12" x14ac:dyDescent="0.2">
      <c r="A2491" s="144" t="s">
        <v>5771</v>
      </c>
      <c r="B2491" s="144" t="s">
        <v>5771</v>
      </c>
      <c r="C2491" s="144" t="s">
        <v>5772</v>
      </c>
      <c r="D2491" s="256">
        <v>0</v>
      </c>
      <c r="E2491" s="256">
        <v>0</v>
      </c>
      <c r="F2491" s="256">
        <v>0</v>
      </c>
      <c r="G2491" s="256">
        <v>0</v>
      </c>
      <c r="H2491" s="256">
        <v>0</v>
      </c>
      <c r="I2491" s="256">
        <v>0</v>
      </c>
      <c r="J2491" s="256">
        <v>7.9946472608099999</v>
      </c>
    </row>
    <row r="2492" spans="1:10" s="116" customFormat="1" ht="12" x14ac:dyDescent="0.2">
      <c r="A2492" s="143" t="s">
        <v>1238</v>
      </c>
      <c r="B2492" s="143" t="s">
        <v>1238</v>
      </c>
      <c r="C2492" s="143" t="s">
        <v>3891</v>
      </c>
      <c r="D2492" s="255">
        <v>4.9283325450012305E-4</v>
      </c>
      <c r="E2492" s="255">
        <v>9.8566650900024609E-4</v>
      </c>
      <c r="F2492" s="255">
        <v>1.97133301800049E-3</v>
      </c>
      <c r="G2492" s="255">
        <v>0</v>
      </c>
      <c r="H2492" s="255">
        <v>0</v>
      </c>
      <c r="I2492" s="255">
        <v>0</v>
      </c>
      <c r="J2492" s="255">
        <v>1.7202714070343099</v>
      </c>
    </row>
    <row r="2493" spans="1:10" s="116" customFormat="1" ht="12" x14ac:dyDescent="0.2">
      <c r="A2493" s="144" t="s">
        <v>5128</v>
      </c>
      <c r="B2493" s="144" t="s">
        <v>5128</v>
      </c>
      <c r="C2493" s="144" t="s">
        <v>2636</v>
      </c>
      <c r="D2493" s="256">
        <v>0</v>
      </c>
      <c r="E2493" s="256">
        <v>0</v>
      </c>
      <c r="F2493" s="256">
        <v>0</v>
      </c>
      <c r="G2493" s="256">
        <v>0</v>
      </c>
      <c r="H2493" s="256">
        <v>0</v>
      </c>
      <c r="I2493" s="256">
        <v>0</v>
      </c>
      <c r="J2493" s="256">
        <v>1.95118726765904</v>
      </c>
    </row>
    <row r="2494" spans="1:10" s="116" customFormat="1" ht="12" x14ac:dyDescent="0.2">
      <c r="A2494" s="143" t="s">
        <v>1835</v>
      </c>
      <c r="B2494" s="143" t="s">
        <v>1835</v>
      </c>
      <c r="C2494" s="143" t="s">
        <v>4103</v>
      </c>
      <c r="D2494" s="255">
        <v>0</v>
      </c>
      <c r="E2494" s="255">
        <v>0</v>
      </c>
      <c r="F2494" s="255">
        <v>0</v>
      </c>
      <c r="G2494" s="255">
        <v>0</v>
      </c>
      <c r="H2494" s="255">
        <v>0</v>
      </c>
      <c r="I2494" s="255">
        <v>0</v>
      </c>
      <c r="J2494" s="255">
        <v>0.27949241643484901</v>
      </c>
    </row>
    <row r="2495" spans="1:10" s="116" customFormat="1" ht="12" x14ac:dyDescent="0.2">
      <c r="A2495" s="144" t="s">
        <v>659</v>
      </c>
      <c r="B2495" s="144" t="s">
        <v>659</v>
      </c>
      <c r="C2495" s="144" t="s">
        <v>3189</v>
      </c>
      <c r="D2495" s="256">
        <v>0</v>
      </c>
      <c r="E2495" s="256">
        <v>0</v>
      </c>
      <c r="F2495" s="256">
        <v>0</v>
      </c>
      <c r="G2495" s="256">
        <v>0</v>
      </c>
      <c r="H2495" s="256">
        <v>0</v>
      </c>
      <c r="I2495" s="256">
        <v>0</v>
      </c>
      <c r="J2495" s="256">
        <v>0</v>
      </c>
    </row>
    <row r="2496" spans="1:10" s="116" customFormat="1" ht="12" x14ac:dyDescent="0.2">
      <c r="A2496" s="143" t="s">
        <v>645</v>
      </c>
      <c r="B2496" s="143" t="s">
        <v>645</v>
      </c>
      <c r="C2496" s="143" t="s">
        <v>3150</v>
      </c>
      <c r="D2496" s="255">
        <v>4.8732635853169598E-4</v>
      </c>
      <c r="E2496" s="255">
        <v>9.7465271706339304E-4</v>
      </c>
      <c r="F2496" s="255">
        <v>1.94930543412679E-3</v>
      </c>
      <c r="G2496" s="255">
        <v>0</v>
      </c>
      <c r="H2496" s="255">
        <v>0</v>
      </c>
      <c r="I2496" s="255">
        <v>0</v>
      </c>
      <c r="J2496" s="255">
        <v>1.71503138287183</v>
      </c>
    </row>
    <row r="2497" spans="1:10" s="116" customFormat="1" ht="12" x14ac:dyDescent="0.2">
      <c r="A2497" s="144" t="s">
        <v>5129</v>
      </c>
      <c r="B2497" s="144" t="s">
        <v>5129</v>
      </c>
      <c r="C2497" s="144" t="s">
        <v>3048</v>
      </c>
      <c r="D2497" s="256">
        <v>8.1442287070159598E-4</v>
      </c>
      <c r="E2497" s="256">
        <v>1.62884574140319E-3</v>
      </c>
      <c r="F2497" s="256">
        <v>3.25769148280638E-3</v>
      </c>
      <c r="G2497" s="256">
        <v>0</v>
      </c>
      <c r="H2497" s="256">
        <v>0</v>
      </c>
      <c r="I2497" s="256">
        <v>0</v>
      </c>
      <c r="J2497" s="256">
        <v>1.7369751396370201</v>
      </c>
    </row>
    <row r="2498" spans="1:10" s="116" customFormat="1" ht="12" x14ac:dyDescent="0.2">
      <c r="A2498" s="143" t="s">
        <v>1200</v>
      </c>
      <c r="B2498" s="143" t="s">
        <v>1200</v>
      </c>
      <c r="C2498" s="143" t="s">
        <v>3842</v>
      </c>
      <c r="D2498" s="255">
        <v>8.3802489473684195E-5</v>
      </c>
      <c r="E2498" s="255">
        <v>1.6760497894736801E-4</v>
      </c>
      <c r="F2498" s="255">
        <v>3.35209957894737E-4</v>
      </c>
      <c r="G2498" s="255">
        <v>0</v>
      </c>
      <c r="H2498" s="255">
        <v>0</v>
      </c>
      <c r="I2498" s="255">
        <v>0</v>
      </c>
      <c r="J2498" s="255">
        <v>0.41656995167268301</v>
      </c>
    </row>
    <row r="2499" spans="1:10" s="116" customFormat="1" ht="12" x14ac:dyDescent="0.2">
      <c r="A2499" s="144" t="s">
        <v>6326</v>
      </c>
      <c r="B2499" s="144" t="s">
        <v>6326</v>
      </c>
      <c r="C2499" s="144" t="s">
        <v>6327</v>
      </c>
      <c r="D2499" s="256">
        <v>0</v>
      </c>
      <c r="E2499" s="256">
        <v>0</v>
      </c>
      <c r="F2499" s="256">
        <v>0</v>
      </c>
      <c r="G2499" s="256">
        <v>0</v>
      </c>
      <c r="H2499" s="256">
        <v>0</v>
      </c>
      <c r="I2499" s="256">
        <v>0</v>
      </c>
      <c r="J2499" s="256">
        <v>0</v>
      </c>
    </row>
    <row r="2500" spans="1:10" s="116" customFormat="1" ht="12" x14ac:dyDescent="0.2">
      <c r="A2500" s="143" t="s">
        <v>1104</v>
      </c>
      <c r="B2500" s="143" t="s">
        <v>1104</v>
      </c>
      <c r="C2500" s="143" t="s">
        <v>3725</v>
      </c>
      <c r="D2500" s="255">
        <v>0</v>
      </c>
      <c r="E2500" s="255">
        <v>0</v>
      </c>
      <c r="F2500" s="255">
        <v>0</v>
      </c>
      <c r="G2500" s="255">
        <v>0</v>
      </c>
      <c r="H2500" s="255">
        <v>0</v>
      </c>
      <c r="I2500" s="255">
        <v>0</v>
      </c>
      <c r="J2500" s="255">
        <v>2.1473996008268501</v>
      </c>
    </row>
    <row r="2501" spans="1:10" s="116" customFormat="1" ht="12" x14ac:dyDescent="0.2">
      <c r="A2501" s="144" t="s">
        <v>4284</v>
      </c>
      <c r="B2501" s="144" t="s">
        <v>4284</v>
      </c>
      <c r="C2501" s="144" t="s">
        <v>4285</v>
      </c>
      <c r="D2501" s="256">
        <v>1.14631963172373E-4</v>
      </c>
      <c r="E2501" s="256">
        <v>2.2926392634474701E-4</v>
      </c>
      <c r="F2501" s="256">
        <v>4.5852785268949298E-4</v>
      </c>
      <c r="G2501" s="256">
        <v>0</v>
      </c>
      <c r="H2501" s="256">
        <v>0</v>
      </c>
      <c r="I2501" s="256">
        <v>0</v>
      </c>
      <c r="J2501" s="256">
        <v>0</v>
      </c>
    </row>
    <row r="2502" spans="1:10" s="116" customFormat="1" ht="12" x14ac:dyDescent="0.2">
      <c r="A2502" s="143" t="s">
        <v>423</v>
      </c>
      <c r="B2502" s="143" t="s">
        <v>423</v>
      </c>
      <c r="C2502" s="143" t="s">
        <v>2709</v>
      </c>
      <c r="D2502" s="255">
        <v>0</v>
      </c>
      <c r="E2502" s="255">
        <v>0</v>
      </c>
      <c r="F2502" s="255">
        <v>0</v>
      </c>
      <c r="G2502" s="255">
        <v>0</v>
      </c>
      <c r="H2502" s="255">
        <v>0</v>
      </c>
      <c r="I2502" s="255">
        <v>0</v>
      </c>
      <c r="J2502" s="255">
        <v>2.5501516046546202</v>
      </c>
    </row>
    <row r="2503" spans="1:10" s="116" customFormat="1" ht="12" x14ac:dyDescent="0.2">
      <c r="A2503" s="144" t="s">
        <v>2740</v>
      </c>
      <c r="B2503" s="144" t="s">
        <v>2740</v>
      </c>
      <c r="C2503" s="144" t="s">
        <v>2741</v>
      </c>
      <c r="D2503" s="256">
        <v>0</v>
      </c>
      <c r="E2503" s="256">
        <v>0</v>
      </c>
      <c r="F2503" s="256">
        <v>0</v>
      </c>
      <c r="G2503" s="256">
        <v>0</v>
      </c>
      <c r="H2503" s="256">
        <v>0</v>
      </c>
      <c r="I2503" s="256">
        <v>0</v>
      </c>
      <c r="J2503" s="256">
        <v>1.1330621333499999</v>
      </c>
    </row>
    <row r="2504" spans="1:10" s="116" customFormat="1" ht="12" x14ac:dyDescent="0.2">
      <c r="A2504" s="143" t="s">
        <v>464</v>
      </c>
      <c r="B2504" s="143" t="s">
        <v>464</v>
      </c>
      <c r="C2504" s="143" t="s">
        <v>2790</v>
      </c>
      <c r="D2504" s="255">
        <v>0</v>
      </c>
      <c r="E2504" s="255">
        <v>0</v>
      </c>
      <c r="F2504" s="255">
        <v>0</v>
      </c>
      <c r="G2504" s="255">
        <v>0</v>
      </c>
      <c r="H2504" s="255">
        <v>0</v>
      </c>
      <c r="I2504" s="255">
        <v>0</v>
      </c>
      <c r="J2504" s="255">
        <v>0</v>
      </c>
    </row>
    <row r="2505" spans="1:10" s="116" customFormat="1" ht="12" x14ac:dyDescent="0.2">
      <c r="A2505" s="144" t="s">
        <v>677</v>
      </c>
      <c r="B2505" s="144" t="s">
        <v>677</v>
      </c>
      <c r="C2505" s="144" t="s">
        <v>3216</v>
      </c>
      <c r="D2505" s="256">
        <v>0</v>
      </c>
      <c r="E2505" s="256">
        <v>0</v>
      </c>
      <c r="F2505" s="256">
        <v>0</v>
      </c>
      <c r="G2505" s="256">
        <v>0</v>
      </c>
      <c r="H2505" s="256">
        <v>0</v>
      </c>
      <c r="I2505" s="256">
        <v>0</v>
      </c>
      <c r="J2505" s="256">
        <v>2.8096963543695899</v>
      </c>
    </row>
    <row r="2506" spans="1:10" s="116" customFormat="1" ht="12" x14ac:dyDescent="0.2">
      <c r="A2506" s="143" t="s">
        <v>6328</v>
      </c>
      <c r="B2506" s="143" t="s">
        <v>6328</v>
      </c>
      <c r="C2506" s="143" t="s">
        <v>6329</v>
      </c>
      <c r="D2506" s="255">
        <v>0</v>
      </c>
      <c r="E2506" s="255">
        <v>0</v>
      </c>
      <c r="F2506" s="255">
        <v>0</v>
      </c>
      <c r="G2506" s="255">
        <v>0</v>
      </c>
      <c r="H2506" s="255">
        <v>0</v>
      </c>
      <c r="I2506" s="255">
        <v>0</v>
      </c>
      <c r="J2506" s="255">
        <v>2.0330801261244398</v>
      </c>
    </row>
    <row r="2507" spans="1:10" s="116" customFormat="1" ht="12" x14ac:dyDescent="0.2">
      <c r="A2507" s="144" t="s">
        <v>5462</v>
      </c>
      <c r="B2507" s="144" t="s">
        <v>5462</v>
      </c>
      <c r="C2507" s="144" t="s">
        <v>5463</v>
      </c>
      <c r="D2507" s="256">
        <v>6.2257941838584103E-5</v>
      </c>
      <c r="E2507" s="256">
        <v>1.2451588367716799E-4</v>
      </c>
      <c r="F2507" s="256">
        <v>2.4903176735433598E-4</v>
      </c>
      <c r="G2507" s="256">
        <v>0</v>
      </c>
      <c r="H2507" s="256">
        <v>0</v>
      </c>
      <c r="I2507" s="256">
        <v>0</v>
      </c>
      <c r="J2507" s="256">
        <v>0</v>
      </c>
    </row>
    <row r="2508" spans="1:10" s="116" customFormat="1" ht="12" x14ac:dyDescent="0.2">
      <c r="A2508" s="143" t="s">
        <v>5464</v>
      </c>
      <c r="B2508" s="143" t="s">
        <v>5464</v>
      </c>
      <c r="C2508" s="143" t="s">
        <v>3179</v>
      </c>
      <c r="D2508" s="255">
        <v>1.21321527353074E-4</v>
      </c>
      <c r="E2508" s="255">
        <v>2.4264305470614699E-4</v>
      </c>
      <c r="F2508" s="255">
        <v>4.8528610941229398E-4</v>
      </c>
      <c r="G2508" s="255">
        <v>0</v>
      </c>
      <c r="H2508" s="255">
        <v>0</v>
      </c>
      <c r="I2508" s="255">
        <v>0</v>
      </c>
      <c r="J2508" s="255">
        <v>0.42821128908107797</v>
      </c>
    </row>
    <row r="2509" spans="1:10" s="116" customFormat="1" ht="12" x14ac:dyDescent="0.2">
      <c r="A2509" s="144" t="s">
        <v>5465</v>
      </c>
      <c r="B2509" s="144" t="s">
        <v>5465</v>
      </c>
      <c r="C2509" s="144" t="s">
        <v>5466</v>
      </c>
      <c r="D2509" s="256">
        <v>0</v>
      </c>
      <c r="E2509" s="256">
        <v>0</v>
      </c>
      <c r="F2509" s="256">
        <v>0</v>
      </c>
      <c r="G2509" s="256">
        <v>0</v>
      </c>
      <c r="H2509" s="256">
        <v>0</v>
      </c>
      <c r="I2509" s="256">
        <v>0</v>
      </c>
      <c r="J2509" s="256">
        <v>0</v>
      </c>
    </row>
    <row r="2510" spans="1:10" s="116" customFormat="1" ht="12" x14ac:dyDescent="0.2">
      <c r="A2510" s="143" t="s">
        <v>5467</v>
      </c>
      <c r="B2510" s="143" t="s">
        <v>5467</v>
      </c>
      <c r="C2510" s="143" t="s">
        <v>5468</v>
      </c>
      <c r="D2510" s="255">
        <v>0</v>
      </c>
      <c r="E2510" s="255">
        <v>0</v>
      </c>
      <c r="F2510" s="255">
        <v>0</v>
      </c>
      <c r="G2510" s="255">
        <v>0</v>
      </c>
      <c r="H2510" s="255">
        <v>0</v>
      </c>
      <c r="I2510" s="255">
        <v>0</v>
      </c>
      <c r="J2510" s="255">
        <v>0</v>
      </c>
    </row>
    <row r="2511" spans="1:10" s="116" customFormat="1" ht="12" x14ac:dyDescent="0.2">
      <c r="A2511" s="144" t="s">
        <v>5130</v>
      </c>
      <c r="B2511" s="144" t="s">
        <v>5130</v>
      </c>
      <c r="C2511" s="144" t="s">
        <v>2108</v>
      </c>
      <c r="D2511" s="256">
        <v>0</v>
      </c>
      <c r="E2511" s="256">
        <v>0</v>
      </c>
      <c r="F2511" s="256">
        <v>0</v>
      </c>
      <c r="G2511" s="256">
        <v>0</v>
      </c>
      <c r="H2511" s="256">
        <v>0</v>
      </c>
      <c r="I2511" s="256">
        <v>0</v>
      </c>
      <c r="J2511" s="256">
        <v>1.1718320645512399</v>
      </c>
    </row>
    <row r="2512" spans="1:10" s="116" customFormat="1" ht="12" x14ac:dyDescent="0.2">
      <c r="A2512" s="143" t="s">
        <v>2980</v>
      </c>
      <c r="B2512" s="143" t="s">
        <v>2980</v>
      </c>
      <c r="C2512" s="143" t="s">
        <v>2981</v>
      </c>
      <c r="D2512" s="255">
        <v>0</v>
      </c>
      <c r="E2512" s="255">
        <v>0</v>
      </c>
      <c r="F2512" s="255">
        <v>0</v>
      </c>
      <c r="G2512" s="255">
        <v>0</v>
      </c>
      <c r="H2512" s="255">
        <v>0</v>
      </c>
      <c r="I2512" s="255">
        <v>0</v>
      </c>
      <c r="J2512" s="255">
        <v>2.6920029450611098</v>
      </c>
    </row>
    <row r="2513" spans="1:10" s="116" customFormat="1" ht="12" x14ac:dyDescent="0.2">
      <c r="A2513" s="144" t="s">
        <v>5909</v>
      </c>
      <c r="B2513" s="144" t="s">
        <v>5909</v>
      </c>
      <c r="C2513" s="144" t="s">
        <v>2616</v>
      </c>
      <c r="D2513" s="256">
        <v>0</v>
      </c>
      <c r="E2513" s="256">
        <v>0</v>
      </c>
      <c r="F2513" s="256">
        <v>0</v>
      </c>
      <c r="G2513" s="256">
        <v>0</v>
      </c>
      <c r="H2513" s="256">
        <v>0</v>
      </c>
      <c r="I2513" s="256">
        <v>0</v>
      </c>
      <c r="J2513" s="256">
        <v>2.1392269288837298</v>
      </c>
    </row>
    <row r="2514" spans="1:10" s="116" customFormat="1" ht="12" x14ac:dyDescent="0.2">
      <c r="A2514" s="143" t="s">
        <v>5131</v>
      </c>
      <c r="B2514" s="143" t="s">
        <v>5131</v>
      </c>
      <c r="C2514" s="143" t="s">
        <v>2328</v>
      </c>
      <c r="D2514" s="255">
        <v>0</v>
      </c>
      <c r="E2514" s="255">
        <v>0</v>
      </c>
      <c r="F2514" s="255">
        <v>0</v>
      </c>
      <c r="G2514" s="255">
        <v>0</v>
      </c>
      <c r="H2514" s="255">
        <v>0</v>
      </c>
      <c r="I2514" s="255">
        <v>0</v>
      </c>
      <c r="J2514" s="255">
        <v>2.0765295434964099</v>
      </c>
    </row>
    <row r="2515" spans="1:10" s="116" customFormat="1" ht="12" x14ac:dyDescent="0.2">
      <c r="A2515" s="144" t="s">
        <v>442</v>
      </c>
      <c r="B2515" s="144" t="s">
        <v>442</v>
      </c>
      <c r="C2515" s="144" t="s">
        <v>2755</v>
      </c>
      <c r="D2515" s="256">
        <v>0</v>
      </c>
      <c r="E2515" s="256">
        <v>0</v>
      </c>
      <c r="F2515" s="256">
        <v>0</v>
      </c>
      <c r="G2515" s="256">
        <v>0</v>
      </c>
      <c r="H2515" s="256">
        <v>0</v>
      </c>
      <c r="I2515" s="256">
        <v>0</v>
      </c>
      <c r="J2515" s="256">
        <v>1.14819893196714</v>
      </c>
    </row>
    <row r="2516" spans="1:10" s="116" customFormat="1" ht="12" x14ac:dyDescent="0.2">
      <c r="A2516" s="143" t="s">
        <v>5132</v>
      </c>
      <c r="B2516" s="143" t="s">
        <v>5132</v>
      </c>
      <c r="C2516" s="143" t="s">
        <v>3072</v>
      </c>
      <c r="D2516" s="255">
        <v>1.3921287817600901E-4</v>
      </c>
      <c r="E2516" s="255">
        <v>2.78425756352019E-4</v>
      </c>
      <c r="F2516" s="255">
        <v>5.5685151270403702E-4</v>
      </c>
      <c r="G2516" s="255">
        <v>0</v>
      </c>
      <c r="H2516" s="255">
        <v>0</v>
      </c>
      <c r="I2516" s="255">
        <v>0</v>
      </c>
      <c r="J2516" s="255">
        <v>0.46208728238334501</v>
      </c>
    </row>
    <row r="2517" spans="1:10" s="116" customFormat="1" ht="12" x14ac:dyDescent="0.2">
      <c r="A2517" s="144" t="s">
        <v>653</v>
      </c>
      <c r="B2517" s="144" t="s">
        <v>653</v>
      </c>
      <c r="C2517" s="144" t="s">
        <v>3168</v>
      </c>
      <c r="D2517" s="256">
        <v>0</v>
      </c>
      <c r="E2517" s="256">
        <v>0</v>
      </c>
      <c r="F2517" s="256">
        <v>0</v>
      </c>
      <c r="G2517" s="256">
        <v>0</v>
      </c>
      <c r="H2517" s="256">
        <v>0</v>
      </c>
      <c r="I2517" s="256">
        <v>0</v>
      </c>
      <c r="J2517" s="256">
        <v>2.8480832177882802</v>
      </c>
    </row>
    <row r="2518" spans="1:10" s="116" customFormat="1" ht="12" x14ac:dyDescent="0.2">
      <c r="A2518" s="143" t="s">
        <v>1424</v>
      </c>
      <c r="B2518" s="143" t="s">
        <v>5910</v>
      </c>
      <c r="C2518" s="143" t="s">
        <v>4097</v>
      </c>
      <c r="D2518" s="255">
        <v>18.922271687513099</v>
      </c>
      <c r="E2518" s="255">
        <v>37.844543375026298</v>
      </c>
      <c r="F2518" s="255">
        <v>75.689086750052496</v>
      </c>
      <c r="G2518" s="255">
        <v>0</v>
      </c>
      <c r="H2518" s="255">
        <v>0</v>
      </c>
      <c r="I2518" s="255">
        <v>0</v>
      </c>
      <c r="J2518" s="255">
        <v>2.0544640333399502</v>
      </c>
    </row>
    <row r="2519" spans="1:10" s="116" customFormat="1" ht="12" x14ac:dyDescent="0.2">
      <c r="A2519" s="144" t="s">
        <v>5911</v>
      </c>
      <c r="B2519" s="144" t="s">
        <v>5911</v>
      </c>
      <c r="C2519" s="144" t="s">
        <v>2512</v>
      </c>
      <c r="D2519" s="256">
        <v>0</v>
      </c>
      <c r="E2519" s="256">
        <v>0</v>
      </c>
      <c r="F2519" s="256">
        <v>0</v>
      </c>
      <c r="G2519" s="256">
        <v>23.458154535174501</v>
      </c>
      <c r="H2519" s="256">
        <v>46.916309070349101</v>
      </c>
      <c r="I2519" s="256">
        <v>93.832618140698202</v>
      </c>
      <c r="J2519" s="256">
        <v>0</v>
      </c>
    </row>
    <row r="2520" spans="1:10" s="116" customFormat="1" ht="12" x14ac:dyDescent="0.2">
      <c r="A2520" s="143" t="s">
        <v>5133</v>
      </c>
      <c r="B2520" s="143" t="s">
        <v>5133</v>
      </c>
      <c r="C2520" s="143" t="s">
        <v>2365</v>
      </c>
      <c r="D2520" s="255">
        <v>0</v>
      </c>
      <c r="E2520" s="255">
        <v>0</v>
      </c>
      <c r="F2520" s="255">
        <v>0</v>
      </c>
      <c r="G2520" s="255">
        <v>0</v>
      </c>
      <c r="H2520" s="255">
        <v>0</v>
      </c>
      <c r="I2520" s="255">
        <v>0</v>
      </c>
      <c r="J2520" s="255">
        <v>2.0664081684168498</v>
      </c>
    </row>
    <row r="2521" spans="1:10" s="116" customFormat="1" ht="12" x14ac:dyDescent="0.2">
      <c r="A2521" s="144" t="s">
        <v>5134</v>
      </c>
      <c r="B2521" s="144" t="s">
        <v>5134</v>
      </c>
      <c r="C2521" s="144" t="s">
        <v>2360</v>
      </c>
      <c r="D2521" s="256">
        <v>0</v>
      </c>
      <c r="E2521" s="256">
        <v>0</v>
      </c>
      <c r="F2521" s="256">
        <v>0</v>
      </c>
      <c r="G2521" s="256">
        <v>0</v>
      </c>
      <c r="H2521" s="256">
        <v>0</v>
      </c>
      <c r="I2521" s="256">
        <v>0</v>
      </c>
      <c r="J2521" s="256">
        <v>0</v>
      </c>
    </row>
    <row r="2522" spans="1:10" s="116" customFormat="1" ht="12" x14ac:dyDescent="0.2">
      <c r="A2522" s="143" t="s">
        <v>356</v>
      </c>
      <c r="B2522" s="143" t="s">
        <v>359</v>
      </c>
      <c r="C2522" s="143" t="s">
        <v>2511</v>
      </c>
      <c r="D2522" s="255">
        <v>8.2358692351166098</v>
      </c>
      <c r="E2522" s="255">
        <v>16.471738470233198</v>
      </c>
      <c r="F2522" s="255">
        <v>32.943476940466397</v>
      </c>
      <c r="G2522" s="255">
        <v>0</v>
      </c>
      <c r="H2522" s="255">
        <v>0</v>
      </c>
      <c r="I2522" s="255">
        <v>0</v>
      </c>
      <c r="J2522" s="255">
        <v>1.7190068679670401</v>
      </c>
    </row>
    <row r="2523" spans="1:10" s="116" customFormat="1" ht="12" x14ac:dyDescent="0.2">
      <c r="A2523" s="144" t="s">
        <v>831</v>
      </c>
      <c r="B2523" s="144" t="s">
        <v>831</v>
      </c>
      <c r="C2523" s="144" t="s">
        <v>3398</v>
      </c>
      <c r="D2523" s="256">
        <v>0</v>
      </c>
      <c r="E2523" s="256">
        <v>0</v>
      </c>
      <c r="F2523" s="256">
        <v>0</v>
      </c>
      <c r="G2523" s="256">
        <v>0</v>
      </c>
      <c r="H2523" s="256">
        <v>0</v>
      </c>
      <c r="I2523" s="256">
        <v>0</v>
      </c>
      <c r="J2523" s="256">
        <v>1.0951731440836101</v>
      </c>
    </row>
    <row r="2524" spans="1:10" s="116" customFormat="1" ht="12" x14ac:dyDescent="0.2">
      <c r="A2524" s="143" t="s">
        <v>1810</v>
      </c>
      <c r="B2524" s="143" t="s">
        <v>1810</v>
      </c>
      <c r="C2524" s="143" t="s">
        <v>2394</v>
      </c>
      <c r="D2524" s="255">
        <v>1.3551040851328601E-4</v>
      </c>
      <c r="E2524" s="255">
        <v>2.7102081702657098E-4</v>
      </c>
      <c r="F2524" s="255">
        <v>5.4204163405314196E-4</v>
      </c>
      <c r="G2524" s="255">
        <v>0</v>
      </c>
      <c r="H2524" s="255">
        <v>0</v>
      </c>
      <c r="I2524" s="255">
        <v>0</v>
      </c>
      <c r="J2524" s="255">
        <v>0.402496710522532</v>
      </c>
    </row>
    <row r="2525" spans="1:10" s="116" customFormat="1" ht="12" x14ac:dyDescent="0.2">
      <c r="A2525" s="144" t="s">
        <v>1539</v>
      </c>
      <c r="B2525" s="144" t="s">
        <v>1539</v>
      </c>
      <c r="C2525" s="144" t="s">
        <v>4216</v>
      </c>
      <c r="D2525" s="256">
        <v>0</v>
      </c>
      <c r="E2525" s="256">
        <v>0</v>
      </c>
      <c r="F2525" s="256">
        <v>0</v>
      </c>
      <c r="G2525" s="256">
        <v>0</v>
      </c>
      <c r="H2525" s="256">
        <v>0</v>
      </c>
      <c r="I2525" s="256">
        <v>0</v>
      </c>
      <c r="J2525" s="256">
        <v>1.9961011592760001</v>
      </c>
    </row>
    <row r="2526" spans="1:10" s="116" customFormat="1" ht="12" x14ac:dyDescent="0.2">
      <c r="A2526" s="143" t="s">
        <v>6330</v>
      </c>
      <c r="B2526" s="143" t="s">
        <v>6330</v>
      </c>
      <c r="C2526" s="143" t="s">
        <v>6331</v>
      </c>
      <c r="D2526" s="255">
        <v>0</v>
      </c>
      <c r="E2526" s="255">
        <v>0</v>
      </c>
      <c r="F2526" s="255">
        <v>0</v>
      </c>
      <c r="G2526" s="255">
        <v>0</v>
      </c>
      <c r="H2526" s="255">
        <v>0</v>
      </c>
      <c r="I2526" s="255">
        <v>0</v>
      </c>
      <c r="J2526" s="255">
        <v>9.2541365511000002</v>
      </c>
    </row>
    <row r="2527" spans="1:10" s="116" customFormat="1" ht="12" x14ac:dyDescent="0.2">
      <c r="A2527" s="144" t="s">
        <v>5135</v>
      </c>
      <c r="B2527" s="144" t="s">
        <v>5135</v>
      </c>
      <c r="C2527" s="144" t="s">
        <v>2599</v>
      </c>
      <c r="D2527" s="256">
        <v>0</v>
      </c>
      <c r="E2527" s="256">
        <v>0</v>
      </c>
      <c r="F2527" s="256">
        <v>0</v>
      </c>
      <c r="G2527" s="256">
        <v>0</v>
      </c>
      <c r="H2527" s="256">
        <v>0</v>
      </c>
      <c r="I2527" s="256">
        <v>0</v>
      </c>
      <c r="J2527" s="256">
        <v>2.1314817424899402</v>
      </c>
    </row>
    <row r="2528" spans="1:10" s="116" customFormat="1" ht="12" x14ac:dyDescent="0.2">
      <c r="A2528" s="143" t="s">
        <v>5912</v>
      </c>
      <c r="B2528" s="143" t="s">
        <v>5912</v>
      </c>
      <c r="C2528" s="143" t="s">
        <v>3317</v>
      </c>
      <c r="D2528" s="255">
        <v>0</v>
      </c>
      <c r="E2528" s="255">
        <v>0</v>
      </c>
      <c r="F2528" s="255">
        <v>0</v>
      </c>
      <c r="G2528" s="255">
        <v>0</v>
      </c>
      <c r="H2528" s="255">
        <v>0</v>
      </c>
      <c r="I2528" s="255">
        <v>0</v>
      </c>
      <c r="J2528" s="255">
        <v>0</v>
      </c>
    </row>
    <row r="2529" spans="1:10" s="116" customFormat="1" ht="12" x14ac:dyDescent="0.2">
      <c r="A2529" s="144" t="s">
        <v>5136</v>
      </c>
      <c r="B2529" s="144" t="s">
        <v>5136</v>
      </c>
      <c r="C2529" s="144" t="s">
        <v>1968</v>
      </c>
      <c r="D2529" s="256">
        <v>0</v>
      </c>
      <c r="E2529" s="256">
        <v>0</v>
      </c>
      <c r="F2529" s="256">
        <v>0</v>
      </c>
      <c r="G2529" s="256">
        <v>0</v>
      </c>
      <c r="H2529" s="256">
        <v>0</v>
      </c>
      <c r="I2529" s="256">
        <v>0</v>
      </c>
      <c r="J2529" s="256">
        <v>4.0006720787611396</v>
      </c>
    </row>
    <row r="2530" spans="1:10" s="116" customFormat="1" ht="12" x14ac:dyDescent="0.2">
      <c r="A2530" s="143" t="s">
        <v>5137</v>
      </c>
      <c r="B2530" s="143" t="s">
        <v>5137</v>
      </c>
      <c r="C2530" s="143" t="s">
        <v>5517</v>
      </c>
      <c r="D2530" s="255">
        <v>0</v>
      </c>
      <c r="E2530" s="255">
        <v>0</v>
      </c>
      <c r="F2530" s="255">
        <v>0</v>
      </c>
      <c r="G2530" s="255">
        <v>0</v>
      </c>
      <c r="H2530" s="255">
        <v>0</v>
      </c>
      <c r="I2530" s="255">
        <v>0</v>
      </c>
      <c r="J2530" s="255">
        <v>2.2453388605983302</v>
      </c>
    </row>
    <row r="2531" spans="1:10" s="116" customFormat="1" ht="12" x14ac:dyDescent="0.2">
      <c r="A2531" s="144" t="s">
        <v>589</v>
      </c>
      <c r="B2531" s="144" t="s">
        <v>589</v>
      </c>
      <c r="C2531" s="144" t="s">
        <v>2992</v>
      </c>
      <c r="D2531" s="256">
        <v>7.2663341565231603E-4</v>
      </c>
      <c r="E2531" s="256">
        <v>1.4532668313046301E-3</v>
      </c>
      <c r="F2531" s="256">
        <v>2.9065336626092602E-3</v>
      </c>
      <c r="G2531" s="256">
        <v>0</v>
      </c>
      <c r="H2531" s="256">
        <v>0</v>
      </c>
      <c r="I2531" s="256">
        <v>0</v>
      </c>
      <c r="J2531" s="256">
        <v>1.7333475841161401</v>
      </c>
    </row>
    <row r="2532" spans="1:10" s="116" customFormat="1" ht="12" x14ac:dyDescent="0.2">
      <c r="A2532" s="143" t="s">
        <v>5138</v>
      </c>
      <c r="B2532" s="143" t="s">
        <v>5138</v>
      </c>
      <c r="C2532" s="143" t="s">
        <v>2831</v>
      </c>
      <c r="D2532" s="255">
        <v>0</v>
      </c>
      <c r="E2532" s="255">
        <v>0</v>
      </c>
      <c r="F2532" s="255">
        <v>0</v>
      </c>
      <c r="G2532" s="255">
        <v>0</v>
      </c>
      <c r="H2532" s="255">
        <v>0</v>
      </c>
      <c r="I2532" s="255">
        <v>0</v>
      </c>
      <c r="J2532" s="255">
        <v>1.9448121149256401</v>
      </c>
    </row>
    <row r="2533" spans="1:10" s="116" customFormat="1" ht="12" x14ac:dyDescent="0.2">
      <c r="A2533" s="144" t="s">
        <v>5139</v>
      </c>
      <c r="B2533" s="144" t="s">
        <v>5139</v>
      </c>
      <c r="C2533" s="144" t="s">
        <v>2151</v>
      </c>
      <c r="D2533" s="256">
        <v>0</v>
      </c>
      <c r="E2533" s="256">
        <v>0</v>
      </c>
      <c r="F2533" s="256">
        <v>0</v>
      </c>
      <c r="G2533" s="256">
        <v>0</v>
      </c>
      <c r="H2533" s="256">
        <v>0</v>
      </c>
      <c r="I2533" s="256">
        <v>0</v>
      </c>
      <c r="J2533" s="256">
        <v>1.12586398081049</v>
      </c>
    </row>
    <row r="2534" spans="1:10" s="116" customFormat="1" ht="12" x14ac:dyDescent="0.2">
      <c r="A2534" s="143" t="s">
        <v>1170</v>
      </c>
      <c r="B2534" s="143" t="s">
        <v>1170</v>
      </c>
      <c r="C2534" s="143" t="s">
        <v>3805</v>
      </c>
      <c r="D2534" s="255">
        <v>0</v>
      </c>
      <c r="E2534" s="255">
        <v>0</v>
      </c>
      <c r="F2534" s="255">
        <v>0</v>
      </c>
      <c r="G2534" s="255">
        <v>0</v>
      </c>
      <c r="H2534" s="255">
        <v>0</v>
      </c>
      <c r="I2534" s="255">
        <v>0</v>
      </c>
      <c r="J2534" s="255">
        <v>4.5298157826249996</v>
      </c>
    </row>
    <row r="2535" spans="1:10" s="116" customFormat="1" ht="12" x14ac:dyDescent="0.2">
      <c r="A2535" s="144" t="s">
        <v>330</v>
      </c>
      <c r="B2535" s="144" t="s">
        <v>330</v>
      </c>
      <c r="C2535" s="144" t="s">
        <v>2430</v>
      </c>
      <c r="D2535" s="256">
        <v>0</v>
      </c>
      <c r="E2535" s="256">
        <v>0</v>
      </c>
      <c r="F2535" s="256">
        <v>0</v>
      </c>
      <c r="G2535" s="256">
        <v>36.829377007624103</v>
      </c>
      <c r="H2535" s="256">
        <v>73.658754015248306</v>
      </c>
      <c r="I2535" s="256">
        <v>147.31750803049701</v>
      </c>
      <c r="J2535" s="256">
        <v>0</v>
      </c>
    </row>
    <row r="2536" spans="1:10" s="116" customFormat="1" ht="12" x14ac:dyDescent="0.2">
      <c r="A2536" s="143" t="s">
        <v>1116</v>
      </c>
      <c r="B2536" s="143" t="s">
        <v>1116</v>
      </c>
      <c r="C2536" s="143" t="s">
        <v>3737</v>
      </c>
      <c r="D2536" s="255">
        <v>1.1603441747012599E-4</v>
      </c>
      <c r="E2536" s="255">
        <v>2.3206883494025299E-4</v>
      </c>
      <c r="F2536" s="255">
        <v>4.6413766988050598E-4</v>
      </c>
      <c r="G2536" s="255">
        <v>0</v>
      </c>
      <c r="H2536" s="255">
        <v>0</v>
      </c>
      <c r="I2536" s="255">
        <v>0</v>
      </c>
      <c r="J2536" s="255">
        <v>0.47701739613633598</v>
      </c>
    </row>
    <row r="2537" spans="1:10" s="116" customFormat="1" ht="12" x14ac:dyDescent="0.2">
      <c r="A2537" s="144" t="s">
        <v>751</v>
      </c>
      <c r="B2537" s="144" t="s">
        <v>753</v>
      </c>
      <c r="C2537" s="144" t="s">
        <v>3308</v>
      </c>
      <c r="D2537" s="256">
        <v>17.1013968506251</v>
      </c>
      <c r="E2537" s="256">
        <v>34.202793701250201</v>
      </c>
      <c r="F2537" s="256">
        <v>68.405587402500402</v>
      </c>
      <c r="G2537" s="256">
        <v>0</v>
      </c>
      <c r="H2537" s="256">
        <v>0</v>
      </c>
      <c r="I2537" s="256">
        <v>0</v>
      </c>
      <c r="J2537" s="256">
        <v>1.6493140463367899</v>
      </c>
    </row>
    <row r="2538" spans="1:10" s="116" customFormat="1" ht="12" x14ac:dyDescent="0.2">
      <c r="A2538" s="143" t="s">
        <v>946</v>
      </c>
      <c r="B2538" s="143" t="s">
        <v>946</v>
      </c>
      <c r="C2538" s="143" t="s">
        <v>3530</v>
      </c>
      <c r="D2538" s="255">
        <v>0</v>
      </c>
      <c r="E2538" s="255">
        <v>0</v>
      </c>
      <c r="F2538" s="255">
        <v>0</v>
      </c>
      <c r="G2538" s="255">
        <v>0</v>
      </c>
      <c r="H2538" s="255">
        <v>0</v>
      </c>
      <c r="I2538" s="255">
        <v>0</v>
      </c>
      <c r="J2538" s="255">
        <v>2.0247585516876798</v>
      </c>
    </row>
    <row r="2539" spans="1:10" s="116" customFormat="1" ht="12" x14ac:dyDescent="0.2">
      <c r="A2539" s="144" t="s">
        <v>6332</v>
      </c>
      <c r="B2539" s="144" t="s">
        <v>6332</v>
      </c>
      <c r="C2539" s="144" t="s">
        <v>6333</v>
      </c>
      <c r="D2539" s="256">
        <v>0</v>
      </c>
      <c r="E2539" s="256">
        <v>0</v>
      </c>
      <c r="F2539" s="256">
        <v>0</v>
      </c>
      <c r="G2539" s="256">
        <v>0</v>
      </c>
      <c r="H2539" s="256">
        <v>0</v>
      </c>
      <c r="I2539" s="256">
        <v>0</v>
      </c>
      <c r="J2539" s="256">
        <v>2.1399071481899998</v>
      </c>
    </row>
    <row r="2540" spans="1:10" s="116" customFormat="1" ht="12" x14ac:dyDescent="0.2">
      <c r="A2540" s="143" t="s">
        <v>5773</v>
      </c>
      <c r="B2540" s="143" t="s">
        <v>5773</v>
      </c>
      <c r="C2540" s="143" t="s">
        <v>5774</v>
      </c>
      <c r="D2540" s="255">
        <v>0</v>
      </c>
      <c r="E2540" s="255">
        <v>0</v>
      </c>
      <c r="F2540" s="255">
        <v>0</v>
      </c>
      <c r="G2540" s="255">
        <v>0</v>
      </c>
      <c r="H2540" s="255">
        <v>0</v>
      </c>
      <c r="I2540" s="255">
        <v>0</v>
      </c>
      <c r="J2540" s="255">
        <v>0</v>
      </c>
    </row>
    <row r="2541" spans="1:10" s="116" customFormat="1" ht="12" x14ac:dyDescent="0.2">
      <c r="A2541" s="144" t="s">
        <v>4564</v>
      </c>
      <c r="B2541" s="144" t="s">
        <v>4564</v>
      </c>
      <c r="C2541" s="144" t="s">
        <v>2082</v>
      </c>
      <c r="D2541" s="256">
        <v>1.2841759252640399</v>
      </c>
      <c r="E2541" s="256">
        <v>2.56835185052807</v>
      </c>
      <c r="F2541" s="256">
        <v>5.13670370105614</v>
      </c>
      <c r="G2541" s="256">
        <v>0</v>
      </c>
      <c r="H2541" s="256">
        <v>0</v>
      </c>
      <c r="I2541" s="256">
        <v>0</v>
      </c>
      <c r="J2541" s="256">
        <v>1.1694888175299401</v>
      </c>
    </row>
    <row r="2542" spans="1:10" s="116" customFormat="1" ht="12" x14ac:dyDescent="0.2">
      <c r="A2542" s="143" t="s">
        <v>5913</v>
      </c>
      <c r="B2542" s="143" t="s">
        <v>5913</v>
      </c>
      <c r="C2542" s="143" t="s">
        <v>2580</v>
      </c>
      <c r="D2542" s="255">
        <v>0</v>
      </c>
      <c r="E2542" s="255">
        <v>0</v>
      </c>
      <c r="F2542" s="255">
        <v>0</v>
      </c>
      <c r="G2542" s="255">
        <v>0</v>
      </c>
      <c r="H2542" s="255">
        <v>0</v>
      </c>
      <c r="I2542" s="255">
        <v>0</v>
      </c>
      <c r="J2542" s="255">
        <v>2.2362757359250001</v>
      </c>
    </row>
    <row r="2543" spans="1:10" s="116" customFormat="1" ht="12" x14ac:dyDescent="0.2">
      <c r="A2543" s="144" t="s">
        <v>5624</v>
      </c>
      <c r="B2543" s="144" t="s">
        <v>5624</v>
      </c>
      <c r="C2543" s="144" t="s">
        <v>3037</v>
      </c>
      <c r="D2543" s="256">
        <v>0</v>
      </c>
      <c r="E2543" s="256">
        <v>0</v>
      </c>
      <c r="F2543" s="256">
        <v>0</v>
      </c>
      <c r="G2543" s="256">
        <v>0</v>
      </c>
      <c r="H2543" s="256">
        <v>0</v>
      </c>
      <c r="I2543" s="256">
        <v>0</v>
      </c>
      <c r="J2543" s="256">
        <v>2.6242355860000002</v>
      </c>
    </row>
    <row r="2544" spans="1:10" s="116" customFormat="1" ht="12" x14ac:dyDescent="0.2">
      <c r="A2544" s="143" t="s">
        <v>5140</v>
      </c>
      <c r="B2544" s="143" t="s">
        <v>5140</v>
      </c>
      <c r="C2544" s="143" t="s">
        <v>2007</v>
      </c>
      <c r="D2544" s="255">
        <v>0</v>
      </c>
      <c r="E2544" s="255">
        <v>0</v>
      </c>
      <c r="F2544" s="255">
        <v>0</v>
      </c>
      <c r="G2544" s="255">
        <v>0</v>
      </c>
      <c r="H2544" s="255">
        <v>0</v>
      </c>
      <c r="I2544" s="255">
        <v>0</v>
      </c>
      <c r="J2544" s="255">
        <v>2.1145023024780398</v>
      </c>
    </row>
    <row r="2545" spans="1:10" s="116" customFormat="1" ht="12" x14ac:dyDescent="0.2">
      <c r="A2545" s="144" t="s">
        <v>5141</v>
      </c>
      <c r="B2545" s="144" t="s">
        <v>5141</v>
      </c>
      <c r="C2545" s="144" t="s">
        <v>2995</v>
      </c>
      <c r="D2545" s="256">
        <v>0</v>
      </c>
      <c r="E2545" s="256">
        <v>0</v>
      </c>
      <c r="F2545" s="256">
        <v>0</v>
      </c>
      <c r="G2545" s="256">
        <v>0</v>
      </c>
      <c r="H2545" s="256">
        <v>0</v>
      </c>
      <c r="I2545" s="256">
        <v>0</v>
      </c>
      <c r="J2545" s="256">
        <v>2.15495203309922</v>
      </c>
    </row>
    <row r="2546" spans="1:10" s="116" customFormat="1" ht="12" x14ac:dyDescent="0.2">
      <c r="A2546" s="143" t="s">
        <v>5142</v>
      </c>
      <c r="B2546" s="143" t="s">
        <v>5142</v>
      </c>
      <c r="C2546" s="143" t="s">
        <v>2375</v>
      </c>
      <c r="D2546" s="255">
        <v>0</v>
      </c>
      <c r="E2546" s="255">
        <v>0</v>
      </c>
      <c r="F2546" s="255">
        <v>0</v>
      </c>
      <c r="G2546" s="255">
        <v>0</v>
      </c>
      <c r="H2546" s="255">
        <v>0</v>
      </c>
      <c r="I2546" s="255">
        <v>0</v>
      </c>
      <c r="J2546" s="255">
        <v>0</v>
      </c>
    </row>
    <row r="2547" spans="1:10" s="116" customFormat="1" ht="12" x14ac:dyDescent="0.2">
      <c r="A2547" s="144" t="s">
        <v>5625</v>
      </c>
      <c r="B2547" s="144" t="s">
        <v>5625</v>
      </c>
      <c r="C2547" s="144" t="s">
        <v>5626</v>
      </c>
      <c r="D2547" s="256">
        <v>0</v>
      </c>
      <c r="E2547" s="256">
        <v>0</v>
      </c>
      <c r="F2547" s="256">
        <v>0</v>
      </c>
      <c r="G2547" s="256">
        <v>0</v>
      </c>
      <c r="H2547" s="256">
        <v>0</v>
      </c>
      <c r="I2547" s="256">
        <v>0</v>
      </c>
      <c r="J2547" s="256">
        <v>0</v>
      </c>
    </row>
    <row r="2548" spans="1:10" s="116" customFormat="1" ht="12" x14ac:dyDescent="0.2">
      <c r="A2548" s="143" t="s">
        <v>5469</v>
      </c>
      <c r="B2548" s="143" t="s">
        <v>5469</v>
      </c>
      <c r="C2548" s="143" t="s">
        <v>5470</v>
      </c>
      <c r="D2548" s="255">
        <v>0</v>
      </c>
      <c r="E2548" s="255">
        <v>0</v>
      </c>
      <c r="F2548" s="255">
        <v>0</v>
      </c>
      <c r="G2548" s="255">
        <v>0</v>
      </c>
      <c r="H2548" s="255">
        <v>0</v>
      </c>
      <c r="I2548" s="255">
        <v>0</v>
      </c>
      <c r="J2548" s="255">
        <v>0</v>
      </c>
    </row>
    <row r="2549" spans="1:10" s="116" customFormat="1" ht="12" x14ac:dyDescent="0.2">
      <c r="A2549" s="144" t="s">
        <v>4861</v>
      </c>
      <c r="B2549" s="144" t="s">
        <v>810</v>
      </c>
      <c r="C2549" s="144" t="s">
        <v>2051</v>
      </c>
      <c r="D2549" s="256">
        <v>68.993613818784695</v>
      </c>
      <c r="E2549" s="256">
        <v>137.98722763756899</v>
      </c>
      <c r="F2549" s="256">
        <v>275.97445527513901</v>
      </c>
      <c r="G2549" s="256">
        <v>0</v>
      </c>
      <c r="H2549" s="256">
        <v>0</v>
      </c>
      <c r="I2549" s="256">
        <v>0</v>
      </c>
      <c r="J2549" s="256">
        <v>1.09844302011769</v>
      </c>
    </row>
    <row r="2550" spans="1:10" s="116" customFormat="1" ht="12" x14ac:dyDescent="0.2">
      <c r="A2550" s="143" t="s">
        <v>1253</v>
      </c>
      <c r="B2550" s="143" t="s">
        <v>1253</v>
      </c>
      <c r="C2550" s="143" t="s">
        <v>3908</v>
      </c>
      <c r="D2550" s="255">
        <v>0</v>
      </c>
      <c r="E2550" s="255">
        <v>0</v>
      </c>
      <c r="F2550" s="255">
        <v>0</v>
      </c>
      <c r="G2550" s="255">
        <v>0</v>
      </c>
      <c r="H2550" s="255">
        <v>0</v>
      </c>
      <c r="I2550" s="255">
        <v>0</v>
      </c>
      <c r="J2550" s="255">
        <v>0</v>
      </c>
    </row>
    <row r="2551" spans="1:10" s="116" customFormat="1" ht="12" x14ac:dyDescent="0.2">
      <c r="A2551" s="144" t="s">
        <v>4861</v>
      </c>
      <c r="B2551" s="144" t="s">
        <v>4861</v>
      </c>
      <c r="C2551" s="144" t="s">
        <v>2053</v>
      </c>
      <c r="D2551" s="256">
        <v>69.079285608966799</v>
      </c>
      <c r="E2551" s="256">
        <v>138.158571217934</v>
      </c>
      <c r="F2551" s="256">
        <v>276.31714243586703</v>
      </c>
      <c r="G2551" s="256">
        <v>0</v>
      </c>
      <c r="H2551" s="256">
        <v>0</v>
      </c>
      <c r="I2551" s="256">
        <v>0</v>
      </c>
      <c r="J2551" s="256">
        <v>1.3338075663026101</v>
      </c>
    </row>
    <row r="2552" spans="1:10" s="116" customFormat="1" ht="12" x14ac:dyDescent="0.2">
      <c r="A2552" s="143" t="s">
        <v>4861</v>
      </c>
      <c r="B2552" s="143" t="s">
        <v>5914</v>
      </c>
      <c r="C2552" s="143" t="s">
        <v>2052</v>
      </c>
      <c r="D2552" s="255">
        <v>75.998480636539995</v>
      </c>
      <c r="E2552" s="255">
        <v>151.99696127307999</v>
      </c>
      <c r="F2552" s="255">
        <v>303.99392254615998</v>
      </c>
      <c r="G2552" s="255">
        <v>0</v>
      </c>
      <c r="H2552" s="255">
        <v>0</v>
      </c>
      <c r="I2552" s="255">
        <v>0</v>
      </c>
      <c r="J2552" s="255">
        <v>0</v>
      </c>
    </row>
    <row r="2553" spans="1:10" s="116" customFormat="1" ht="12" x14ac:dyDescent="0.2">
      <c r="A2553" s="144" t="s">
        <v>5143</v>
      </c>
      <c r="B2553" s="144" t="s">
        <v>5143</v>
      </c>
      <c r="C2553" s="144" t="s">
        <v>2086</v>
      </c>
      <c r="D2553" s="256">
        <v>0</v>
      </c>
      <c r="E2553" s="256">
        <v>0</v>
      </c>
      <c r="F2553" s="256">
        <v>0</v>
      </c>
      <c r="G2553" s="256">
        <v>0</v>
      </c>
      <c r="H2553" s="256">
        <v>0</v>
      </c>
      <c r="I2553" s="256">
        <v>0</v>
      </c>
      <c r="J2553" s="256">
        <v>1.1451257097619401</v>
      </c>
    </row>
    <row r="2554" spans="1:10" s="116" customFormat="1" ht="12" x14ac:dyDescent="0.2">
      <c r="A2554" s="143" t="s">
        <v>4553</v>
      </c>
      <c r="B2554" s="143" t="s">
        <v>4553</v>
      </c>
      <c r="C2554" s="143" t="s">
        <v>5471</v>
      </c>
      <c r="D2554" s="255">
        <v>7.6734809640033498E-5</v>
      </c>
      <c r="E2554" s="255">
        <v>1.53469619280067E-4</v>
      </c>
      <c r="F2554" s="255">
        <v>3.0693923856013399E-4</v>
      </c>
      <c r="G2554" s="255">
        <v>0</v>
      </c>
      <c r="H2554" s="255">
        <v>0</v>
      </c>
      <c r="I2554" s="255">
        <v>0</v>
      </c>
      <c r="J2554" s="255">
        <v>0</v>
      </c>
    </row>
    <row r="2555" spans="1:10" s="116" customFormat="1" ht="12" x14ac:dyDescent="0.2">
      <c r="A2555" s="144" t="s">
        <v>5144</v>
      </c>
      <c r="B2555" s="144" t="s">
        <v>5144</v>
      </c>
      <c r="C2555" s="144" t="s">
        <v>2658</v>
      </c>
      <c r="D2555" s="256">
        <v>0</v>
      </c>
      <c r="E2555" s="256">
        <v>0</v>
      </c>
      <c r="F2555" s="256">
        <v>0</v>
      </c>
      <c r="G2555" s="256">
        <v>0</v>
      </c>
      <c r="H2555" s="256">
        <v>0</v>
      </c>
      <c r="I2555" s="256">
        <v>0</v>
      </c>
      <c r="J2555" s="256">
        <v>2.0452582212584098</v>
      </c>
    </row>
    <row r="2556" spans="1:10" s="116" customFormat="1" ht="12" x14ac:dyDescent="0.2">
      <c r="A2556" s="143" t="s">
        <v>5145</v>
      </c>
      <c r="B2556" s="143" t="s">
        <v>5145</v>
      </c>
      <c r="C2556" s="143" t="s">
        <v>2592</v>
      </c>
      <c r="D2556" s="255">
        <v>0</v>
      </c>
      <c r="E2556" s="255">
        <v>0</v>
      </c>
      <c r="F2556" s="255">
        <v>0</v>
      </c>
      <c r="G2556" s="255">
        <v>0</v>
      </c>
      <c r="H2556" s="255">
        <v>0</v>
      </c>
      <c r="I2556" s="255">
        <v>0</v>
      </c>
      <c r="J2556" s="255">
        <v>1.71702321115818</v>
      </c>
    </row>
    <row r="2557" spans="1:10" s="116" customFormat="1" ht="12" x14ac:dyDescent="0.2">
      <c r="A2557" s="144" t="s">
        <v>5146</v>
      </c>
      <c r="B2557" s="144" t="s">
        <v>5146</v>
      </c>
      <c r="C2557" s="144" t="s">
        <v>2372</v>
      </c>
      <c r="D2557" s="256">
        <v>0</v>
      </c>
      <c r="E2557" s="256">
        <v>0</v>
      </c>
      <c r="F2557" s="256">
        <v>0</v>
      </c>
      <c r="G2557" s="256">
        <v>0</v>
      </c>
      <c r="H2557" s="256">
        <v>0</v>
      </c>
      <c r="I2557" s="256">
        <v>0</v>
      </c>
      <c r="J2557" s="256">
        <v>2.0376022150649198</v>
      </c>
    </row>
    <row r="2558" spans="1:10" s="116" customFormat="1" ht="12" x14ac:dyDescent="0.2">
      <c r="A2558" s="143" t="s">
        <v>5915</v>
      </c>
      <c r="B2558" s="143" t="s">
        <v>5915</v>
      </c>
      <c r="C2558" s="143" t="s">
        <v>3153</v>
      </c>
      <c r="D2558" s="255">
        <v>1.11087020930233E-4</v>
      </c>
      <c r="E2558" s="255">
        <v>2.22174041860465E-4</v>
      </c>
      <c r="F2558" s="255">
        <v>4.4434808372092999E-4</v>
      </c>
      <c r="G2558" s="255">
        <v>0</v>
      </c>
      <c r="H2558" s="255">
        <v>0</v>
      </c>
      <c r="I2558" s="255">
        <v>0</v>
      </c>
      <c r="J2558" s="255">
        <v>0.56350922163307704</v>
      </c>
    </row>
    <row r="2559" spans="1:10" s="116" customFormat="1" ht="12" x14ac:dyDescent="0.2">
      <c r="A2559" s="144" t="s">
        <v>6334</v>
      </c>
      <c r="B2559" s="144" t="s">
        <v>6334</v>
      </c>
      <c r="C2559" s="144" t="s">
        <v>6335</v>
      </c>
      <c r="D2559" s="256">
        <v>0</v>
      </c>
      <c r="E2559" s="256">
        <v>0</v>
      </c>
      <c r="F2559" s="256">
        <v>0</v>
      </c>
      <c r="G2559" s="256">
        <v>0</v>
      </c>
      <c r="H2559" s="256">
        <v>0</v>
      </c>
      <c r="I2559" s="256">
        <v>0</v>
      </c>
      <c r="J2559" s="256">
        <v>1.61140935844</v>
      </c>
    </row>
    <row r="2560" spans="1:10" s="116" customFormat="1" ht="12" x14ac:dyDescent="0.2">
      <c r="A2560" s="143" t="s">
        <v>1158</v>
      </c>
      <c r="B2560" s="143" t="s">
        <v>1158</v>
      </c>
      <c r="C2560" s="143" t="s">
        <v>3792</v>
      </c>
      <c r="D2560" s="255">
        <v>0</v>
      </c>
      <c r="E2560" s="255">
        <v>0</v>
      </c>
      <c r="F2560" s="255">
        <v>0</v>
      </c>
      <c r="G2560" s="255">
        <v>0</v>
      </c>
      <c r="H2560" s="255">
        <v>0</v>
      </c>
      <c r="I2560" s="255">
        <v>0</v>
      </c>
      <c r="J2560" s="255">
        <v>0</v>
      </c>
    </row>
    <row r="2561" spans="1:10" s="116" customFormat="1" ht="12" x14ac:dyDescent="0.2">
      <c r="A2561" s="144" t="s">
        <v>891</v>
      </c>
      <c r="B2561" s="144" t="s">
        <v>891</v>
      </c>
      <c r="C2561" s="144" t="s">
        <v>3464</v>
      </c>
      <c r="D2561" s="256">
        <v>4.3623213693969E-5</v>
      </c>
      <c r="E2561" s="256">
        <v>8.7246427387937999E-5</v>
      </c>
      <c r="F2561" s="256">
        <v>1.74492854775876E-4</v>
      </c>
      <c r="G2561" s="256">
        <v>0</v>
      </c>
      <c r="H2561" s="256">
        <v>0</v>
      </c>
      <c r="I2561" s="256">
        <v>0</v>
      </c>
      <c r="J2561" s="256">
        <v>0.59655285180197404</v>
      </c>
    </row>
    <row r="2562" spans="1:10" s="116" customFormat="1" ht="12" x14ac:dyDescent="0.2">
      <c r="A2562" s="143" t="s">
        <v>499</v>
      </c>
      <c r="B2562" s="143" t="s">
        <v>499</v>
      </c>
      <c r="C2562" s="143" t="s">
        <v>2847</v>
      </c>
      <c r="D2562" s="255">
        <v>0</v>
      </c>
      <c r="E2562" s="255">
        <v>0</v>
      </c>
      <c r="F2562" s="255">
        <v>0</v>
      </c>
      <c r="G2562" s="255">
        <v>0</v>
      </c>
      <c r="H2562" s="255">
        <v>0</v>
      </c>
      <c r="I2562" s="255">
        <v>0</v>
      </c>
      <c r="J2562" s="255">
        <v>2.0122516011569398</v>
      </c>
    </row>
    <row r="2563" spans="1:10" s="116" customFormat="1" ht="12" x14ac:dyDescent="0.2">
      <c r="A2563" s="144" t="s">
        <v>6336</v>
      </c>
      <c r="B2563" s="144" t="s">
        <v>6336</v>
      </c>
      <c r="C2563" s="144" t="s">
        <v>6337</v>
      </c>
      <c r="D2563" s="256">
        <v>0</v>
      </c>
      <c r="E2563" s="256">
        <v>0</v>
      </c>
      <c r="F2563" s="256">
        <v>0</v>
      </c>
      <c r="G2563" s="256">
        <v>0</v>
      </c>
      <c r="H2563" s="256">
        <v>0</v>
      </c>
      <c r="I2563" s="256">
        <v>0</v>
      </c>
      <c r="J2563" s="256">
        <v>0</v>
      </c>
    </row>
    <row r="2564" spans="1:10" s="116" customFormat="1" ht="12" x14ac:dyDescent="0.2">
      <c r="A2564" s="143" t="s">
        <v>1271</v>
      </c>
      <c r="B2564" s="143" t="s">
        <v>1271</v>
      </c>
      <c r="C2564" s="143" t="s">
        <v>3930</v>
      </c>
      <c r="D2564" s="255">
        <v>6.00848037715443E-5</v>
      </c>
      <c r="E2564" s="255">
        <v>1.2016960754308901E-4</v>
      </c>
      <c r="F2564" s="255">
        <v>2.4033921508617701E-4</v>
      </c>
      <c r="G2564" s="255">
        <v>0</v>
      </c>
      <c r="H2564" s="255">
        <v>0</v>
      </c>
      <c r="I2564" s="255">
        <v>0</v>
      </c>
      <c r="J2564" s="255">
        <v>125.526937552017</v>
      </c>
    </row>
    <row r="2565" spans="1:10" s="116" customFormat="1" ht="12" x14ac:dyDescent="0.2">
      <c r="A2565" s="144" t="s">
        <v>1237</v>
      </c>
      <c r="B2565" s="144" t="s">
        <v>1237</v>
      </c>
      <c r="C2565" s="144" t="s">
        <v>3890</v>
      </c>
      <c r="D2565" s="256">
        <v>1.5262217469145299E-3</v>
      </c>
      <c r="E2565" s="256">
        <v>3.0524434938290598E-3</v>
      </c>
      <c r="F2565" s="256">
        <v>6.1048869876581197E-3</v>
      </c>
      <c r="G2565" s="256">
        <v>0</v>
      </c>
      <c r="H2565" s="256">
        <v>0</v>
      </c>
      <c r="I2565" s="256">
        <v>0</v>
      </c>
      <c r="J2565" s="256">
        <v>1.75631073743584</v>
      </c>
    </row>
    <row r="2566" spans="1:10" s="116" customFormat="1" ht="12" x14ac:dyDescent="0.2">
      <c r="A2566" s="143" t="s">
        <v>979</v>
      </c>
      <c r="B2566" s="143" t="s">
        <v>979</v>
      </c>
      <c r="C2566" s="143" t="s">
        <v>3574</v>
      </c>
      <c r="D2566" s="255">
        <v>5.9938979014447901E-5</v>
      </c>
      <c r="E2566" s="255">
        <v>1.1987795802889601E-4</v>
      </c>
      <c r="F2566" s="255">
        <v>2.3975591605779201E-4</v>
      </c>
      <c r="G2566" s="255">
        <v>0</v>
      </c>
      <c r="H2566" s="255">
        <v>0</v>
      </c>
      <c r="I2566" s="255">
        <v>0</v>
      </c>
      <c r="J2566" s="255">
        <v>0.42698471952018802</v>
      </c>
    </row>
    <row r="2567" spans="1:10" s="116" customFormat="1" ht="12" x14ac:dyDescent="0.2">
      <c r="A2567" s="144" t="s">
        <v>696</v>
      </c>
      <c r="B2567" s="144" t="s">
        <v>696</v>
      </c>
      <c r="C2567" s="144" t="s">
        <v>3235</v>
      </c>
      <c r="D2567" s="256">
        <v>7.0861078544117698E-4</v>
      </c>
      <c r="E2567" s="256">
        <v>1.41722157088235E-3</v>
      </c>
      <c r="F2567" s="256">
        <v>2.8344431417647101E-3</v>
      </c>
      <c r="G2567" s="256">
        <v>0</v>
      </c>
      <c r="H2567" s="256">
        <v>0</v>
      </c>
      <c r="I2567" s="256">
        <v>0</v>
      </c>
      <c r="J2567" s="256">
        <v>1.7188450466918199</v>
      </c>
    </row>
    <row r="2568" spans="1:10" s="116" customFormat="1" ht="12" x14ac:dyDescent="0.2">
      <c r="A2568" s="143" t="s">
        <v>904</v>
      </c>
      <c r="B2568" s="143" t="s">
        <v>904</v>
      </c>
      <c r="C2568" s="143" t="s">
        <v>3478</v>
      </c>
      <c r="D2568" s="255">
        <v>0</v>
      </c>
      <c r="E2568" s="255">
        <v>0</v>
      </c>
      <c r="F2568" s="255">
        <v>0</v>
      </c>
      <c r="G2568" s="255">
        <v>271.26510685289998</v>
      </c>
      <c r="H2568" s="255">
        <v>542.53021370579904</v>
      </c>
      <c r="I2568" s="255">
        <v>1085.0604274115999</v>
      </c>
      <c r="J2568" s="255">
        <v>0</v>
      </c>
    </row>
    <row r="2569" spans="1:10" s="116" customFormat="1" ht="12" x14ac:dyDescent="0.2">
      <c r="A2569" s="144" t="s">
        <v>594</v>
      </c>
      <c r="B2569" s="144" t="s">
        <v>594</v>
      </c>
      <c r="C2569" s="144" t="s">
        <v>3004</v>
      </c>
      <c r="D2569" s="256">
        <v>0</v>
      </c>
      <c r="E2569" s="256">
        <v>0</v>
      </c>
      <c r="F2569" s="256">
        <v>0</v>
      </c>
      <c r="G2569" s="256">
        <v>63.027431017921401</v>
      </c>
      <c r="H2569" s="256">
        <v>126.054862035843</v>
      </c>
      <c r="I2569" s="256">
        <v>252.109724071686</v>
      </c>
      <c r="J2569" s="256">
        <v>0</v>
      </c>
    </row>
    <row r="2570" spans="1:10" s="116" customFormat="1" ht="12" x14ac:dyDescent="0.2">
      <c r="A2570" s="143" t="s">
        <v>4286</v>
      </c>
      <c r="B2570" s="143" t="s">
        <v>4286</v>
      </c>
      <c r="C2570" s="143" t="s">
        <v>4287</v>
      </c>
      <c r="D2570" s="255">
        <v>0</v>
      </c>
      <c r="E2570" s="255">
        <v>0</v>
      </c>
      <c r="F2570" s="255">
        <v>0</v>
      </c>
      <c r="G2570" s="255">
        <v>0</v>
      </c>
      <c r="H2570" s="255">
        <v>0</v>
      </c>
      <c r="I2570" s="255">
        <v>0</v>
      </c>
      <c r="J2570" s="255">
        <v>2.0100172253646802</v>
      </c>
    </row>
    <row r="2571" spans="1:10" s="116" customFormat="1" ht="12" x14ac:dyDescent="0.2">
      <c r="A2571" s="144" t="s">
        <v>5472</v>
      </c>
      <c r="B2571" s="144" t="s">
        <v>5472</v>
      </c>
      <c r="C2571" s="144" t="s">
        <v>3480</v>
      </c>
      <c r="D2571" s="256">
        <v>0</v>
      </c>
      <c r="E2571" s="256">
        <v>0</v>
      </c>
      <c r="F2571" s="256">
        <v>0</v>
      </c>
      <c r="G2571" s="256">
        <v>0</v>
      </c>
      <c r="H2571" s="256">
        <v>0</v>
      </c>
      <c r="I2571" s="256">
        <v>0</v>
      </c>
      <c r="J2571" s="256">
        <v>0</v>
      </c>
    </row>
    <row r="2572" spans="1:10" s="116" customFormat="1" ht="12" x14ac:dyDescent="0.2">
      <c r="A2572" s="143" t="s">
        <v>939</v>
      </c>
      <c r="B2572" s="143" t="s">
        <v>939</v>
      </c>
      <c r="C2572" s="143" t="s">
        <v>3520</v>
      </c>
      <c r="D2572" s="255">
        <v>1.11573533432709E-4</v>
      </c>
      <c r="E2572" s="255">
        <v>2.23147066865418E-4</v>
      </c>
      <c r="F2572" s="255">
        <v>4.46294133730836E-4</v>
      </c>
      <c r="G2572" s="255">
        <v>0</v>
      </c>
      <c r="H2572" s="255">
        <v>0</v>
      </c>
      <c r="I2572" s="255">
        <v>0</v>
      </c>
      <c r="J2572" s="255">
        <v>0.39541486193366399</v>
      </c>
    </row>
    <row r="2573" spans="1:10" s="116" customFormat="1" ht="12" x14ac:dyDescent="0.2">
      <c r="A2573" s="144" t="s">
        <v>5147</v>
      </c>
      <c r="B2573" s="144" t="s">
        <v>5147</v>
      </c>
      <c r="C2573" s="144" t="s">
        <v>3182</v>
      </c>
      <c r="D2573" s="256">
        <v>1.0667713852359E-3</v>
      </c>
      <c r="E2573" s="256">
        <v>2.1335427704717901E-3</v>
      </c>
      <c r="F2573" s="256">
        <v>4.2670855409435897E-3</v>
      </c>
      <c r="G2573" s="256">
        <v>0</v>
      </c>
      <c r="H2573" s="256">
        <v>0</v>
      </c>
      <c r="I2573" s="256">
        <v>0</v>
      </c>
      <c r="J2573" s="256">
        <v>1.8237301408126301</v>
      </c>
    </row>
    <row r="2574" spans="1:10" s="116" customFormat="1" ht="12" x14ac:dyDescent="0.2">
      <c r="A2574" s="143" t="s">
        <v>5148</v>
      </c>
      <c r="B2574" s="143" t="s">
        <v>5148</v>
      </c>
      <c r="C2574" s="143" t="s">
        <v>5149</v>
      </c>
      <c r="D2574" s="255">
        <v>2.6362637507246401E-4</v>
      </c>
      <c r="E2574" s="255">
        <v>5.2725275014492803E-4</v>
      </c>
      <c r="F2574" s="255">
        <v>1.05450550028986E-3</v>
      </c>
      <c r="G2574" s="255">
        <v>0</v>
      </c>
      <c r="H2574" s="255">
        <v>0</v>
      </c>
      <c r="I2574" s="255">
        <v>0</v>
      </c>
      <c r="J2574" s="255">
        <v>1.68196651869077</v>
      </c>
    </row>
    <row r="2575" spans="1:10" s="116" customFormat="1" ht="12" x14ac:dyDescent="0.2">
      <c r="A2575" s="144" t="s">
        <v>523</v>
      </c>
      <c r="B2575" s="144" t="s">
        <v>523</v>
      </c>
      <c r="C2575" s="144" t="s">
        <v>2881</v>
      </c>
      <c r="D2575" s="256">
        <v>1.60836243910179E-4</v>
      </c>
      <c r="E2575" s="256">
        <v>3.2167248782035801E-4</v>
      </c>
      <c r="F2575" s="256">
        <v>6.4334497564071602E-4</v>
      </c>
      <c r="G2575" s="256">
        <v>0</v>
      </c>
      <c r="H2575" s="256">
        <v>0</v>
      </c>
      <c r="I2575" s="256">
        <v>0</v>
      </c>
      <c r="J2575" s="256">
        <v>0</v>
      </c>
    </row>
    <row r="2576" spans="1:10" s="116" customFormat="1" ht="12" x14ac:dyDescent="0.2">
      <c r="A2576" s="143" t="s">
        <v>5775</v>
      </c>
      <c r="B2576" s="143" t="s">
        <v>5775</v>
      </c>
      <c r="C2576" s="143" t="s">
        <v>5776</v>
      </c>
      <c r="D2576" s="255">
        <v>0</v>
      </c>
      <c r="E2576" s="255">
        <v>0</v>
      </c>
      <c r="F2576" s="255">
        <v>0</v>
      </c>
      <c r="G2576" s="255">
        <v>0</v>
      </c>
      <c r="H2576" s="255">
        <v>0</v>
      </c>
      <c r="I2576" s="255">
        <v>0</v>
      </c>
      <c r="J2576" s="255">
        <v>2.0730826380403098</v>
      </c>
    </row>
    <row r="2577" spans="1:10" s="116" customFormat="1" ht="12" x14ac:dyDescent="0.2">
      <c r="A2577" s="144" t="s">
        <v>5473</v>
      </c>
      <c r="B2577" s="144" t="s">
        <v>5473</v>
      </c>
      <c r="C2577" s="144" t="s">
        <v>5474</v>
      </c>
      <c r="D2577" s="256">
        <v>0</v>
      </c>
      <c r="E2577" s="256">
        <v>0</v>
      </c>
      <c r="F2577" s="256">
        <v>0</v>
      </c>
      <c r="G2577" s="256">
        <v>0</v>
      </c>
      <c r="H2577" s="256">
        <v>0</v>
      </c>
      <c r="I2577" s="256">
        <v>0</v>
      </c>
      <c r="J2577" s="256">
        <v>1.1363667627095699</v>
      </c>
    </row>
    <row r="2578" spans="1:10" s="116" customFormat="1" ht="12" x14ac:dyDescent="0.2">
      <c r="A2578" s="143" t="s">
        <v>565</v>
      </c>
      <c r="B2578" s="143" t="s">
        <v>565</v>
      </c>
      <c r="C2578" s="143" t="s">
        <v>2955</v>
      </c>
      <c r="D2578" s="255">
        <v>0</v>
      </c>
      <c r="E2578" s="255">
        <v>0</v>
      </c>
      <c r="F2578" s="255">
        <v>0</v>
      </c>
      <c r="G2578" s="255">
        <v>0</v>
      </c>
      <c r="H2578" s="255">
        <v>0</v>
      </c>
      <c r="I2578" s="255">
        <v>0</v>
      </c>
      <c r="J2578" s="255">
        <v>0</v>
      </c>
    </row>
    <row r="2579" spans="1:10" s="116" customFormat="1" ht="12" x14ac:dyDescent="0.2">
      <c r="A2579" s="144" t="s">
        <v>4447</v>
      </c>
      <c r="B2579" s="144" t="s">
        <v>1319</v>
      </c>
      <c r="C2579" s="144" t="s">
        <v>2325</v>
      </c>
      <c r="D2579" s="256">
        <v>17.908828361639699</v>
      </c>
      <c r="E2579" s="256">
        <v>35.817656723279399</v>
      </c>
      <c r="F2579" s="256">
        <v>71.635313446558797</v>
      </c>
      <c r="G2579" s="256">
        <v>0</v>
      </c>
      <c r="H2579" s="256">
        <v>0</v>
      </c>
      <c r="I2579" s="256">
        <v>0</v>
      </c>
      <c r="J2579" s="256">
        <v>2.12149394296048</v>
      </c>
    </row>
    <row r="2580" spans="1:10" s="116" customFormat="1" ht="12" x14ac:dyDescent="0.2">
      <c r="A2580" s="143" t="s">
        <v>704</v>
      </c>
      <c r="B2580" s="143" t="s">
        <v>704</v>
      </c>
      <c r="C2580" s="143" t="s">
        <v>3245</v>
      </c>
      <c r="D2580" s="255">
        <v>6.2362442312813597E-4</v>
      </c>
      <c r="E2580" s="255">
        <v>1.24724884625627E-3</v>
      </c>
      <c r="F2580" s="255">
        <v>2.4944976925125499E-3</v>
      </c>
      <c r="G2580" s="255">
        <v>0</v>
      </c>
      <c r="H2580" s="255">
        <v>0</v>
      </c>
      <c r="I2580" s="255">
        <v>0</v>
      </c>
      <c r="J2580" s="255">
        <v>1.7908164112592599</v>
      </c>
    </row>
    <row r="2581" spans="1:10" s="116" customFormat="1" ht="12" x14ac:dyDescent="0.2">
      <c r="A2581" s="144" t="s">
        <v>705</v>
      </c>
      <c r="B2581" s="144" t="s">
        <v>705</v>
      </c>
      <c r="C2581" s="144" t="s">
        <v>3246</v>
      </c>
      <c r="D2581" s="256">
        <v>2.9654071128099502E-4</v>
      </c>
      <c r="E2581" s="256">
        <v>5.9308142256199101E-4</v>
      </c>
      <c r="F2581" s="256">
        <v>1.1861628451239801E-3</v>
      </c>
      <c r="G2581" s="256">
        <v>0</v>
      </c>
      <c r="H2581" s="256">
        <v>0</v>
      </c>
      <c r="I2581" s="256">
        <v>0</v>
      </c>
      <c r="J2581" s="256">
        <v>0</v>
      </c>
    </row>
    <row r="2582" spans="1:10" s="116" customFormat="1" ht="12" x14ac:dyDescent="0.2">
      <c r="A2582" s="143" t="s">
        <v>592</v>
      </c>
      <c r="B2582" s="143" t="s">
        <v>592</v>
      </c>
      <c r="C2582" s="143" t="s">
        <v>2998</v>
      </c>
      <c r="D2582" s="255">
        <v>0</v>
      </c>
      <c r="E2582" s="255">
        <v>0</v>
      </c>
      <c r="F2582" s="255">
        <v>0</v>
      </c>
      <c r="G2582" s="255">
        <v>108.760475690696</v>
      </c>
      <c r="H2582" s="255">
        <v>217.52095138139299</v>
      </c>
      <c r="I2582" s="255">
        <v>435.04190276278598</v>
      </c>
      <c r="J2582" s="255">
        <v>0</v>
      </c>
    </row>
    <row r="2583" spans="1:10" s="116" customFormat="1" ht="12" x14ac:dyDescent="0.2">
      <c r="A2583" s="144" t="s">
        <v>5916</v>
      </c>
      <c r="B2583" s="144" t="s">
        <v>5916</v>
      </c>
      <c r="C2583" s="144" t="s">
        <v>2812</v>
      </c>
      <c r="D2583" s="256">
        <v>0</v>
      </c>
      <c r="E2583" s="256">
        <v>0</v>
      </c>
      <c r="F2583" s="256">
        <v>0</v>
      </c>
      <c r="G2583" s="256">
        <v>0</v>
      </c>
      <c r="H2583" s="256">
        <v>0</v>
      </c>
      <c r="I2583" s="256">
        <v>0</v>
      </c>
      <c r="J2583" s="256">
        <v>0</v>
      </c>
    </row>
    <row r="2584" spans="1:10" s="116" customFormat="1" ht="12" x14ac:dyDescent="0.2">
      <c r="A2584" s="143" t="s">
        <v>5150</v>
      </c>
      <c r="B2584" s="143" t="s">
        <v>5150</v>
      </c>
      <c r="C2584" s="143" t="s">
        <v>2569</v>
      </c>
      <c r="D2584" s="255">
        <v>0</v>
      </c>
      <c r="E2584" s="255">
        <v>0</v>
      </c>
      <c r="F2584" s="255">
        <v>0</v>
      </c>
      <c r="G2584" s="255">
        <v>0</v>
      </c>
      <c r="H2584" s="255">
        <v>0</v>
      </c>
      <c r="I2584" s="255">
        <v>0</v>
      </c>
      <c r="J2584" s="255">
        <v>3.0623129112877798</v>
      </c>
    </row>
    <row r="2585" spans="1:10" s="116" customFormat="1" ht="12" x14ac:dyDescent="0.2">
      <c r="A2585" s="144" t="s">
        <v>5627</v>
      </c>
      <c r="B2585" s="144" t="s">
        <v>5627</v>
      </c>
      <c r="C2585" s="144" t="s">
        <v>5628</v>
      </c>
      <c r="D2585" s="256">
        <v>0</v>
      </c>
      <c r="E2585" s="256">
        <v>0</v>
      </c>
      <c r="F2585" s="256">
        <v>0</v>
      </c>
      <c r="G2585" s="256">
        <v>0</v>
      </c>
      <c r="H2585" s="256">
        <v>0</v>
      </c>
      <c r="I2585" s="256">
        <v>0</v>
      </c>
      <c r="J2585" s="256">
        <v>0</v>
      </c>
    </row>
    <row r="2586" spans="1:10" s="116" customFormat="1" ht="12" x14ac:dyDescent="0.2">
      <c r="A2586" s="143" t="s">
        <v>6338</v>
      </c>
      <c r="B2586" s="143" t="s">
        <v>6338</v>
      </c>
      <c r="C2586" s="143" t="s">
        <v>6339</v>
      </c>
      <c r="D2586" s="255">
        <v>0</v>
      </c>
      <c r="E2586" s="255">
        <v>0</v>
      </c>
      <c r="F2586" s="255">
        <v>0</v>
      </c>
      <c r="G2586" s="255">
        <v>0</v>
      </c>
      <c r="H2586" s="255">
        <v>0</v>
      </c>
      <c r="I2586" s="255">
        <v>0</v>
      </c>
      <c r="J2586" s="255">
        <v>0</v>
      </c>
    </row>
    <row r="2587" spans="1:10" s="116" customFormat="1" ht="12" x14ac:dyDescent="0.2">
      <c r="A2587" s="144" t="s">
        <v>1505</v>
      </c>
      <c r="B2587" s="144" t="s">
        <v>1505</v>
      </c>
      <c r="C2587" s="144" t="s">
        <v>4186</v>
      </c>
      <c r="D2587" s="256">
        <v>1.3061403632795901E-4</v>
      </c>
      <c r="E2587" s="256">
        <v>2.6122807265591803E-4</v>
      </c>
      <c r="F2587" s="256">
        <v>5.2245614531183605E-4</v>
      </c>
      <c r="G2587" s="256">
        <v>0</v>
      </c>
      <c r="H2587" s="256">
        <v>0</v>
      </c>
      <c r="I2587" s="256">
        <v>0</v>
      </c>
      <c r="J2587" s="256">
        <v>0.43441821679339798</v>
      </c>
    </row>
    <row r="2588" spans="1:10" s="116" customFormat="1" ht="12" x14ac:dyDescent="0.2">
      <c r="A2588" s="143" t="s">
        <v>557</v>
      </c>
      <c r="B2588" s="143" t="s">
        <v>557</v>
      </c>
      <c r="C2588" s="143" t="s">
        <v>2940</v>
      </c>
      <c r="D2588" s="255">
        <v>0</v>
      </c>
      <c r="E2588" s="255">
        <v>0</v>
      </c>
      <c r="F2588" s="255">
        <v>0</v>
      </c>
      <c r="G2588" s="255">
        <v>0</v>
      </c>
      <c r="H2588" s="255">
        <v>0</v>
      </c>
      <c r="I2588" s="255">
        <v>0</v>
      </c>
      <c r="J2588" s="255">
        <v>2.8999114226435898</v>
      </c>
    </row>
    <row r="2589" spans="1:10" s="116" customFormat="1" ht="12" x14ac:dyDescent="0.2">
      <c r="A2589" s="144" t="s">
        <v>5917</v>
      </c>
      <c r="B2589" s="144" t="s">
        <v>5917</v>
      </c>
      <c r="C2589" s="144" t="s">
        <v>5629</v>
      </c>
      <c r="D2589" s="256">
        <v>0</v>
      </c>
      <c r="E2589" s="256">
        <v>0</v>
      </c>
      <c r="F2589" s="256">
        <v>0</v>
      </c>
      <c r="G2589" s="256">
        <v>0</v>
      </c>
      <c r="H2589" s="256">
        <v>0</v>
      </c>
      <c r="I2589" s="256">
        <v>0</v>
      </c>
      <c r="J2589" s="256">
        <v>3.30709753521</v>
      </c>
    </row>
    <row r="2590" spans="1:10" s="116" customFormat="1" ht="12" x14ac:dyDescent="0.2">
      <c r="A2590" s="143" t="s">
        <v>435</v>
      </c>
      <c r="B2590" s="143" t="s">
        <v>435</v>
      </c>
      <c r="C2590" s="143" t="s">
        <v>2730</v>
      </c>
      <c r="D2590" s="255">
        <v>5.5643335730690797E-4</v>
      </c>
      <c r="E2590" s="255">
        <v>1.1128667146138201E-3</v>
      </c>
      <c r="F2590" s="255">
        <v>2.2257334292276301E-3</v>
      </c>
      <c r="G2590" s="255">
        <v>0</v>
      </c>
      <c r="H2590" s="255">
        <v>0</v>
      </c>
      <c r="I2590" s="255">
        <v>0</v>
      </c>
      <c r="J2590" s="255">
        <v>0</v>
      </c>
    </row>
    <row r="2591" spans="1:10" s="116" customFormat="1" ht="12" x14ac:dyDescent="0.2">
      <c r="A2591" s="144" t="s">
        <v>716</v>
      </c>
      <c r="B2591" s="144" t="s">
        <v>716</v>
      </c>
      <c r="C2591" s="144" t="s">
        <v>3258</v>
      </c>
      <c r="D2591" s="256">
        <v>6.2127956018260503E-4</v>
      </c>
      <c r="E2591" s="256">
        <v>1.2425591203652101E-3</v>
      </c>
      <c r="F2591" s="256">
        <v>2.4851182407304201E-3</v>
      </c>
      <c r="G2591" s="256">
        <v>0</v>
      </c>
      <c r="H2591" s="256">
        <v>0</v>
      </c>
      <c r="I2591" s="256">
        <v>0</v>
      </c>
      <c r="J2591" s="256">
        <v>1.9150061942551999</v>
      </c>
    </row>
    <row r="2592" spans="1:10" s="116" customFormat="1" ht="12" x14ac:dyDescent="0.2">
      <c r="A2592" s="143" t="s">
        <v>543</v>
      </c>
      <c r="B2592" s="143" t="s">
        <v>6340</v>
      </c>
      <c r="C2592" s="143" t="s">
        <v>6341</v>
      </c>
      <c r="D2592" s="255">
        <v>12.030843234585999</v>
      </c>
      <c r="E2592" s="255">
        <v>24.061686469171999</v>
      </c>
      <c r="F2592" s="255">
        <v>48.123372938343898</v>
      </c>
      <c r="G2592" s="255">
        <v>0</v>
      </c>
      <c r="H2592" s="255">
        <v>0</v>
      </c>
      <c r="I2592" s="255">
        <v>0</v>
      </c>
      <c r="J2592" s="255">
        <v>1.7366104378</v>
      </c>
    </row>
    <row r="2593" spans="1:10" s="116" customFormat="1" ht="12" x14ac:dyDescent="0.2">
      <c r="A2593" s="144" t="s">
        <v>5151</v>
      </c>
      <c r="B2593" s="144" t="s">
        <v>5151</v>
      </c>
      <c r="C2593" s="144" t="s">
        <v>5152</v>
      </c>
      <c r="D2593" s="256">
        <v>0</v>
      </c>
      <c r="E2593" s="256">
        <v>0</v>
      </c>
      <c r="F2593" s="256">
        <v>0</v>
      </c>
      <c r="G2593" s="256">
        <v>0</v>
      </c>
      <c r="H2593" s="256">
        <v>0</v>
      </c>
      <c r="I2593" s="256">
        <v>0</v>
      </c>
      <c r="J2593" s="256">
        <v>2.1283546684369199</v>
      </c>
    </row>
    <row r="2594" spans="1:10" s="116" customFormat="1" ht="12" x14ac:dyDescent="0.2">
      <c r="A2594" s="143" t="s">
        <v>4378</v>
      </c>
      <c r="B2594" s="143" t="s">
        <v>1348</v>
      </c>
      <c r="C2594" s="143" t="s">
        <v>1911</v>
      </c>
      <c r="D2594" s="255">
        <v>81.377563877774406</v>
      </c>
      <c r="E2594" s="255">
        <v>162.75512775554901</v>
      </c>
      <c r="F2594" s="255">
        <v>325.510255511097</v>
      </c>
      <c r="G2594" s="255">
        <v>0</v>
      </c>
      <c r="H2594" s="255">
        <v>0</v>
      </c>
      <c r="I2594" s="255">
        <v>0</v>
      </c>
      <c r="J2594" s="255">
        <v>0.485107985778858</v>
      </c>
    </row>
    <row r="2595" spans="1:10" s="116" customFormat="1" ht="12" x14ac:dyDescent="0.2">
      <c r="A2595" s="144" t="s">
        <v>1349</v>
      </c>
      <c r="B2595" s="144" t="s">
        <v>1349</v>
      </c>
      <c r="C2595" s="144" t="s">
        <v>4015</v>
      </c>
      <c r="D2595" s="256">
        <v>0</v>
      </c>
      <c r="E2595" s="256">
        <v>0</v>
      </c>
      <c r="F2595" s="256">
        <v>0</v>
      </c>
      <c r="G2595" s="256">
        <v>0</v>
      </c>
      <c r="H2595" s="256">
        <v>0</v>
      </c>
      <c r="I2595" s="256">
        <v>0</v>
      </c>
      <c r="J2595" s="256">
        <v>0</v>
      </c>
    </row>
    <row r="2596" spans="1:10" s="116" customFormat="1" ht="12" x14ac:dyDescent="0.2">
      <c r="A2596" s="143" t="s">
        <v>446</v>
      </c>
      <c r="B2596" s="143" t="s">
        <v>447</v>
      </c>
      <c r="C2596" s="143" t="s">
        <v>2768</v>
      </c>
      <c r="D2596" s="255">
        <v>38.086102602117798</v>
      </c>
      <c r="E2596" s="255">
        <v>76.172205204235695</v>
      </c>
      <c r="F2596" s="255">
        <v>152.34441040847099</v>
      </c>
      <c r="G2596" s="255">
        <v>0</v>
      </c>
      <c r="H2596" s="255">
        <v>0</v>
      </c>
      <c r="I2596" s="255">
        <v>0</v>
      </c>
      <c r="J2596" s="255">
        <v>2.7123837306629901</v>
      </c>
    </row>
    <row r="2597" spans="1:10" s="116" customFormat="1" ht="12" x14ac:dyDescent="0.2">
      <c r="A2597" s="144" t="s">
        <v>1291</v>
      </c>
      <c r="B2597" s="144" t="s">
        <v>1291</v>
      </c>
      <c r="C2597" s="144" t="s">
        <v>3953</v>
      </c>
      <c r="D2597" s="256">
        <v>0</v>
      </c>
      <c r="E2597" s="256">
        <v>0</v>
      </c>
      <c r="F2597" s="256">
        <v>0</v>
      </c>
      <c r="G2597" s="256">
        <v>0</v>
      </c>
      <c r="H2597" s="256">
        <v>0</v>
      </c>
      <c r="I2597" s="256">
        <v>0</v>
      </c>
      <c r="J2597" s="256">
        <v>2.8398602935132198</v>
      </c>
    </row>
    <row r="2598" spans="1:10" s="116" customFormat="1" ht="12" x14ac:dyDescent="0.2">
      <c r="A2598" s="143" t="s">
        <v>1432</v>
      </c>
      <c r="B2598" s="143" t="s">
        <v>1432</v>
      </c>
      <c r="C2598" s="143" t="s">
        <v>4106</v>
      </c>
      <c r="D2598" s="255">
        <v>1.50143471636351E-4</v>
      </c>
      <c r="E2598" s="255">
        <v>3.00286943272702E-4</v>
      </c>
      <c r="F2598" s="255">
        <v>6.0057388654540401E-4</v>
      </c>
      <c r="G2598" s="255">
        <v>0</v>
      </c>
      <c r="H2598" s="255">
        <v>0</v>
      </c>
      <c r="I2598" s="255">
        <v>0</v>
      </c>
      <c r="J2598" s="255">
        <v>0.399057415232628</v>
      </c>
    </row>
    <row r="2599" spans="1:10" s="116" customFormat="1" ht="12" x14ac:dyDescent="0.2">
      <c r="A2599" s="144" t="s">
        <v>1593</v>
      </c>
      <c r="B2599" s="144" t="s">
        <v>1593</v>
      </c>
      <c r="C2599" s="144" t="s">
        <v>3554</v>
      </c>
      <c r="D2599" s="256">
        <v>0</v>
      </c>
      <c r="E2599" s="256">
        <v>0</v>
      </c>
      <c r="F2599" s="256">
        <v>0</v>
      </c>
      <c r="G2599" s="256">
        <v>0</v>
      </c>
      <c r="H2599" s="256">
        <v>0</v>
      </c>
      <c r="I2599" s="256">
        <v>0</v>
      </c>
      <c r="J2599" s="256">
        <v>2.1318060702400001</v>
      </c>
    </row>
    <row r="2600" spans="1:10" s="116" customFormat="1" ht="12" x14ac:dyDescent="0.2">
      <c r="A2600" s="143" t="s">
        <v>5153</v>
      </c>
      <c r="B2600" s="143" t="s">
        <v>5153</v>
      </c>
      <c r="C2600" s="143" t="s">
        <v>2300</v>
      </c>
      <c r="D2600" s="255">
        <v>0</v>
      </c>
      <c r="E2600" s="255">
        <v>0</v>
      </c>
      <c r="F2600" s="255">
        <v>0</v>
      </c>
      <c r="G2600" s="255">
        <v>0</v>
      </c>
      <c r="H2600" s="255">
        <v>0</v>
      </c>
      <c r="I2600" s="255">
        <v>0</v>
      </c>
      <c r="J2600" s="255">
        <v>1.9634088035508599</v>
      </c>
    </row>
    <row r="2601" spans="1:10" s="116" customFormat="1" ht="12" x14ac:dyDescent="0.2">
      <c r="A2601" s="144" t="s">
        <v>1496</v>
      </c>
      <c r="B2601" s="144" t="s">
        <v>1496</v>
      </c>
      <c r="C2601" s="144" t="s">
        <v>4177</v>
      </c>
      <c r="D2601" s="256">
        <v>0</v>
      </c>
      <c r="E2601" s="256">
        <v>0</v>
      </c>
      <c r="F2601" s="256">
        <v>0</v>
      </c>
      <c r="G2601" s="256">
        <v>0</v>
      </c>
      <c r="H2601" s="256">
        <v>0</v>
      </c>
      <c r="I2601" s="256">
        <v>0</v>
      </c>
      <c r="J2601" s="256">
        <v>1.96661085076994</v>
      </c>
    </row>
    <row r="2602" spans="1:10" s="116" customFormat="1" ht="12" x14ac:dyDescent="0.2">
      <c r="A2602" s="143" t="s">
        <v>436</v>
      </c>
      <c r="B2602" s="143" t="s">
        <v>436</v>
      </c>
      <c r="C2602" s="143" t="s">
        <v>2739</v>
      </c>
      <c r="D2602" s="255">
        <v>6.9187134270327401E-4</v>
      </c>
      <c r="E2602" s="255">
        <v>1.38374268540655E-3</v>
      </c>
      <c r="F2602" s="255">
        <v>2.76748537081309E-3</v>
      </c>
      <c r="G2602" s="255">
        <v>0</v>
      </c>
      <c r="H2602" s="255">
        <v>0</v>
      </c>
      <c r="I2602" s="255">
        <v>0</v>
      </c>
      <c r="J2602" s="255">
        <v>1.7316385652433399</v>
      </c>
    </row>
    <row r="2603" spans="1:10" s="116" customFormat="1" ht="12" x14ac:dyDescent="0.2">
      <c r="A2603" s="144" t="s">
        <v>4397</v>
      </c>
      <c r="B2603" s="144" t="s">
        <v>372</v>
      </c>
      <c r="C2603" s="144" t="s">
        <v>2551</v>
      </c>
      <c r="D2603" s="256">
        <v>6.6719514135150204</v>
      </c>
      <c r="E2603" s="256">
        <v>13.34390282703</v>
      </c>
      <c r="F2603" s="256">
        <v>26.687805654060099</v>
      </c>
      <c r="G2603" s="256">
        <v>0</v>
      </c>
      <c r="H2603" s="256">
        <v>0</v>
      </c>
      <c r="I2603" s="256">
        <v>0</v>
      </c>
      <c r="J2603" s="256">
        <v>2.7636896429715998</v>
      </c>
    </row>
    <row r="2604" spans="1:10" s="116" customFormat="1" ht="12" x14ac:dyDescent="0.2">
      <c r="A2604" s="143" t="s">
        <v>259</v>
      </c>
      <c r="B2604" s="143" t="s">
        <v>854</v>
      </c>
      <c r="C2604" s="143" t="s">
        <v>4149</v>
      </c>
      <c r="D2604" s="255">
        <v>0</v>
      </c>
      <c r="E2604" s="255">
        <v>0</v>
      </c>
      <c r="F2604" s="255">
        <v>0</v>
      </c>
      <c r="G2604" s="255">
        <v>0</v>
      </c>
      <c r="H2604" s="255">
        <v>0</v>
      </c>
      <c r="I2604" s="255">
        <v>0</v>
      </c>
      <c r="J2604" s="255">
        <v>0</v>
      </c>
    </row>
    <row r="2605" spans="1:10" s="116" customFormat="1" ht="12" x14ac:dyDescent="0.2">
      <c r="A2605" s="144" t="s">
        <v>259</v>
      </c>
      <c r="B2605" s="144" t="s">
        <v>259</v>
      </c>
      <c r="C2605" s="144" t="s">
        <v>4149</v>
      </c>
      <c r="D2605" s="256">
        <v>1.73826692954489</v>
      </c>
      <c r="E2605" s="256">
        <v>3.4765338590897801</v>
      </c>
      <c r="F2605" s="256">
        <v>6.9530677181795699</v>
      </c>
      <c r="G2605" s="256">
        <v>30.430091545892601</v>
      </c>
      <c r="H2605" s="256">
        <v>60.860183091785203</v>
      </c>
      <c r="I2605" s="256">
        <v>121.72036618356999</v>
      </c>
      <c r="J2605" s="256">
        <v>3.0772865161391798E-3</v>
      </c>
    </row>
    <row r="2606" spans="1:10" s="116" customFormat="1" ht="12" x14ac:dyDescent="0.2">
      <c r="A2606" s="143" t="s">
        <v>5475</v>
      </c>
      <c r="B2606" s="143" t="s">
        <v>5475</v>
      </c>
      <c r="C2606" s="143" t="s">
        <v>5476</v>
      </c>
      <c r="D2606" s="255">
        <v>0</v>
      </c>
      <c r="E2606" s="255">
        <v>0</v>
      </c>
      <c r="F2606" s="255">
        <v>0</v>
      </c>
      <c r="G2606" s="255">
        <v>0</v>
      </c>
      <c r="H2606" s="255">
        <v>0</v>
      </c>
      <c r="I2606" s="255">
        <v>0</v>
      </c>
      <c r="J2606" s="255">
        <v>0</v>
      </c>
    </row>
    <row r="2607" spans="1:10" s="116" customFormat="1" ht="12" x14ac:dyDescent="0.2">
      <c r="A2607" s="144" t="s">
        <v>5154</v>
      </c>
      <c r="B2607" s="144" t="s">
        <v>5154</v>
      </c>
      <c r="C2607" s="144" t="s">
        <v>2132</v>
      </c>
      <c r="D2607" s="256">
        <v>0</v>
      </c>
      <c r="E2607" s="256">
        <v>0</v>
      </c>
      <c r="F2607" s="256">
        <v>0</v>
      </c>
      <c r="G2607" s="256">
        <v>0</v>
      </c>
      <c r="H2607" s="256">
        <v>0</v>
      </c>
      <c r="I2607" s="256">
        <v>0</v>
      </c>
      <c r="J2607" s="256">
        <v>1.12927469041245</v>
      </c>
    </row>
    <row r="2608" spans="1:10" s="116" customFormat="1" ht="12" x14ac:dyDescent="0.2">
      <c r="A2608" s="143" t="s">
        <v>1188</v>
      </c>
      <c r="B2608" s="143" t="s">
        <v>1188</v>
      </c>
      <c r="C2608" s="143" t="s">
        <v>3823</v>
      </c>
      <c r="D2608" s="255">
        <v>0</v>
      </c>
      <c r="E2608" s="255">
        <v>0</v>
      </c>
      <c r="F2608" s="255">
        <v>0</v>
      </c>
      <c r="G2608" s="255">
        <v>0</v>
      </c>
      <c r="H2608" s="255">
        <v>0</v>
      </c>
      <c r="I2608" s="255">
        <v>0</v>
      </c>
      <c r="J2608" s="255">
        <v>2.1056189821550002</v>
      </c>
    </row>
    <row r="2609" spans="1:10" s="116" customFormat="1" ht="12" x14ac:dyDescent="0.2">
      <c r="A2609" s="144" t="s">
        <v>5155</v>
      </c>
      <c r="B2609" s="144" t="s">
        <v>5155</v>
      </c>
      <c r="C2609" s="144" t="s">
        <v>5156</v>
      </c>
      <c r="D2609" s="256">
        <v>0</v>
      </c>
      <c r="E2609" s="256">
        <v>0</v>
      </c>
      <c r="F2609" s="256">
        <v>0</v>
      </c>
      <c r="G2609" s="256">
        <v>26.258637496029799</v>
      </c>
      <c r="H2609" s="256">
        <v>52.517274992059598</v>
      </c>
      <c r="I2609" s="256">
        <v>105.034549984119</v>
      </c>
      <c r="J2609" s="256">
        <v>0</v>
      </c>
    </row>
    <row r="2610" spans="1:10" s="116" customFormat="1" ht="12" x14ac:dyDescent="0.2">
      <c r="A2610" s="143" t="s">
        <v>954</v>
      </c>
      <c r="B2610" s="143" t="s">
        <v>954</v>
      </c>
      <c r="C2610" s="143" t="s">
        <v>3541</v>
      </c>
      <c r="D2610" s="255">
        <v>1.57714566173994</v>
      </c>
      <c r="E2610" s="255">
        <v>3.1542913234798702</v>
      </c>
      <c r="F2610" s="255">
        <v>6.3085826469597404</v>
      </c>
      <c r="G2610" s="255">
        <v>0</v>
      </c>
      <c r="H2610" s="255">
        <v>0</v>
      </c>
      <c r="I2610" s="255">
        <v>0</v>
      </c>
      <c r="J2610" s="255">
        <v>2.0718443907198298</v>
      </c>
    </row>
    <row r="2611" spans="1:10" s="116" customFormat="1" ht="12" x14ac:dyDescent="0.2">
      <c r="A2611" s="144" t="s">
        <v>3538</v>
      </c>
      <c r="B2611" s="144" t="s">
        <v>3538</v>
      </c>
      <c r="C2611" s="144" t="s">
        <v>3539</v>
      </c>
      <c r="D2611" s="256">
        <v>0</v>
      </c>
      <c r="E2611" s="256">
        <v>0</v>
      </c>
      <c r="F2611" s="256">
        <v>0</v>
      </c>
      <c r="G2611" s="256">
        <v>0</v>
      </c>
      <c r="H2611" s="256">
        <v>0</v>
      </c>
      <c r="I2611" s="256">
        <v>0</v>
      </c>
      <c r="J2611" s="256">
        <v>0</v>
      </c>
    </row>
    <row r="2612" spans="1:10" s="116" customFormat="1" ht="12" x14ac:dyDescent="0.2">
      <c r="A2612" s="143" t="s">
        <v>1530</v>
      </c>
      <c r="B2612" s="143" t="s">
        <v>1530</v>
      </c>
      <c r="C2612" s="143" t="s">
        <v>4207</v>
      </c>
      <c r="D2612" s="255">
        <v>0</v>
      </c>
      <c r="E2612" s="255">
        <v>0</v>
      </c>
      <c r="F2612" s="255">
        <v>0</v>
      </c>
      <c r="G2612" s="255">
        <v>0</v>
      </c>
      <c r="H2612" s="255">
        <v>0</v>
      </c>
      <c r="I2612" s="255">
        <v>0</v>
      </c>
      <c r="J2612" s="255">
        <v>0</v>
      </c>
    </row>
    <row r="2613" spans="1:10" s="116" customFormat="1" ht="12" x14ac:dyDescent="0.2">
      <c r="A2613" s="144" t="s">
        <v>5918</v>
      </c>
      <c r="B2613" s="144" t="s">
        <v>5918</v>
      </c>
      <c r="C2613" s="144" t="s">
        <v>5157</v>
      </c>
      <c r="D2613" s="256">
        <v>7.8458184000000002E-4</v>
      </c>
      <c r="E2613" s="256">
        <v>1.56916368E-3</v>
      </c>
      <c r="F2613" s="256">
        <v>3.1383273600000001E-3</v>
      </c>
      <c r="G2613" s="256">
        <v>0</v>
      </c>
      <c r="H2613" s="256">
        <v>0</v>
      </c>
      <c r="I2613" s="256">
        <v>0</v>
      </c>
      <c r="J2613" s="256">
        <v>7.0369821704466702</v>
      </c>
    </row>
    <row r="2614" spans="1:10" s="116" customFormat="1" ht="12" x14ac:dyDescent="0.2">
      <c r="A2614" s="143" t="s">
        <v>5477</v>
      </c>
      <c r="B2614" s="143" t="s">
        <v>5477</v>
      </c>
      <c r="C2614" s="143" t="s">
        <v>5478</v>
      </c>
      <c r="D2614" s="255">
        <v>0</v>
      </c>
      <c r="E2614" s="255">
        <v>0</v>
      </c>
      <c r="F2614" s="255">
        <v>0</v>
      </c>
      <c r="G2614" s="255">
        <v>0</v>
      </c>
      <c r="H2614" s="255">
        <v>0</v>
      </c>
      <c r="I2614" s="255">
        <v>0</v>
      </c>
      <c r="J2614" s="255">
        <v>0</v>
      </c>
    </row>
    <row r="2615" spans="1:10" s="116" customFormat="1" ht="12" x14ac:dyDescent="0.2">
      <c r="A2615" s="144" t="s">
        <v>5919</v>
      </c>
      <c r="B2615" s="144" t="s">
        <v>5919</v>
      </c>
      <c r="C2615" s="144" t="s">
        <v>1970</v>
      </c>
      <c r="D2615" s="256">
        <v>0</v>
      </c>
      <c r="E2615" s="256">
        <v>0</v>
      </c>
      <c r="F2615" s="256">
        <v>0</v>
      </c>
      <c r="G2615" s="256">
        <v>0</v>
      </c>
      <c r="H2615" s="256">
        <v>0</v>
      </c>
      <c r="I2615" s="256">
        <v>0</v>
      </c>
      <c r="J2615" s="256">
        <v>1.59854845752</v>
      </c>
    </row>
    <row r="2616" spans="1:10" s="116" customFormat="1" ht="12" x14ac:dyDescent="0.2">
      <c r="A2616" s="143" t="s">
        <v>713</v>
      </c>
      <c r="B2616" s="143" t="s">
        <v>713</v>
      </c>
      <c r="C2616" s="143" t="s">
        <v>3255</v>
      </c>
      <c r="D2616" s="255">
        <v>8.5336550420201697E-4</v>
      </c>
      <c r="E2616" s="255">
        <v>1.70673100840403E-3</v>
      </c>
      <c r="F2616" s="255">
        <v>3.41346201680807E-3</v>
      </c>
      <c r="G2616" s="255">
        <v>0</v>
      </c>
      <c r="H2616" s="255">
        <v>0</v>
      </c>
      <c r="I2616" s="255">
        <v>0</v>
      </c>
      <c r="J2616" s="255">
        <v>1.75011857295352</v>
      </c>
    </row>
    <row r="2617" spans="1:10" s="116" customFormat="1" ht="12" x14ac:dyDescent="0.2">
      <c r="A2617" s="144" t="s">
        <v>870</v>
      </c>
      <c r="B2617" s="144" t="s">
        <v>870</v>
      </c>
      <c r="C2617" s="144" t="s">
        <v>3440</v>
      </c>
      <c r="D2617" s="256">
        <v>0</v>
      </c>
      <c r="E2617" s="256">
        <v>0</v>
      </c>
      <c r="F2617" s="256">
        <v>0</v>
      </c>
      <c r="G2617" s="256">
        <v>0</v>
      </c>
      <c r="H2617" s="256">
        <v>0</v>
      </c>
      <c r="I2617" s="256">
        <v>0</v>
      </c>
      <c r="J2617" s="256">
        <v>1.8080585156268301</v>
      </c>
    </row>
    <row r="2618" spans="1:10" s="116" customFormat="1" ht="12" x14ac:dyDescent="0.2">
      <c r="A2618" s="143" t="s">
        <v>849</v>
      </c>
      <c r="B2618" s="143" t="s">
        <v>849</v>
      </c>
      <c r="C2618" s="143" t="s">
        <v>3421</v>
      </c>
      <c r="D2618" s="255">
        <v>0</v>
      </c>
      <c r="E2618" s="255">
        <v>0</v>
      </c>
      <c r="F2618" s="255">
        <v>0</v>
      </c>
      <c r="G2618" s="255">
        <v>0</v>
      </c>
      <c r="H2618" s="255">
        <v>0</v>
      </c>
      <c r="I2618" s="255">
        <v>0</v>
      </c>
      <c r="J2618" s="255">
        <v>1.98627228675667</v>
      </c>
    </row>
    <row r="2619" spans="1:10" s="116" customFormat="1" ht="12" x14ac:dyDescent="0.2">
      <c r="A2619" s="144" t="s">
        <v>5158</v>
      </c>
      <c r="B2619" s="144" t="s">
        <v>5158</v>
      </c>
      <c r="C2619" s="144" t="s">
        <v>5159</v>
      </c>
      <c r="D2619" s="256">
        <v>0</v>
      </c>
      <c r="E2619" s="256">
        <v>0</v>
      </c>
      <c r="F2619" s="256">
        <v>0</v>
      </c>
      <c r="G2619" s="256">
        <v>0</v>
      </c>
      <c r="H2619" s="256">
        <v>0</v>
      </c>
      <c r="I2619" s="256">
        <v>0</v>
      </c>
      <c r="J2619" s="256">
        <v>1.87489552118222</v>
      </c>
    </row>
    <row r="2620" spans="1:10" s="116" customFormat="1" ht="12" x14ac:dyDescent="0.2">
      <c r="A2620" s="143" t="s">
        <v>1631</v>
      </c>
      <c r="B2620" s="143" t="s">
        <v>1631</v>
      </c>
      <c r="C2620" s="143" t="s">
        <v>2857</v>
      </c>
      <c r="D2620" s="255">
        <v>6.6814086361807398E-4</v>
      </c>
      <c r="E2620" s="255">
        <v>1.3362817272361499E-3</v>
      </c>
      <c r="F2620" s="255">
        <v>2.6725634544722998E-3</v>
      </c>
      <c r="G2620" s="255">
        <v>0</v>
      </c>
      <c r="H2620" s="255">
        <v>0</v>
      </c>
      <c r="I2620" s="255">
        <v>0</v>
      </c>
      <c r="J2620" s="255">
        <v>1.6928399875813001</v>
      </c>
    </row>
    <row r="2621" spans="1:10" s="116" customFormat="1" ht="12" x14ac:dyDescent="0.2">
      <c r="A2621" s="144" t="s">
        <v>5160</v>
      </c>
      <c r="B2621" s="144" t="s">
        <v>5160</v>
      </c>
      <c r="C2621" s="144" t="s">
        <v>1973</v>
      </c>
      <c r="D2621" s="256">
        <v>0</v>
      </c>
      <c r="E2621" s="256">
        <v>0</v>
      </c>
      <c r="F2621" s="256">
        <v>0</v>
      </c>
      <c r="G2621" s="256">
        <v>0</v>
      </c>
      <c r="H2621" s="256">
        <v>0</v>
      </c>
      <c r="I2621" s="256">
        <v>0</v>
      </c>
      <c r="J2621" s="256">
        <v>1.6651853057397901</v>
      </c>
    </row>
    <row r="2622" spans="1:10" s="116" customFormat="1" ht="12" x14ac:dyDescent="0.2">
      <c r="A2622" s="143" t="s">
        <v>5479</v>
      </c>
      <c r="B2622" s="143" t="s">
        <v>5479</v>
      </c>
      <c r="C2622" s="143" t="s">
        <v>5480</v>
      </c>
      <c r="D2622" s="255">
        <v>0</v>
      </c>
      <c r="E2622" s="255">
        <v>0</v>
      </c>
      <c r="F2622" s="255">
        <v>0</v>
      </c>
      <c r="G2622" s="255">
        <v>0</v>
      </c>
      <c r="H2622" s="255">
        <v>0</v>
      </c>
      <c r="I2622" s="255">
        <v>0</v>
      </c>
      <c r="J2622" s="255">
        <v>0</v>
      </c>
    </row>
    <row r="2623" spans="1:10" s="116" customFormat="1" ht="12" x14ac:dyDescent="0.2">
      <c r="A2623" s="144" t="s">
        <v>5161</v>
      </c>
      <c r="B2623" s="144" t="s">
        <v>5161</v>
      </c>
      <c r="C2623" s="144" t="s">
        <v>2593</v>
      </c>
      <c r="D2623" s="256">
        <v>0</v>
      </c>
      <c r="E2623" s="256">
        <v>0</v>
      </c>
      <c r="F2623" s="256">
        <v>0</v>
      </c>
      <c r="G2623" s="256">
        <v>0</v>
      </c>
      <c r="H2623" s="256">
        <v>0</v>
      </c>
      <c r="I2623" s="256">
        <v>0</v>
      </c>
      <c r="J2623" s="256">
        <v>0</v>
      </c>
    </row>
    <row r="2624" spans="1:10" s="116" customFormat="1" ht="12" x14ac:dyDescent="0.2">
      <c r="A2624" s="143" t="s">
        <v>6342</v>
      </c>
      <c r="B2624" s="143" t="s">
        <v>6342</v>
      </c>
      <c r="C2624" s="143" t="s">
        <v>6343</v>
      </c>
      <c r="D2624" s="255">
        <v>0</v>
      </c>
      <c r="E2624" s="255">
        <v>0</v>
      </c>
      <c r="F2624" s="255">
        <v>0</v>
      </c>
      <c r="G2624" s="255">
        <v>0</v>
      </c>
      <c r="H2624" s="255">
        <v>0</v>
      </c>
      <c r="I2624" s="255">
        <v>0</v>
      </c>
      <c r="J2624" s="255">
        <v>2.4922865687999902</v>
      </c>
    </row>
    <row r="2625" spans="1:10" s="116" customFormat="1" ht="12" x14ac:dyDescent="0.2">
      <c r="A2625" s="144" t="s">
        <v>5630</v>
      </c>
      <c r="B2625" s="144" t="s">
        <v>5630</v>
      </c>
      <c r="C2625" s="144" t="s">
        <v>5631</v>
      </c>
      <c r="D2625" s="256">
        <v>0</v>
      </c>
      <c r="E2625" s="256">
        <v>0</v>
      </c>
      <c r="F2625" s="256">
        <v>0</v>
      </c>
      <c r="G2625" s="256">
        <v>0</v>
      </c>
      <c r="H2625" s="256">
        <v>0</v>
      </c>
      <c r="I2625" s="256">
        <v>0</v>
      </c>
      <c r="J2625" s="256">
        <v>0.31527783016333299</v>
      </c>
    </row>
    <row r="2626" spans="1:10" s="116" customFormat="1" ht="12" x14ac:dyDescent="0.2">
      <c r="A2626" s="143" t="s">
        <v>4850</v>
      </c>
      <c r="B2626" s="143" t="s">
        <v>5162</v>
      </c>
      <c r="C2626" s="143" t="s">
        <v>2138</v>
      </c>
      <c r="D2626" s="255">
        <v>62.229464354966503</v>
      </c>
      <c r="E2626" s="255">
        <v>124.45892870993301</v>
      </c>
      <c r="F2626" s="255">
        <v>248.91785741986601</v>
      </c>
      <c r="G2626" s="255">
        <v>0</v>
      </c>
      <c r="H2626" s="255">
        <v>0</v>
      </c>
      <c r="I2626" s="255">
        <v>0</v>
      </c>
      <c r="J2626" s="255">
        <v>1.68763320960746</v>
      </c>
    </row>
    <row r="2627" spans="1:10" s="116" customFormat="1" ht="12" x14ac:dyDescent="0.2">
      <c r="A2627" s="144" t="s">
        <v>5163</v>
      </c>
      <c r="B2627" s="144" t="s">
        <v>5163</v>
      </c>
      <c r="C2627" s="144" t="s">
        <v>1920</v>
      </c>
      <c r="D2627" s="256">
        <v>0</v>
      </c>
      <c r="E2627" s="256">
        <v>0</v>
      </c>
      <c r="F2627" s="256">
        <v>0</v>
      </c>
      <c r="G2627" s="256">
        <v>0</v>
      </c>
      <c r="H2627" s="256">
        <v>0</v>
      </c>
      <c r="I2627" s="256">
        <v>0</v>
      </c>
      <c r="J2627" s="256">
        <v>0</v>
      </c>
    </row>
    <row r="2628" spans="1:10" s="116" customFormat="1" ht="12" x14ac:dyDescent="0.2">
      <c r="A2628" s="143" t="s">
        <v>5164</v>
      </c>
      <c r="B2628" s="143" t="s">
        <v>5164</v>
      </c>
      <c r="C2628" s="143" t="s">
        <v>2000</v>
      </c>
      <c r="D2628" s="255">
        <v>0</v>
      </c>
      <c r="E2628" s="255">
        <v>0</v>
      </c>
      <c r="F2628" s="255">
        <v>0</v>
      </c>
      <c r="G2628" s="255">
        <v>0</v>
      </c>
      <c r="H2628" s="255">
        <v>0</v>
      </c>
      <c r="I2628" s="255">
        <v>0</v>
      </c>
      <c r="J2628" s="255">
        <v>0</v>
      </c>
    </row>
    <row r="2629" spans="1:10" s="116" customFormat="1" ht="12" x14ac:dyDescent="0.2">
      <c r="A2629" s="144" t="s">
        <v>550</v>
      </c>
      <c r="B2629" s="144" t="s">
        <v>550</v>
      </c>
      <c r="C2629" s="144" t="s">
        <v>2929</v>
      </c>
      <c r="D2629" s="256">
        <v>6.9286386325913697E-4</v>
      </c>
      <c r="E2629" s="256">
        <v>1.38572772651827E-3</v>
      </c>
      <c r="F2629" s="256">
        <v>2.77145545303655E-3</v>
      </c>
      <c r="G2629" s="256">
        <v>0</v>
      </c>
      <c r="H2629" s="256">
        <v>0</v>
      </c>
      <c r="I2629" s="256">
        <v>0</v>
      </c>
      <c r="J2629" s="256">
        <v>1.6825172221818101</v>
      </c>
    </row>
    <row r="2630" spans="1:10" s="116" customFormat="1" ht="12" x14ac:dyDescent="0.2">
      <c r="A2630" s="143" t="s">
        <v>1488</v>
      </c>
      <c r="B2630" s="143" t="s">
        <v>1488</v>
      </c>
      <c r="C2630" s="143" t="s">
        <v>4167</v>
      </c>
      <c r="D2630" s="255">
        <v>0</v>
      </c>
      <c r="E2630" s="255">
        <v>0</v>
      </c>
      <c r="F2630" s="255">
        <v>0</v>
      </c>
      <c r="G2630" s="255">
        <v>0</v>
      </c>
      <c r="H2630" s="255">
        <v>0</v>
      </c>
      <c r="I2630" s="255">
        <v>0</v>
      </c>
      <c r="J2630" s="255">
        <v>1.1401683650000001</v>
      </c>
    </row>
    <row r="2631" spans="1:10" s="116" customFormat="1" ht="12" x14ac:dyDescent="0.2">
      <c r="A2631" s="144" t="s">
        <v>5777</v>
      </c>
      <c r="B2631" s="144" t="s">
        <v>5777</v>
      </c>
      <c r="C2631" s="144" t="s">
        <v>5778</v>
      </c>
      <c r="D2631" s="256">
        <v>0</v>
      </c>
      <c r="E2631" s="256">
        <v>0</v>
      </c>
      <c r="F2631" s="256">
        <v>0</v>
      </c>
      <c r="G2631" s="256">
        <v>0</v>
      </c>
      <c r="H2631" s="256">
        <v>0</v>
      </c>
      <c r="I2631" s="256">
        <v>0</v>
      </c>
      <c r="J2631" s="256">
        <v>2.1168646932300001</v>
      </c>
    </row>
    <row r="2632" spans="1:10" s="116" customFormat="1" ht="12" x14ac:dyDescent="0.2">
      <c r="A2632" s="143" t="s">
        <v>967</v>
      </c>
      <c r="B2632" s="143" t="s">
        <v>967</v>
      </c>
      <c r="C2632" s="143" t="s">
        <v>3556</v>
      </c>
      <c r="D2632" s="255">
        <v>0</v>
      </c>
      <c r="E2632" s="255">
        <v>0</v>
      </c>
      <c r="F2632" s="255">
        <v>0</v>
      </c>
      <c r="G2632" s="255">
        <v>0</v>
      </c>
      <c r="H2632" s="255">
        <v>0</v>
      </c>
      <c r="I2632" s="255">
        <v>0</v>
      </c>
      <c r="J2632" s="255">
        <v>2.0311984405219099</v>
      </c>
    </row>
    <row r="2633" spans="1:10" s="116" customFormat="1" ht="12" x14ac:dyDescent="0.2">
      <c r="A2633" s="144" t="s">
        <v>1485</v>
      </c>
      <c r="B2633" s="144" t="s">
        <v>1485</v>
      </c>
      <c r="C2633" s="144" t="s">
        <v>4164</v>
      </c>
      <c r="D2633" s="256">
        <v>0</v>
      </c>
      <c r="E2633" s="256">
        <v>0</v>
      </c>
      <c r="F2633" s="256">
        <v>0</v>
      </c>
      <c r="G2633" s="256">
        <v>0</v>
      </c>
      <c r="H2633" s="256">
        <v>0</v>
      </c>
      <c r="I2633" s="256">
        <v>0</v>
      </c>
      <c r="J2633" s="256">
        <v>0</v>
      </c>
    </row>
    <row r="2634" spans="1:10" s="116" customFormat="1" ht="12" x14ac:dyDescent="0.2">
      <c r="A2634" s="143" t="s">
        <v>5165</v>
      </c>
      <c r="B2634" s="143" t="s">
        <v>5165</v>
      </c>
      <c r="C2634" s="143" t="s">
        <v>3043</v>
      </c>
      <c r="D2634" s="255">
        <v>6.2394468206210002E-4</v>
      </c>
      <c r="E2634" s="255">
        <v>1.2478893641242E-3</v>
      </c>
      <c r="F2634" s="255">
        <v>2.4957787282484001E-3</v>
      </c>
      <c r="G2634" s="255">
        <v>0</v>
      </c>
      <c r="H2634" s="255">
        <v>0</v>
      </c>
      <c r="I2634" s="255">
        <v>0</v>
      </c>
      <c r="J2634" s="255">
        <v>1.7007926298093501</v>
      </c>
    </row>
    <row r="2635" spans="1:10" s="116" customFormat="1" ht="12" x14ac:dyDescent="0.2">
      <c r="A2635" s="144" t="s">
        <v>1239</v>
      </c>
      <c r="B2635" s="144" t="s">
        <v>1239</v>
      </c>
      <c r="C2635" s="144" t="s">
        <v>3894</v>
      </c>
      <c r="D2635" s="256">
        <v>9.9876577635752708E-4</v>
      </c>
      <c r="E2635" s="256">
        <v>1.9975315527150498E-3</v>
      </c>
      <c r="F2635" s="256">
        <v>3.99506310543011E-3</v>
      </c>
      <c r="G2635" s="256">
        <v>0</v>
      </c>
      <c r="H2635" s="256">
        <v>0</v>
      </c>
      <c r="I2635" s="256">
        <v>0</v>
      </c>
      <c r="J2635" s="256">
        <v>1.7318881503938901</v>
      </c>
    </row>
    <row r="2636" spans="1:10" s="116" customFormat="1" ht="12" x14ac:dyDescent="0.2">
      <c r="A2636" s="143" t="s">
        <v>512</v>
      </c>
      <c r="B2636" s="143" t="s">
        <v>512</v>
      </c>
      <c r="C2636" s="143" t="s">
        <v>2867</v>
      </c>
      <c r="D2636" s="255">
        <v>0</v>
      </c>
      <c r="E2636" s="255">
        <v>0</v>
      </c>
      <c r="F2636" s="255">
        <v>0</v>
      </c>
      <c r="G2636" s="255">
        <v>27.575484811884799</v>
      </c>
      <c r="H2636" s="255">
        <v>55.150969623769697</v>
      </c>
      <c r="I2636" s="255">
        <v>110.301939247539</v>
      </c>
      <c r="J2636" s="255">
        <v>0</v>
      </c>
    </row>
    <row r="2637" spans="1:10" s="116" customFormat="1" ht="12" x14ac:dyDescent="0.2">
      <c r="A2637" s="144" t="s">
        <v>4658</v>
      </c>
      <c r="B2637" s="144" t="s">
        <v>5166</v>
      </c>
      <c r="C2637" s="144" t="s">
        <v>2227</v>
      </c>
      <c r="D2637" s="256">
        <v>76.552446207053805</v>
      </c>
      <c r="E2637" s="256">
        <v>153.10489241410801</v>
      </c>
      <c r="F2637" s="256">
        <v>306.20978482821499</v>
      </c>
      <c r="G2637" s="256">
        <v>0</v>
      </c>
      <c r="H2637" s="256">
        <v>0</v>
      </c>
      <c r="I2637" s="256">
        <v>0</v>
      </c>
      <c r="J2637" s="256">
        <v>1.99214639602819</v>
      </c>
    </row>
    <row r="2638" spans="1:10" s="116" customFormat="1" ht="12" x14ac:dyDescent="0.2">
      <c r="A2638" s="143" t="s">
        <v>5167</v>
      </c>
      <c r="B2638" s="143" t="s">
        <v>5167</v>
      </c>
      <c r="C2638" s="143" t="s">
        <v>2441</v>
      </c>
      <c r="D2638" s="255">
        <v>1.03955560973054E-4</v>
      </c>
      <c r="E2638" s="255">
        <v>2.0791112194610899E-4</v>
      </c>
      <c r="F2638" s="255">
        <v>4.1582224389221799E-4</v>
      </c>
      <c r="G2638" s="255">
        <v>0</v>
      </c>
      <c r="H2638" s="255">
        <v>0</v>
      </c>
      <c r="I2638" s="255">
        <v>0</v>
      </c>
      <c r="J2638" s="255">
        <v>0.50232128661225395</v>
      </c>
    </row>
    <row r="2639" spans="1:10" s="116" customFormat="1" ht="12" x14ac:dyDescent="0.2">
      <c r="A2639" s="144" t="s">
        <v>5920</v>
      </c>
      <c r="B2639" s="144" t="s">
        <v>5920</v>
      </c>
      <c r="C2639" s="144" t="s">
        <v>5632</v>
      </c>
      <c r="D2639" s="256">
        <v>0</v>
      </c>
      <c r="E2639" s="256">
        <v>0</v>
      </c>
      <c r="F2639" s="256">
        <v>0</v>
      </c>
      <c r="G2639" s="256">
        <v>0</v>
      </c>
      <c r="H2639" s="256">
        <v>0</v>
      </c>
      <c r="I2639" s="256">
        <v>0</v>
      </c>
      <c r="J2639" s="256">
        <v>0</v>
      </c>
    </row>
    <row r="2640" spans="1:10" s="116" customFormat="1" ht="12" x14ac:dyDescent="0.2">
      <c r="A2640" s="143" t="s">
        <v>5168</v>
      </c>
      <c r="B2640" s="143" t="s">
        <v>5168</v>
      </c>
      <c r="C2640" s="143" t="s">
        <v>2250</v>
      </c>
      <c r="D2640" s="255">
        <v>0</v>
      </c>
      <c r="E2640" s="255">
        <v>0</v>
      </c>
      <c r="F2640" s="255">
        <v>0</v>
      </c>
      <c r="G2640" s="255">
        <v>0</v>
      </c>
      <c r="H2640" s="255">
        <v>0</v>
      </c>
      <c r="I2640" s="255">
        <v>0</v>
      </c>
      <c r="J2640" s="255">
        <v>1.85118013727895</v>
      </c>
    </row>
    <row r="2641" spans="1:10" s="116" customFormat="1" ht="12" x14ac:dyDescent="0.2">
      <c r="A2641" s="144" t="s">
        <v>1816</v>
      </c>
      <c r="B2641" s="144" t="s">
        <v>1816</v>
      </c>
      <c r="C2641" s="144" t="s">
        <v>3452</v>
      </c>
      <c r="D2641" s="256">
        <v>0</v>
      </c>
      <c r="E2641" s="256">
        <v>0</v>
      </c>
      <c r="F2641" s="256">
        <v>0</v>
      </c>
      <c r="G2641" s="256">
        <v>0</v>
      </c>
      <c r="H2641" s="256">
        <v>0</v>
      </c>
      <c r="I2641" s="256">
        <v>0</v>
      </c>
      <c r="J2641" s="256">
        <v>1.9885390208435301</v>
      </c>
    </row>
    <row r="2642" spans="1:10" s="116" customFormat="1" ht="12" x14ac:dyDescent="0.2">
      <c r="A2642" s="143" t="s">
        <v>5169</v>
      </c>
      <c r="B2642" s="143" t="s">
        <v>5169</v>
      </c>
      <c r="C2642" s="143" t="s">
        <v>2170</v>
      </c>
      <c r="D2642" s="255">
        <v>0</v>
      </c>
      <c r="E2642" s="255">
        <v>0</v>
      </c>
      <c r="F2642" s="255">
        <v>0</v>
      </c>
      <c r="G2642" s="255">
        <v>0</v>
      </c>
      <c r="H2642" s="255">
        <v>0</v>
      </c>
      <c r="I2642" s="255">
        <v>0</v>
      </c>
      <c r="J2642" s="255">
        <v>40.1910122498034</v>
      </c>
    </row>
    <row r="2643" spans="1:10" s="116" customFormat="1" ht="12" x14ac:dyDescent="0.2">
      <c r="A2643" s="144" t="s">
        <v>5170</v>
      </c>
      <c r="B2643" s="144" t="s">
        <v>5170</v>
      </c>
      <c r="C2643" s="144" t="s">
        <v>2169</v>
      </c>
      <c r="D2643" s="256">
        <v>0</v>
      </c>
      <c r="E2643" s="256">
        <v>0</v>
      </c>
      <c r="F2643" s="256">
        <v>0</v>
      </c>
      <c r="G2643" s="256">
        <v>0</v>
      </c>
      <c r="H2643" s="256">
        <v>0</v>
      </c>
      <c r="I2643" s="256">
        <v>0</v>
      </c>
      <c r="J2643" s="256">
        <v>1.1621477627696699</v>
      </c>
    </row>
    <row r="2644" spans="1:10" s="116" customFormat="1" ht="12" x14ac:dyDescent="0.2">
      <c r="A2644" s="143" t="s">
        <v>4378</v>
      </c>
      <c r="B2644" s="143" t="s">
        <v>801</v>
      </c>
      <c r="C2644" s="143" t="s">
        <v>1912</v>
      </c>
      <c r="D2644" s="255">
        <v>83.391372228438101</v>
      </c>
      <c r="E2644" s="255">
        <v>166.782744456876</v>
      </c>
      <c r="F2644" s="255">
        <v>333.56548891375201</v>
      </c>
      <c r="G2644" s="255">
        <v>0</v>
      </c>
      <c r="H2644" s="255">
        <v>0</v>
      </c>
      <c r="I2644" s="255">
        <v>0</v>
      </c>
      <c r="J2644" s="255">
        <v>7.30840049270744</v>
      </c>
    </row>
    <row r="2645" spans="1:10" s="116" customFormat="1" ht="12" x14ac:dyDescent="0.2">
      <c r="A2645" s="144" t="s">
        <v>728</v>
      </c>
      <c r="B2645" s="144" t="s">
        <v>728</v>
      </c>
      <c r="C2645" s="144" t="s">
        <v>3276</v>
      </c>
      <c r="D2645" s="256">
        <v>6.6193769170891001E-4</v>
      </c>
      <c r="E2645" s="256">
        <v>1.32387538341782E-3</v>
      </c>
      <c r="F2645" s="256">
        <v>2.6477507668356401E-3</v>
      </c>
      <c r="G2645" s="256">
        <v>0</v>
      </c>
      <c r="H2645" s="256">
        <v>0</v>
      </c>
      <c r="I2645" s="256">
        <v>0</v>
      </c>
      <c r="J2645" s="256">
        <v>0</v>
      </c>
    </row>
    <row r="2646" spans="1:10" s="116" customFormat="1" ht="12" x14ac:dyDescent="0.2">
      <c r="A2646" s="143" t="s">
        <v>5171</v>
      </c>
      <c r="B2646" s="143" t="s">
        <v>5171</v>
      </c>
      <c r="C2646" s="143" t="s">
        <v>2273</v>
      </c>
      <c r="D2646" s="255">
        <v>0</v>
      </c>
      <c r="E2646" s="255">
        <v>0</v>
      </c>
      <c r="F2646" s="255">
        <v>0</v>
      </c>
      <c r="G2646" s="255">
        <v>0</v>
      </c>
      <c r="H2646" s="255">
        <v>0</v>
      </c>
      <c r="I2646" s="255">
        <v>0</v>
      </c>
      <c r="J2646" s="255">
        <v>2.12643645546461</v>
      </c>
    </row>
    <row r="2647" spans="1:10" s="116" customFormat="1" ht="12" x14ac:dyDescent="0.2">
      <c r="A2647" s="144" t="s">
        <v>5172</v>
      </c>
      <c r="B2647" s="144" t="s">
        <v>5172</v>
      </c>
      <c r="C2647" s="144" t="s">
        <v>2065</v>
      </c>
      <c r="D2647" s="256">
        <v>0</v>
      </c>
      <c r="E2647" s="256">
        <v>0</v>
      </c>
      <c r="F2647" s="256">
        <v>0</v>
      </c>
      <c r="G2647" s="256">
        <v>0</v>
      </c>
      <c r="H2647" s="256">
        <v>0</v>
      </c>
      <c r="I2647" s="256">
        <v>0</v>
      </c>
      <c r="J2647" s="256">
        <v>2.0943706632232</v>
      </c>
    </row>
    <row r="2648" spans="1:10" s="116" customFormat="1" ht="12" x14ac:dyDescent="0.2">
      <c r="A2648" s="143" t="s">
        <v>4583</v>
      </c>
      <c r="B2648" s="143" t="s">
        <v>5173</v>
      </c>
      <c r="C2648" s="143" t="s">
        <v>2173</v>
      </c>
      <c r="D2648" s="255">
        <v>66.200771627688596</v>
      </c>
      <c r="E2648" s="255">
        <v>132.40154325537699</v>
      </c>
      <c r="F2648" s="255">
        <v>264.80308651075399</v>
      </c>
      <c r="G2648" s="255">
        <v>0</v>
      </c>
      <c r="H2648" s="255">
        <v>0</v>
      </c>
      <c r="I2648" s="255">
        <v>0</v>
      </c>
      <c r="J2648" s="255">
        <v>0</v>
      </c>
    </row>
    <row r="2649" spans="1:10" s="116" customFormat="1" ht="12" x14ac:dyDescent="0.2">
      <c r="A2649" s="144" t="s">
        <v>4330</v>
      </c>
      <c r="B2649" s="144" t="s">
        <v>4330</v>
      </c>
      <c r="C2649" s="144" t="s">
        <v>5481</v>
      </c>
      <c r="D2649" s="256">
        <v>0</v>
      </c>
      <c r="E2649" s="256">
        <v>0</v>
      </c>
      <c r="F2649" s="256">
        <v>0</v>
      </c>
      <c r="G2649" s="256">
        <v>0</v>
      </c>
      <c r="H2649" s="256">
        <v>0</v>
      </c>
      <c r="I2649" s="256">
        <v>0</v>
      </c>
      <c r="J2649" s="256">
        <v>0</v>
      </c>
    </row>
    <row r="2650" spans="1:10" s="116" customFormat="1" ht="12" x14ac:dyDescent="0.2">
      <c r="A2650" s="143" t="s">
        <v>5174</v>
      </c>
      <c r="B2650" s="143" t="s">
        <v>5174</v>
      </c>
      <c r="C2650" s="143" t="s">
        <v>3047</v>
      </c>
      <c r="D2650" s="255">
        <v>7.9294635472561595E-4</v>
      </c>
      <c r="E2650" s="255">
        <v>1.58589270945123E-3</v>
      </c>
      <c r="F2650" s="255">
        <v>3.1717854189024599E-3</v>
      </c>
      <c r="G2650" s="255">
        <v>0</v>
      </c>
      <c r="H2650" s="255">
        <v>0</v>
      </c>
      <c r="I2650" s="255">
        <v>0</v>
      </c>
      <c r="J2650" s="255">
        <v>1.7468811139434901</v>
      </c>
    </row>
    <row r="2651" spans="1:10" s="116" customFormat="1" ht="12" x14ac:dyDescent="0.2">
      <c r="A2651" s="144" t="s">
        <v>6344</v>
      </c>
      <c r="B2651" s="144" t="s">
        <v>6344</v>
      </c>
      <c r="C2651" s="144" t="s">
        <v>6345</v>
      </c>
      <c r="D2651" s="256">
        <v>0</v>
      </c>
      <c r="E2651" s="256">
        <v>0</v>
      </c>
      <c r="F2651" s="256">
        <v>0</v>
      </c>
      <c r="G2651" s="256">
        <v>0</v>
      </c>
      <c r="H2651" s="256">
        <v>0</v>
      </c>
      <c r="I2651" s="256">
        <v>0</v>
      </c>
      <c r="J2651" s="256">
        <v>3.1421683311200002</v>
      </c>
    </row>
    <row r="2652" spans="1:10" s="116" customFormat="1" ht="12" x14ac:dyDescent="0.2">
      <c r="A2652" s="143" t="s">
        <v>5175</v>
      </c>
      <c r="B2652" s="143" t="s">
        <v>5175</v>
      </c>
      <c r="C2652" s="143" t="s">
        <v>2349</v>
      </c>
      <c r="D2652" s="255">
        <v>0</v>
      </c>
      <c r="E2652" s="255">
        <v>0</v>
      </c>
      <c r="F2652" s="255">
        <v>0</v>
      </c>
      <c r="G2652" s="255">
        <v>0</v>
      </c>
      <c r="H2652" s="255">
        <v>0</v>
      </c>
      <c r="I2652" s="255">
        <v>0</v>
      </c>
      <c r="J2652" s="255">
        <v>2.0275966908898502</v>
      </c>
    </row>
    <row r="2653" spans="1:10" s="116" customFormat="1" ht="12" x14ac:dyDescent="0.2">
      <c r="A2653" s="144" t="s">
        <v>6346</v>
      </c>
      <c r="B2653" s="144" t="s">
        <v>6346</v>
      </c>
      <c r="C2653" s="144" t="s">
        <v>6347</v>
      </c>
      <c r="D2653" s="256">
        <v>0</v>
      </c>
      <c r="E2653" s="256">
        <v>0</v>
      </c>
      <c r="F2653" s="256">
        <v>0</v>
      </c>
      <c r="G2653" s="256">
        <v>0</v>
      </c>
      <c r="H2653" s="256">
        <v>0</v>
      </c>
      <c r="I2653" s="256">
        <v>0</v>
      </c>
      <c r="J2653" s="256">
        <v>0</v>
      </c>
    </row>
    <row r="2654" spans="1:10" s="116" customFormat="1" ht="12" x14ac:dyDescent="0.2">
      <c r="A2654" s="143" t="s">
        <v>5176</v>
      </c>
      <c r="B2654" s="143" t="s">
        <v>5176</v>
      </c>
      <c r="C2654" s="143" t="s">
        <v>2201</v>
      </c>
      <c r="D2654" s="255">
        <v>0</v>
      </c>
      <c r="E2654" s="255">
        <v>0</v>
      </c>
      <c r="F2654" s="255">
        <v>0</v>
      </c>
      <c r="G2654" s="255">
        <v>0</v>
      </c>
      <c r="H2654" s="255">
        <v>0</v>
      </c>
      <c r="I2654" s="255">
        <v>0</v>
      </c>
      <c r="J2654" s="255">
        <v>1.64797060519</v>
      </c>
    </row>
    <row r="2655" spans="1:10" s="116" customFormat="1" ht="12" x14ac:dyDescent="0.2">
      <c r="A2655" s="144" t="s">
        <v>941</v>
      </c>
      <c r="B2655" s="144" t="s">
        <v>941</v>
      </c>
      <c r="C2655" s="144" t="s">
        <v>3522</v>
      </c>
      <c r="D2655" s="256">
        <v>1.61663225184492E-4</v>
      </c>
      <c r="E2655" s="256">
        <v>3.2332645036898302E-4</v>
      </c>
      <c r="F2655" s="256">
        <v>6.4665290073796604E-4</v>
      </c>
      <c r="G2655" s="256">
        <v>0</v>
      </c>
      <c r="H2655" s="256">
        <v>0</v>
      </c>
      <c r="I2655" s="256">
        <v>0</v>
      </c>
      <c r="J2655" s="256">
        <v>0.41363088536209203</v>
      </c>
    </row>
    <row r="2656" spans="1:10" s="116" customFormat="1" ht="12" x14ac:dyDescent="0.2">
      <c r="A2656" s="143" t="s">
        <v>4861</v>
      </c>
      <c r="B2656" s="143" t="s">
        <v>6348</v>
      </c>
      <c r="C2656" s="143" t="s">
        <v>6349</v>
      </c>
      <c r="D2656" s="255">
        <v>71.381056268752403</v>
      </c>
      <c r="E2656" s="255">
        <v>142.762112537505</v>
      </c>
      <c r="F2656" s="255">
        <v>285.52422507500899</v>
      </c>
      <c r="G2656" s="255">
        <v>0</v>
      </c>
      <c r="H2656" s="255">
        <v>0</v>
      </c>
      <c r="I2656" s="255">
        <v>0</v>
      </c>
      <c r="J2656" s="255">
        <v>0</v>
      </c>
    </row>
    <row r="2657" spans="1:10" s="116" customFormat="1" ht="12" x14ac:dyDescent="0.2">
      <c r="A2657" s="144" t="s">
        <v>6350</v>
      </c>
      <c r="B2657" s="144" t="s">
        <v>6350</v>
      </c>
      <c r="C2657" s="144" t="s">
        <v>6351</v>
      </c>
      <c r="D2657" s="256">
        <v>0</v>
      </c>
      <c r="E2657" s="256">
        <v>0</v>
      </c>
      <c r="F2657" s="256">
        <v>0</v>
      </c>
      <c r="G2657" s="256">
        <v>0</v>
      </c>
      <c r="H2657" s="256">
        <v>0</v>
      </c>
      <c r="I2657" s="256">
        <v>0</v>
      </c>
      <c r="J2657" s="256">
        <v>0</v>
      </c>
    </row>
    <row r="2658" spans="1:10" s="116" customFormat="1" ht="12" x14ac:dyDescent="0.2">
      <c r="A2658" s="143" t="s">
        <v>986</v>
      </c>
      <c r="B2658" s="143" t="s">
        <v>986</v>
      </c>
      <c r="C2658" s="143" t="s">
        <v>3580</v>
      </c>
      <c r="D2658" s="255">
        <v>0</v>
      </c>
      <c r="E2658" s="255">
        <v>0</v>
      </c>
      <c r="F2658" s="255">
        <v>0</v>
      </c>
      <c r="G2658" s="255">
        <v>0</v>
      </c>
      <c r="H2658" s="255">
        <v>0</v>
      </c>
      <c r="I2658" s="255">
        <v>0</v>
      </c>
      <c r="J2658" s="255">
        <v>2.0491922503420601</v>
      </c>
    </row>
    <row r="2659" spans="1:10" s="116" customFormat="1" ht="12" x14ac:dyDescent="0.2">
      <c r="A2659" s="144" t="s">
        <v>5177</v>
      </c>
      <c r="B2659" s="144" t="s">
        <v>5177</v>
      </c>
      <c r="C2659" s="144" t="s">
        <v>2329</v>
      </c>
      <c r="D2659" s="256">
        <v>0</v>
      </c>
      <c r="E2659" s="256">
        <v>0</v>
      </c>
      <c r="F2659" s="256">
        <v>0</v>
      </c>
      <c r="G2659" s="256">
        <v>0</v>
      </c>
      <c r="H2659" s="256">
        <v>0</v>
      </c>
      <c r="I2659" s="256">
        <v>0</v>
      </c>
      <c r="J2659" s="256">
        <v>2.1343124058188501</v>
      </c>
    </row>
    <row r="2660" spans="1:10" x14ac:dyDescent="0.2">
      <c r="A2660" s="143" t="s">
        <v>5482</v>
      </c>
      <c r="B2660" s="143" t="s">
        <v>5482</v>
      </c>
      <c r="C2660" s="143" t="s">
        <v>5483</v>
      </c>
      <c r="D2660" s="255">
        <v>0</v>
      </c>
      <c r="E2660" s="255">
        <v>0</v>
      </c>
      <c r="F2660" s="255">
        <v>0</v>
      </c>
      <c r="G2660" s="255">
        <v>0</v>
      </c>
      <c r="H2660" s="255">
        <v>0</v>
      </c>
      <c r="I2660" s="255">
        <v>0</v>
      </c>
      <c r="J2660" s="255">
        <v>0.28999942512402999</v>
      </c>
    </row>
    <row r="2661" spans="1:10" x14ac:dyDescent="0.2">
      <c r="A2661" s="144" t="s">
        <v>6352</v>
      </c>
      <c r="B2661" s="144" t="s">
        <v>6352</v>
      </c>
      <c r="C2661" s="144" t="s">
        <v>6353</v>
      </c>
      <c r="D2661" s="256">
        <v>0</v>
      </c>
      <c r="E2661" s="256">
        <v>0</v>
      </c>
      <c r="F2661" s="256">
        <v>0</v>
      </c>
      <c r="G2661" s="256">
        <v>0</v>
      </c>
      <c r="H2661" s="256">
        <v>0</v>
      </c>
      <c r="I2661" s="256">
        <v>0</v>
      </c>
      <c r="J2661" s="256">
        <v>1.6486670159400001</v>
      </c>
    </row>
    <row r="2662" spans="1:10" x14ac:dyDescent="0.2">
      <c r="A2662" s="143" t="s">
        <v>640</v>
      </c>
      <c r="B2662" s="143" t="s">
        <v>640</v>
      </c>
      <c r="C2662" s="143" t="s">
        <v>3141</v>
      </c>
      <c r="D2662" s="255">
        <v>4.6061461597862702E-4</v>
      </c>
      <c r="E2662" s="255">
        <v>9.2122923195725296E-4</v>
      </c>
      <c r="F2662" s="255">
        <v>1.84245846391451E-3</v>
      </c>
      <c r="G2662" s="255">
        <v>0</v>
      </c>
      <c r="H2662" s="255">
        <v>0</v>
      </c>
      <c r="I2662" s="255">
        <v>0</v>
      </c>
      <c r="J2662" s="255">
        <v>0</v>
      </c>
    </row>
    <row r="2663" spans="1:10" x14ac:dyDescent="0.2">
      <c r="A2663" s="144" t="s">
        <v>4939</v>
      </c>
      <c r="B2663" s="144" t="s">
        <v>5178</v>
      </c>
      <c r="C2663" s="144" t="s">
        <v>2488</v>
      </c>
      <c r="D2663" s="256">
        <v>81.445957013762197</v>
      </c>
      <c r="E2663" s="256">
        <v>162.891914027524</v>
      </c>
      <c r="F2663" s="256">
        <v>325.78382805504901</v>
      </c>
      <c r="G2663" s="256">
        <v>0</v>
      </c>
      <c r="H2663" s="256">
        <v>0</v>
      </c>
      <c r="I2663" s="256">
        <v>0</v>
      </c>
      <c r="J2663" s="256">
        <v>1.96400848981956</v>
      </c>
    </row>
    <row r="2664" spans="1:10" x14ac:dyDescent="0.2">
      <c r="A2664" s="143" t="s">
        <v>5633</v>
      </c>
      <c r="B2664" s="143" t="s">
        <v>5633</v>
      </c>
      <c r="C2664" s="143" t="s">
        <v>5634</v>
      </c>
      <c r="D2664" s="255">
        <v>0</v>
      </c>
      <c r="E2664" s="255">
        <v>0</v>
      </c>
      <c r="F2664" s="255">
        <v>0</v>
      </c>
      <c r="G2664" s="255">
        <v>0</v>
      </c>
      <c r="H2664" s="255">
        <v>0</v>
      </c>
      <c r="I2664" s="255">
        <v>0</v>
      </c>
      <c r="J2664" s="255">
        <v>2.4360000497311098</v>
      </c>
    </row>
    <row r="2665" spans="1:10" x14ac:dyDescent="0.2">
      <c r="A2665" s="144" t="s">
        <v>4397</v>
      </c>
      <c r="B2665" s="144" t="s">
        <v>5179</v>
      </c>
      <c r="C2665" s="144" t="s">
        <v>2552</v>
      </c>
      <c r="D2665" s="256">
        <v>6.2841100670545096</v>
      </c>
      <c r="E2665" s="256">
        <v>12.568220134109</v>
      </c>
      <c r="F2665" s="256">
        <v>25.136440268218099</v>
      </c>
      <c r="G2665" s="256">
        <v>0</v>
      </c>
      <c r="H2665" s="256">
        <v>0</v>
      </c>
      <c r="I2665" s="256">
        <v>0</v>
      </c>
      <c r="J2665" s="256">
        <v>1.94201759545877</v>
      </c>
    </row>
    <row r="2666" spans="1:10" x14ac:dyDescent="0.2">
      <c r="A2666" s="143" t="s">
        <v>6354</v>
      </c>
      <c r="B2666" s="143" t="s">
        <v>6354</v>
      </c>
      <c r="C2666" s="143" t="s">
        <v>6355</v>
      </c>
      <c r="D2666" s="255">
        <v>0</v>
      </c>
      <c r="E2666" s="255">
        <v>0</v>
      </c>
      <c r="F2666" s="255">
        <v>0</v>
      </c>
      <c r="G2666" s="255">
        <v>0</v>
      </c>
      <c r="H2666" s="255">
        <v>0</v>
      </c>
      <c r="I2666" s="255">
        <v>0</v>
      </c>
      <c r="J2666" s="255">
        <v>2.1379785432622902</v>
      </c>
    </row>
    <row r="2667" spans="1:10" x14ac:dyDescent="0.2">
      <c r="A2667" s="144" t="s">
        <v>624</v>
      </c>
      <c r="B2667" s="144" t="s">
        <v>624</v>
      </c>
      <c r="C2667" s="144" t="s">
        <v>3078</v>
      </c>
      <c r="D2667" s="256">
        <v>0</v>
      </c>
      <c r="E2667" s="256">
        <v>0</v>
      </c>
      <c r="F2667" s="256">
        <v>0</v>
      </c>
      <c r="G2667" s="256">
        <v>0</v>
      </c>
      <c r="H2667" s="256">
        <v>0</v>
      </c>
      <c r="I2667" s="256">
        <v>0</v>
      </c>
      <c r="J2667" s="256">
        <v>1.1330621333499999</v>
      </c>
    </row>
    <row r="2668" spans="1:10" x14ac:dyDescent="0.2">
      <c r="A2668" s="143" t="s">
        <v>5180</v>
      </c>
      <c r="B2668" s="143" t="s">
        <v>5180</v>
      </c>
      <c r="C2668" s="143" t="s">
        <v>4288</v>
      </c>
      <c r="D2668" s="255">
        <v>0</v>
      </c>
      <c r="E2668" s="255">
        <v>0</v>
      </c>
      <c r="F2668" s="255">
        <v>0</v>
      </c>
      <c r="G2668" s="255">
        <v>0</v>
      </c>
      <c r="H2668" s="255">
        <v>0</v>
      </c>
      <c r="I2668" s="255">
        <v>0</v>
      </c>
      <c r="J2668" s="255">
        <v>0</v>
      </c>
    </row>
    <row r="2669" spans="1:10" x14ac:dyDescent="0.2">
      <c r="A2669" s="144" t="s">
        <v>5181</v>
      </c>
      <c r="B2669" s="144" t="s">
        <v>5181</v>
      </c>
      <c r="C2669" s="144" t="s">
        <v>2045</v>
      </c>
      <c r="D2669" s="256">
        <v>0</v>
      </c>
      <c r="E2669" s="256">
        <v>0</v>
      </c>
      <c r="F2669" s="256">
        <v>0</v>
      </c>
      <c r="G2669" s="256">
        <v>0</v>
      </c>
      <c r="H2669" s="256">
        <v>0</v>
      </c>
      <c r="I2669" s="256">
        <v>0</v>
      </c>
      <c r="J2669" s="256">
        <v>0</v>
      </c>
    </row>
    <row r="2670" spans="1:10" x14ac:dyDescent="0.2">
      <c r="A2670" s="143" t="s">
        <v>678</v>
      </c>
      <c r="B2670" s="143" t="s">
        <v>678</v>
      </c>
      <c r="C2670" s="143" t="s">
        <v>3217</v>
      </c>
      <c r="D2670" s="255">
        <v>0</v>
      </c>
      <c r="E2670" s="255">
        <v>0</v>
      </c>
      <c r="F2670" s="255">
        <v>0</v>
      </c>
      <c r="G2670" s="255">
        <v>0</v>
      </c>
      <c r="H2670" s="255">
        <v>0</v>
      </c>
      <c r="I2670" s="255">
        <v>0</v>
      </c>
      <c r="J2670" s="255">
        <v>0</v>
      </c>
    </row>
    <row r="2671" spans="1:10" x14ac:dyDescent="0.2">
      <c r="A2671" s="144" t="s">
        <v>5182</v>
      </c>
      <c r="B2671" s="144" t="s">
        <v>5182</v>
      </c>
      <c r="C2671" s="144" t="s">
        <v>2232</v>
      </c>
      <c r="D2671" s="256">
        <v>0</v>
      </c>
      <c r="E2671" s="256">
        <v>0</v>
      </c>
      <c r="F2671" s="256">
        <v>0</v>
      </c>
      <c r="G2671" s="256">
        <v>0</v>
      </c>
      <c r="H2671" s="256">
        <v>0</v>
      </c>
      <c r="I2671" s="256">
        <v>0</v>
      </c>
      <c r="J2671" s="256">
        <v>4.2088979159488602</v>
      </c>
    </row>
    <row r="2672" spans="1:10" x14ac:dyDescent="0.2">
      <c r="A2672" s="143" t="s">
        <v>1596</v>
      </c>
      <c r="B2672" s="143" t="s">
        <v>1596</v>
      </c>
      <c r="C2672" s="143" t="s">
        <v>3696</v>
      </c>
      <c r="D2672" s="255">
        <v>0</v>
      </c>
      <c r="E2672" s="255">
        <v>0</v>
      </c>
      <c r="F2672" s="255">
        <v>0</v>
      </c>
      <c r="G2672" s="255">
        <v>0</v>
      </c>
      <c r="H2672" s="255">
        <v>0</v>
      </c>
      <c r="I2672" s="255">
        <v>0</v>
      </c>
      <c r="J2672" s="255">
        <v>1.9250418979856301</v>
      </c>
    </row>
    <row r="2673" spans="1:10" x14ac:dyDescent="0.2">
      <c r="A2673" s="144" t="s">
        <v>790</v>
      </c>
      <c r="B2673" s="144" t="s">
        <v>790</v>
      </c>
      <c r="C2673" s="144" t="s">
        <v>3354</v>
      </c>
      <c r="D2673" s="256">
        <v>0</v>
      </c>
      <c r="E2673" s="256">
        <v>0</v>
      </c>
      <c r="F2673" s="256">
        <v>0</v>
      </c>
      <c r="G2673" s="256">
        <v>0</v>
      </c>
      <c r="H2673" s="256">
        <v>0</v>
      </c>
      <c r="I2673" s="256">
        <v>0</v>
      </c>
      <c r="J2673" s="256">
        <v>2.0511929660022798</v>
      </c>
    </row>
    <row r="2674" spans="1:10" x14ac:dyDescent="0.2">
      <c r="A2674" s="143" t="s">
        <v>6356</v>
      </c>
      <c r="B2674" s="143" t="s">
        <v>6356</v>
      </c>
      <c r="C2674" s="143" t="s">
        <v>6357</v>
      </c>
      <c r="D2674" s="255">
        <v>0</v>
      </c>
      <c r="E2674" s="255">
        <v>0</v>
      </c>
      <c r="F2674" s="255">
        <v>0</v>
      </c>
      <c r="G2674" s="255">
        <v>0</v>
      </c>
      <c r="H2674" s="255">
        <v>0</v>
      </c>
      <c r="I2674" s="255">
        <v>0</v>
      </c>
      <c r="J2674" s="255">
        <v>0</v>
      </c>
    </row>
    <row r="2675" spans="1:10" x14ac:dyDescent="0.2">
      <c r="A2675" s="144" t="s">
        <v>531</v>
      </c>
      <c r="B2675" s="144" t="s">
        <v>531</v>
      </c>
      <c r="C2675" s="144" t="s">
        <v>2896</v>
      </c>
      <c r="D2675" s="256">
        <v>0</v>
      </c>
      <c r="E2675" s="256">
        <v>0</v>
      </c>
      <c r="F2675" s="256">
        <v>0</v>
      </c>
      <c r="G2675" s="256">
        <v>0</v>
      </c>
      <c r="H2675" s="256">
        <v>0</v>
      </c>
      <c r="I2675" s="256">
        <v>0</v>
      </c>
      <c r="J2675" s="256">
        <v>0</v>
      </c>
    </row>
    <row r="2676" spans="1:10" x14ac:dyDescent="0.2">
      <c r="A2676" s="143" t="s">
        <v>956</v>
      </c>
      <c r="B2676" s="143" t="s">
        <v>956</v>
      </c>
      <c r="C2676" s="143" t="s">
        <v>3542</v>
      </c>
      <c r="D2676" s="255">
        <v>0</v>
      </c>
      <c r="E2676" s="255">
        <v>0</v>
      </c>
      <c r="F2676" s="255">
        <v>0</v>
      </c>
      <c r="G2676" s="255">
        <v>0</v>
      </c>
      <c r="H2676" s="255">
        <v>0</v>
      </c>
      <c r="I2676" s="255">
        <v>0</v>
      </c>
      <c r="J2676" s="255">
        <v>2.0563897919442198</v>
      </c>
    </row>
    <row r="2677" spans="1:10" x14ac:dyDescent="0.2">
      <c r="A2677" s="144" t="s">
        <v>5183</v>
      </c>
      <c r="B2677" s="144" t="s">
        <v>5183</v>
      </c>
      <c r="C2677" s="144" t="s">
        <v>2718</v>
      </c>
      <c r="D2677" s="256">
        <v>0</v>
      </c>
      <c r="E2677" s="256">
        <v>0</v>
      </c>
      <c r="F2677" s="256">
        <v>0</v>
      </c>
      <c r="G2677" s="256">
        <v>0</v>
      </c>
      <c r="H2677" s="256">
        <v>0</v>
      </c>
      <c r="I2677" s="256">
        <v>0</v>
      </c>
      <c r="J2677" s="256">
        <v>2.03199514470132</v>
      </c>
    </row>
    <row r="2678" spans="1:10" x14ac:dyDescent="0.2">
      <c r="A2678" s="143" t="s">
        <v>394</v>
      </c>
      <c r="B2678" s="143" t="s">
        <v>394</v>
      </c>
      <c r="C2678" s="143" t="s">
        <v>2609</v>
      </c>
      <c r="D2678" s="255">
        <v>0</v>
      </c>
      <c r="E2678" s="255">
        <v>0</v>
      </c>
      <c r="F2678" s="255">
        <v>0</v>
      </c>
      <c r="G2678" s="255">
        <v>42.803803032401397</v>
      </c>
      <c r="H2678" s="255">
        <v>85.607606064802695</v>
      </c>
      <c r="I2678" s="255">
        <v>171.21521212960499</v>
      </c>
      <c r="J2678" s="255">
        <v>0</v>
      </c>
    </row>
    <row r="2679" spans="1:10" x14ac:dyDescent="0.2">
      <c r="A2679" s="144" t="s">
        <v>1065</v>
      </c>
      <c r="B2679" s="144" t="s">
        <v>1066</v>
      </c>
      <c r="C2679" s="144" t="s">
        <v>3681</v>
      </c>
      <c r="D2679" s="256">
        <v>60.071372099101097</v>
      </c>
      <c r="E2679" s="256">
        <v>120.142744198202</v>
      </c>
      <c r="F2679" s="256">
        <v>240.28548839640399</v>
      </c>
      <c r="G2679" s="256">
        <v>0</v>
      </c>
      <c r="H2679" s="256">
        <v>0</v>
      </c>
      <c r="I2679" s="256">
        <v>0</v>
      </c>
      <c r="J2679" s="256">
        <v>1.99735534063464</v>
      </c>
    </row>
    <row r="2680" spans="1:10" x14ac:dyDescent="0.2">
      <c r="A2680" s="143" t="s">
        <v>1333</v>
      </c>
      <c r="B2680" s="143" t="s">
        <v>1333</v>
      </c>
      <c r="C2680" s="143" t="s">
        <v>3997</v>
      </c>
      <c r="D2680" s="255">
        <v>0</v>
      </c>
      <c r="E2680" s="255">
        <v>0</v>
      </c>
      <c r="F2680" s="255">
        <v>0</v>
      </c>
      <c r="G2680" s="255">
        <v>0</v>
      </c>
      <c r="H2680" s="255">
        <v>0</v>
      </c>
      <c r="I2680" s="255">
        <v>0</v>
      </c>
      <c r="J2680" s="255">
        <v>2.9106088629892501</v>
      </c>
    </row>
    <row r="2681" spans="1:10" x14ac:dyDescent="0.2">
      <c r="A2681" s="144" t="s">
        <v>312</v>
      </c>
      <c r="B2681" s="144" t="s">
        <v>312</v>
      </c>
      <c r="C2681" s="144" t="s">
        <v>2343</v>
      </c>
      <c r="D2681" s="256">
        <v>0</v>
      </c>
      <c r="E2681" s="256">
        <v>0</v>
      </c>
      <c r="F2681" s="256">
        <v>0</v>
      </c>
      <c r="G2681" s="256">
        <v>0</v>
      </c>
      <c r="H2681" s="256">
        <v>0</v>
      </c>
      <c r="I2681" s="256">
        <v>0</v>
      </c>
      <c r="J2681" s="256">
        <v>1.07232549836101</v>
      </c>
    </row>
    <row r="2682" spans="1:10" x14ac:dyDescent="0.2">
      <c r="A2682" s="143" t="s">
        <v>6358</v>
      </c>
      <c r="B2682" s="143" t="s">
        <v>6358</v>
      </c>
      <c r="C2682" s="143" t="s">
        <v>6359</v>
      </c>
      <c r="D2682" s="255">
        <v>0</v>
      </c>
      <c r="E2682" s="255">
        <v>0</v>
      </c>
      <c r="F2682" s="255">
        <v>0</v>
      </c>
      <c r="G2682" s="255">
        <v>0</v>
      </c>
      <c r="H2682" s="255">
        <v>0</v>
      </c>
      <c r="I2682" s="255">
        <v>0</v>
      </c>
      <c r="J2682" s="255">
        <v>1.71910339608</v>
      </c>
    </row>
    <row r="2683" spans="1:10" x14ac:dyDescent="0.2">
      <c r="A2683" s="144" t="s">
        <v>785</v>
      </c>
      <c r="B2683" s="144" t="s">
        <v>785</v>
      </c>
      <c r="C2683" s="144" t="s">
        <v>3349</v>
      </c>
      <c r="D2683" s="256">
        <v>0</v>
      </c>
      <c r="E2683" s="256">
        <v>0</v>
      </c>
      <c r="F2683" s="256">
        <v>0</v>
      </c>
      <c r="G2683" s="256">
        <v>0</v>
      </c>
      <c r="H2683" s="256">
        <v>0</v>
      </c>
      <c r="I2683" s="256">
        <v>0</v>
      </c>
      <c r="J2683" s="256">
        <v>2.45792003739817</v>
      </c>
    </row>
    <row r="2684" spans="1:10" x14ac:dyDescent="0.2">
      <c r="A2684" s="143" t="s">
        <v>6360</v>
      </c>
      <c r="B2684" s="143" t="s">
        <v>6360</v>
      </c>
      <c r="C2684" s="143" t="s">
        <v>6361</v>
      </c>
      <c r="D2684" s="255">
        <v>0</v>
      </c>
      <c r="E2684" s="255">
        <v>0</v>
      </c>
      <c r="F2684" s="255">
        <v>0</v>
      </c>
      <c r="G2684" s="255">
        <v>0</v>
      </c>
      <c r="H2684" s="255">
        <v>0</v>
      </c>
      <c r="I2684" s="255">
        <v>0</v>
      </c>
      <c r="J2684" s="255">
        <v>0.46456231870999998</v>
      </c>
    </row>
    <row r="2685" spans="1:10" x14ac:dyDescent="0.2">
      <c r="A2685" s="144" t="s">
        <v>1503</v>
      </c>
      <c r="B2685" s="144" t="s">
        <v>1503</v>
      </c>
      <c r="C2685" s="144" t="s">
        <v>4184</v>
      </c>
      <c r="D2685" s="256">
        <v>1.51203383129685E-4</v>
      </c>
      <c r="E2685" s="256">
        <v>3.0240676625936902E-4</v>
      </c>
      <c r="F2685" s="256">
        <v>6.0481353251873901E-4</v>
      </c>
      <c r="G2685" s="256">
        <v>0</v>
      </c>
      <c r="H2685" s="256">
        <v>0</v>
      </c>
      <c r="I2685" s="256">
        <v>0</v>
      </c>
      <c r="J2685" s="256">
        <v>0.38893979004997498</v>
      </c>
    </row>
    <row r="2686" spans="1:10" x14ac:dyDescent="0.2">
      <c r="A2686" s="143" t="s">
        <v>1414</v>
      </c>
      <c r="B2686" s="143" t="s">
        <v>1414</v>
      </c>
      <c r="C2686" s="143" t="s">
        <v>4081</v>
      </c>
      <c r="D2686" s="255">
        <v>0</v>
      </c>
      <c r="E2686" s="255">
        <v>0</v>
      </c>
      <c r="F2686" s="255">
        <v>0</v>
      </c>
      <c r="G2686" s="255">
        <v>0</v>
      </c>
      <c r="H2686" s="255">
        <v>0</v>
      </c>
      <c r="I2686" s="255">
        <v>0</v>
      </c>
      <c r="J2686" s="255">
        <v>1.9307888045591499</v>
      </c>
    </row>
    <row r="2687" spans="1:10" x14ac:dyDescent="0.2">
      <c r="A2687" s="144" t="s">
        <v>820</v>
      </c>
      <c r="B2687" s="144" t="s">
        <v>820</v>
      </c>
      <c r="C2687" s="144" t="s">
        <v>3385</v>
      </c>
      <c r="D2687" s="256">
        <v>0</v>
      </c>
      <c r="E2687" s="256">
        <v>0</v>
      </c>
      <c r="F2687" s="256">
        <v>0</v>
      </c>
      <c r="G2687" s="256">
        <v>0</v>
      </c>
      <c r="H2687" s="256">
        <v>0</v>
      </c>
      <c r="I2687" s="256">
        <v>0</v>
      </c>
      <c r="J2687" s="256">
        <v>1.40704220842003</v>
      </c>
    </row>
    <row r="2688" spans="1:10" x14ac:dyDescent="0.2">
      <c r="A2688" s="143" t="s">
        <v>4861</v>
      </c>
      <c r="B2688" s="143" t="s">
        <v>5184</v>
      </c>
      <c r="C2688" s="143" t="s">
        <v>2054</v>
      </c>
      <c r="D2688" s="255">
        <v>69.495894249420004</v>
      </c>
      <c r="E2688" s="255">
        <v>138.99178849884001</v>
      </c>
      <c r="F2688" s="255">
        <v>277.98357699768002</v>
      </c>
      <c r="G2688" s="255">
        <v>0</v>
      </c>
      <c r="H2688" s="255">
        <v>0</v>
      </c>
      <c r="I2688" s="255">
        <v>0</v>
      </c>
      <c r="J2688" s="255">
        <v>1.0088847869736599</v>
      </c>
    </row>
    <row r="2689" spans="1:10" x14ac:dyDescent="0.2">
      <c r="A2689" s="144" t="s">
        <v>6362</v>
      </c>
      <c r="B2689" s="144" t="s">
        <v>6362</v>
      </c>
      <c r="C2689" s="144" t="s">
        <v>6363</v>
      </c>
      <c r="D2689" s="256">
        <v>6.3689892000000001E-4</v>
      </c>
      <c r="E2689" s="256">
        <v>1.27379784E-3</v>
      </c>
      <c r="F2689" s="256">
        <v>2.54759568E-3</v>
      </c>
      <c r="G2689" s="256">
        <v>0</v>
      </c>
      <c r="H2689" s="256">
        <v>0</v>
      </c>
      <c r="I2689" s="256">
        <v>0</v>
      </c>
      <c r="J2689" s="256">
        <v>0</v>
      </c>
    </row>
    <row r="2690" spans="1:10" x14ac:dyDescent="0.2">
      <c r="A2690" s="143" t="s">
        <v>772</v>
      </c>
      <c r="B2690" s="143" t="s">
        <v>772</v>
      </c>
      <c r="C2690" s="143" t="s">
        <v>3332</v>
      </c>
      <c r="D2690" s="255">
        <v>1.66526259308704E-4</v>
      </c>
      <c r="E2690" s="255">
        <v>3.3305251861740702E-4</v>
      </c>
      <c r="F2690" s="255">
        <v>6.6610503723481501E-4</v>
      </c>
      <c r="G2690" s="255">
        <v>0</v>
      </c>
      <c r="H2690" s="255">
        <v>0</v>
      </c>
      <c r="I2690" s="255">
        <v>0</v>
      </c>
      <c r="J2690" s="255">
        <v>0.40680667936113801</v>
      </c>
    </row>
    <row r="2691" spans="1:10" x14ac:dyDescent="0.2">
      <c r="A2691" s="144" t="s">
        <v>446</v>
      </c>
      <c r="B2691" s="144" t="s">
        <v>451</v>
      </c>
      <c r="C2691" s="144" t="s">
        <v>2769</v>
      </c>
      <c r="D2691" s="256">
        <v>19.9360274069317</v>
      </c>
      <c r="E2691" s="256">
        <v>39.8720548138634</v>
      </c>
      <c r="F2691" s="256">
        <v>79.7441096277268</v>
      </c>
      <c r="G2691" s="256">
        <v>0</v>
      </c>
      <c r="H2691" s="256">
        <v>0</v>
      </c>
      <c r="I2691" s="256">
        <v>0</v>
      </c>
      <c r="J2691" s="256">
        <v>1.8039740529583801</v>
      </c>
    </row>
    <row r="2692" spans="1:10" x14ac:dyDescent="0.2">
      <c r="A2692" s="143" t="s">
        <v>5921</v>
      </c>
      <c r="B2692" s="143" t="s">
        <v>5921</v>
      </c>
      <c r="C2692" s="143" t="s">
        <v>3379</v>
      </c>
      <c r="D2692" s="255">
        <v>0</v>
      </c>
      <c r="E2692" s="255">
        <v>0</v>
      </c>
      <c r="F2692" s="255">
        <v>0</v>
      </c>
      <c r="G2692" s="255">
        <v>0</v>
      </c>
      <c r="H2692" s="255">
        <v>0</v>
      </c>
      <c r="I2692" s="255">
        <v>0</v>
      </c>
      <c r="J2692" s="255">
        <v>0.18192675325999999</v>
      </c>
    </row>
    <row r="2693" spans="1:10" x14ac:dyDescent="0.2">
      <c r="A2693" s="144" t="s">
        <v>5484</v>
      </c>
      <c r="B2693" s="144" t="s">
        <v>5484</v>
      </c>
      <c r="C2693" s="144" t="s">
        <v>5485</v>
      </c>
      <c r="D2693" s="256">
        <v>0</v>
      </c>
      <c r="E2693" s="256">
        <v>0</v>
      </c>
      <c r="F2693" s="256">
        <v>0</v>
      </c>
      <c r="G2693" s="256">
        <v>0</v>
      </c>
      <c r="H2693" s="256">
        <v>0</v>
      </c>
      <c r="I2693" s="256">
        <v>0</v>
      </c>
      <c r="J2693" s="256">
        <v>0</v>
      </c>
    </row>
    <row r="2694" spans="1:10" x14ac:dyDescent="0.2">
      <c r="A2694" s="143" t="s">
        <v>5185</v>
      </c>
      <c r="B2694" s="143" t="s">
        <v>5185</v>
      </c>
      <c r="C2694" s="143" t="s">
        <v>3089</v>
      </c>
      <c r="D2694" s="255">
        <v>0</v>
      </c>
      <c r="E2694" s="255">
        <v>0</v>
      </c>
      <c r="F2694" s="255">
        <v>0</v>
      </c>
      <c r="G2694" s="255">
        <v>26.766696804133101</v>
      </c>
      <c r="H2694" s="255">
        <v>53.533393608266202</v>
      </c>
      <c r="I2694" s="255">
        <v>107.06678721653201</v>
      </c>
      <c r="J2694" s="255">
        <v>0</v>
      </c>
    </row>
    <row r="2695" spans="1:10" x14ac:dyDescent="0.2">
      <c r="A2695" s="144" t="s">
        <v>1447</v>
      </c>
      <c r="B2695" s="144" t="s">
        <v>1447</v>
      </c>
      <c r="C2695" s="144" t="s">
        <v>4121</v>
      </c>
      <c r="D2695" s="256">
        <v>7.1965979662643305E-5</v>
      </c>
      <c r="E2695" s="256">
        <v>1.4393195932528699E-4</v>
      </c>
      <c r="F2695" s="256">
        <v>2.87863918650573E-4</v>
      </c>
      <c r="G2695" s="256">
        <v>0</v>
      </c>
      <c r="H2695" s="256">
        <v>0</v>
      </c>
      <c r="I2695" s="256">
        <v>0</v>
      </c>
      <c r="J2695" s="256">
        <v>0.50625742594087497</v>
      </c>
    </row>
    <row r="2696" spans="1:10" x14ac:dyDescent="0.2">
      <c r="A2696" s="143" t="s">
        <v>5186</v>
      </c>
      <c r="B2696" s="143" t="s">
        <v>5186</v>
      </c>
      <c r="C2696" s="143" t="s">
        <v>2312</v>
      </c>
      <c r="D2696" s="255">
        <v>0</v>
      </c>
      <c r="E2696" s="255">
        <v>0</v>
      </c>
      <c r="F2696" s="255">
        <v>0</v>
      </c>
      <c r="G2696" s="255">
        <v>0</v>
      </c>
      <c r="H2696" s="255">
        <v>0</v>
      </c>
      <c r="I2696" s="255">
        <v>0</v>
      </c>
      <c r="J2696" s="255">
        <v>2.04875201941667</v>
      </c>
    </row>
    <row r="2697" spans="1:10" x14ac:dyDescent="0.2">
      <c r="A2697" s="144" t="s">
        <v>5187</v>
      </c>
      <c r="B2697" s="144" t="s">
        <v>5187</v>
      </c>
      <c r="C2697" s="144" t="s">
        <v>2202</v>
      </c>
      <c r="D2697" s="256">
        <v>0</v>
      </c>
      <c r="E2697" s="256">
        <v>0</v>
      </c>
      <c r="F2697" s="256">
        <v>0</v>
      </c>
      <c r="G2697" s="256">
        <v>0</v>
      </c>
      <c r="H2697" s="256">
        <v>0</v>
      </c>
      <c r="I2697" s="256">
        <v>0</v>
      </c>
      <c r="J2697" s="256">
        <v>1.92716851998574</v>
      </c>
    </row>
    <row r="2698" spans="1:10" x14ac:dyDescent="0.2">
      <c r="A2698" s="143" t="s">
        <v>1622</v>
      </c>
      <c r="B2698" s="143" t="s">
        <v>1622</v>
      </c>
      <c r="C2698" s="143" t="s">
        <v>3388</v>
      </c>
      <c r="D2698" s="255">
        <v>0</v>
      </c>
      <c r="E2698" s="255">
        <v>0</v>
      </c>
      <c r="F2698" s="255">
        <v>0</v>
      </c>
      <c r="G2698" s="255">
        <v>0</v>
      </c>
      <c r="H2698" s="255">
        <v>0</v>
      </c>
      <c r="I2698" s="255">
        <v>0</v>
      </c>
      <c r="J2698" s="255">
        <v>1.2982257949081499</v>
      </c>
    </row>
    <row r="2699" spans="1:10" x14ac:dyDescent="0.2">
      <c r="A2699" s="144" t="s">
        <v>310</v>
      </c>
      <c r="B2699" s="144" t="s">
        <v>310</v>
      </c>
      <c r="C2699" s="144" t="s">
        <v>2314</v>
      </c>
      <c r="D2699" s="256">
        <v>0</v>
      </c>
      <c r="E2699" s="256">
        <v>0</v>
      </c>
      <c r="F2699" s="256">
        <v>0</v>
      </c>
      <c r="G2699" s="256">
        <v>0</v>
      </c>
      <c r="H2699" s="256">
        <v>0</v>
      </c>
      <c r="I2699" s="256">
        <v>0</v>
      </c>
      <c r="J2699" s="256">
        <v>1.1124145577248099</v>
      </c>
    </row>
    <row r="2700" spans="1:10" x14ac:dyDescent="0.2">
      <c r="A2700" s="143" t="s">
        <v>4385</v>
      </c>
      <c r="B2700" s="143" t="s">
        <v>5188</v>
      </c>
      <c r="C2700" s="143" t="s">
        <v>1952</v>
      </c>
      <c r="D2700" s="255">
        <v>25.661719037465001</v>
      </c>
      <c r="E2700" s="255">
        <v>51.323438074930003</v>
      </c>
      <c r="F2700" s="255">
        <v>102.64687614986001</v>
      </c>
      <c r="G2700" s="255">
        <v>0</v>
      </c>
      <c r="H2700" s="255">
        <v>0</v>
      </c>
      <c r="I2700" s="255">
        <v>0</v>
      </c>
      <c r="J2700" s="255">
        <v>2.0659141981100002</v>
      </c>
    </row>
    <row r="2701" spans="1:10" x14ac:dyDescent="0.2">
      <c r="A2701" s="144" t="s">
        <v>1152</v>
      </c>
      <c r="B2701" s="144" t="s">
        <v>1152</v>
      </c>
      <c r="C2701" s="144" t="s">
        <v>3784</v>
      </c>
      <c r="D2701" s="256">
        <v>97.323358171301294</v>
      </c>
      <c r="E2701" s="256">
        <v>194.64671634260301</v>
      </c>
      <c r="F2701" s="256">
        <v>389.293432685205</v>
      </c>
      <c r="G2701" s="256">
        <v>0</v>
      </c>
      <c r="H2701" s="256">
        <v>0</v>
      </c>
      <c r="I2701" s="256">
        <v>0</v>
      </c>
      <c r="J2701" s="256">
        <v>1.21594669420879</v>
      </c>
    </row>
    <row r="2702" spans="1:10" x14ac:dyDescent="0.2">
      <c r="A2702" s="143" t="s">
        <v>881</v>
      </c>
      <c r="B2702" s="143" t="s">
        <v>881</v>
      </c>
      <c r="C2702" s="143" t="s">
        <v>3453</v>
      </c>
      <c r="D2702" s="255">
        <v>0</v>
      </c>
      <c r="E2702" s="255">
        <v>0</v>
      </c>
      <c r="F2702" s="255">
        <v>0</v>
      </c>
      <c r="G2702" s="255">
        <v>0</v>
      </c>
      <c r="H2702" s="255">
        <v>0</v>
      </c>
      <c r="I2702" s="255">
        <v>0</v>
      </c>
      <c r="J2702" s="255">
        <v>3.07839505658895</v>
      </c>
    </row>
    <row r="2703" spans="1:10" x14ac:dyDescent="0.2">
      <c r="A2703" s="144" t="s">
        <v>880</v>
      </c>
      <c r="B2703" s="144" t="s">
        <v>880</v>
      </c>
      <c r="C2703" s="144" t="s">
        <v>3451</v>
      </c>
      <c r="D2703" s="256">
        <v>0</v>
      </c>
      <c r="E2703" s="256">
        <v>0</v>
      </c>
      <c r="F2703" s="256">
        <v>0</v>
      </c>
      <c r="G2703" s="256">
        <v>0</v>
      </c>
      <c r="H2703" s="256">
        <v>0</v>
      </c>
      <c r="I2703" s="256">
        <v>0</v>
      </c>
      <c r="J2703" s="256">
        <v>0</v>
      </c>
    </row>
    <row r="2704" spans="1:10" x14ac:dyDescent="0.2">
      <c r="A2704" s="143" t="s">
        <v>5189</v>
      </c>
      <c r="B2704" s="143" t="s">
        <v>5189</v>
      </c>
      <c r="C2704" s="143" t="s">
        <v>2451</v>
      </c>
      <c r="D2704" s="255">
        <v>1.00221185605325</v>
      </c>
      <c r="E2704" s="255">
        <v>2.0044237121064898</v>
      </c>
      <c r="F2704" s="255">
        <v>4.0088474242129797</v>
      </c>
      <c r="G2704" s="255">
        <v>0</v>
      </c>
      <c r="H2704" s="255">
        <v>0</v>
      </c>
      <c r="I2704" s="255">
        <v>0</v>
      </c>
      <c r="J2704" s="255">
        <v>2.06688884702552</v>
      </c>
    </row>
    <row r="2705" spans="1:10" x14ac:dyDescent="0.2">
      <c r="A2705" s="144" t="s">
        <v>1186</v>
      </c>
      <c r="B2705" s="144" t="s">
        <v>1186</v>
      </c>
      <c r="C2705" s="144" t="s">
        <v>3821</v>
      </c>
      <c r="D2705" s="256">
        <v>0</v>
      </c>
      <c r="E2705" s="256">
        <v>0</v>
      </c>
      <c r="F2705" s="256">
        <v>0</v>
      </c>
      <c r="G2705" s="256">
        <v>0</v>
      </c>
      <c r="H2705" s="256">
        <v>0</v>
      </c>
      <c r="I2705" s="256">
        <v>0</v>
      </c>
      <c r="J2705" s="256">
        <v>2.2719964357520501</v>
      </c>
    </row>
    <row r="2706" spans="1:10" x14ac:dyDescent="0.2">
      <c r="A2706" s="143" t="s">
        <v>5190</v>
      </c>
      <c r="B2706" s="143" t="s">
        <v>5190</v>
      </c>
      <c r="C2706" s="143" t="s">
        <v>2289</v>
      </c>
      <c r="D2706" s="255">
        <v>0</v>
      </c>
      <c r="E2706" s="255">
        <v>0</v>
      </c>
      <c r="F2706" s="255">
        <v>0</v>
      </c>
      <c r="G2706" s="255">
        <v>0</v>
      </c>
      <c r="H2706" s="255">
        <v>0</v>
      </c>
      <c r="I2706" s="255">
        <v>0</v>
      </c>
      <c r="J2706" s="255">
        <v>4.2369486055283403</v>
      </c>
    </row>
    <row r="2707" spans="1:10" x14ac:dyDescent="0.2">
      <c r="A2707" s="144" t="s">
        <v>5191</v>
      </c>
      <c r="B2707" s="144" t="s">
        <v>5191</v>
      </c>
      <c r="C2707" s="144" t="s">
        <v>2223</v>
      </c>
      <c r="D2707" s="256">
        <v>0</v>
      </c>
      <c r="E2707" s="256">
        <v>0</v>
      </c>
      <c r="F2707" s="256">
        <v>0</v>
      </c>
      <c r="G2707" s="256">
        <v>0</v>
      </c>
      <c r="H2707" s="256">
        <v>0</v>
      </c>
      <c r="I2707" s="256">
        <v>0</v>
      </c>
      <c r="J2707" s="256">
        <v>1.94456290861389</v>
      </c>
    </row>
    <row r="2708" spans="1:10" x14ac:dyDescent="0.2">
      <c r="A2708" s="143" t="s">
        <v>5192</v>
      </c>
      <c r="B2708" s="143" t="s">
        <v>5192</v>
      </c>
      <c r="C2708" s="143" t="s">
        <v>1989</v>
      </c>
      <c r="D2708" s="255">
        <v>0</v>
      </c>
      <c r="E2708" s="255">
        <v>0</v>
      </c>
      <c r="F2708" s="255">
        <v>0</v>
      </c>
      <c r="G2708" s="255">
        <v>0</v>
      </c>
      <c r="H2708" s="255">
        <v>0</v>
      </c>
      <c r="I2708" s="255">
        <v>0</v>
      </c>
      <c r="J2708" s="255">
        <v>2.5269077918093501</v>
      </c>
    </row>
    <row r="2709" spans="1:10" x14ac:dyDescent="0.2">
      <c r="A2709" s="144" t="s">
        <v>1514</v>
      </c>
      <c r="B2709" s="144" t="s">
        <v>1514</v>
      </c>
      <c r="C2709" s="144" t="s">
        <v>4195</v>
      </c>
      <c r="D2709" s="256">
        <v>0</v>
      </c>
      <c r="E2709" s="256">
        <v>0</v>
      </c>
      <c r="F2709" s="256">
        <v>0</v>
      </c>
      <c r="G2709" s="256">
        <v>0</v>
      </c>
      <c r="H2709" s="256">
        <v>0</v>
      </c>
      <c r="I2709" s="256">
        <v>0</v>
      </c>
      <c r="J2709" s="256">
        <v>1.9409509718346101</v>
      </c>
    </row>
    <row r="2710" spans="1:10" x14ac:dyDescent="0.2">
      <c r="A2710" s="143" t="s">
        <v>5193</v>
      </c>
      <c r="B2710" s="143" t="s">
        <v>5193</v>
      </c>
      <c r="C2710" s="143" t="s">
        <v>2254</v>
      </c>
      <c r="D2710" s="255">
        <v>0</v>
      </c>
      <c r="E2710" s="255">
        <v>0</v>
      </c>
      <c r="F2710" s="255">
        <v>0</v>
      </c>
      <c r="G2710" s="255">
        <v>0</v>
      </c>
      <c r="H2710" s="255">
        <v>0</v>
      </c>
      <c r="I2710" s="255">
        <v>0</v>
      </c>
      <c r="J2710" s="255">
        <v>1.96461179382812</v>
      </c>
    </row>
    <row r="2711" spans="1:10" x14ac:dyDescent="0.2">
      <c r="A2711" s="144" t="s">
        <v>5194</v>
      </c>
      <c r="B2711" s="144" t="s">
        <v>5194</v>
      </c>
      <c r="C2711" s="144" t="s">
        <v>2590</v>
      </c>
      <c r="D2711" s="256">
        <v>0</v>
      </c>
      <c r="E2711" s="256">
        <v>0</v>
      </c>
      <c r="F2711" s="256">
        <v>0</v>
      </c>
      <c r="G2711" s="256">
        <v>0</v>
      </c>
      <c r="H2711" s="256">
        <v>0</v>
      </c>
      <c r="I2711" s="256">
        <v>0</v>
      </c>
      <c r="J2711" s="256">
        <v>2.09613433200296</v>
      </c>
    </row>
    <row r="2712" spans="1:10" x14ac:dyDescent="0.2">
      <c r="A2712" s="143" t="s">
        <v>759</v>
      </c>
      <c r="B2712" s="143" t="s">
        <v>759</v>
      </c>
      <c r="C2712" s="143" t="s">
        <v>3319</v>
      </c>
      <c r="D2712" s="255">
        <v>1.42618910482084E-4</v>
      </c>
      <c r="E2712" s="255">
        <v>2.8523782096416799E-4</v>
      </c>
      <c r="F2712" s="255">
        <v>5.7047564192833598E-4</v>
      </c>
      <c r="G2712" s="255">
        <v>0</v>
      </c>
      <c r="H2712" s="255">
        <v>0</v>
      </c>
      <c r="I2712" s="255">
        <v>0</v>
      </c>
      <c r="J2712" s="255">
        <v>0.54054553978048103</v>
      </c>
    </row>
    <row r="2713" spans="1:10" x14ac:dyDescent="0.2">
      <c r="A2713" s="144" t="s">
        <v>1449</v>
      </c>
      <c r="B2713" s="144" t="s">
        <v>1449</v>
      </c>
      <c r="C2713" s="144" t="s">
        <v>4123</v>
      </c>
      <c r="D2713" s="256">
        <v>1.8955324999887199E-5</v>
      </c>
      <c r="E2713" s="256">
        <v>3.7910649999774397E-5</v>
      </c>
      <c r="F2713" s="256">
        <v>7.5821299999548699E-5</v>
      </c>
      <c r="G2713" s="256">
        <v>0</v>
      </c>
      <c r="H2713" s="256">
        <v>0</v>
      </c>
      <c r="I2713" s="256">
        <v>0</v>
      </c>
      <c r="J2713" s="256">
        <v>0</v>
      </c>
    </row>
    <row r="2714" spans="1:10" x14ac:dyDescent="0.2">
      <c r="A2714" s="143" t="s">
        <v>884</v>
      </c>
      <c r="B2714" s="143" t="s">
        <v>884</v>
      </c>
      <c r="C2714" s="143" t="s">
        <v>3457</v>
      </c>
      <c r="D2714" s="255">
        <v>0</v>
      </c>
      <c r="E2714" s="255">
        <v>0</v>
      </c>
      <c r="F2714" s="255">
        <v>0</v>
      </c>
      <c r="G2714" s="255">
        <v>0</v>
      </c>
      <c r="H2714" s="255">
        <v>0</v>
      </c>
      <c r="I2714" s="255">
        <v>0</v>
      </c>
      <c r="J2714" s="255">
        <v>2.09192026975298</v>
      </c>
    </row>
    <row r="2715" spans="1:10" x14ac:dyDescent="0.2">
      <c r="A2715" s="144" t="s">
        <v>2522</v>
      </c>
      <c r="B2715" s="144" t="s">
        <v>2522</v>
      </c>
      <c r="C2715" s="144" t="s">
        <v>2523</v>
      </c>
      <c r="D2715" s="256">
        <v>0</v>
      </c>
      <c r="E2715" s="256">
        <v>0</v>
      </c>
      <c r="F2715" s="256">
        <v>0</v>
      </c>
      <c r="G2715" s="256">
        <v>0</v>
      </c>
      <c r="H2715" s="256">
        <v>0</v>
      </c>
      <c r="I2715" s="256">
        <v>0</v>
      </c>
      <c r="J2715" s="256">
        <v>0</v>
      </c>
    </row>
    <row r="2716" spans="1:10" x14ac:dyDescent="0.2">
      <c r="A2716" s="143" t="s">
        <v>1356</v>
      </c>
      <c r="B2716" s="143" t="s">
        <v>1356</v>
      </c>
      <c r="C2716" s="143" t="s">
        <v>4019</v>
      </c>
      <c r="D2716" s="255">
        <v>0</v>
      </c>
      <c r="E2716" s="255">
        <v>0</v>
      </c>
      <c r="F2716" s="255">
        <v>0</v>
      </c>
      <c r="G2716" s="255">
        <v>0</v>
      </c>
      <c r="H2716" s="255">
        <v>0</v>
      </c>
      <c r="I2716" s="255">
        <v>0</v>
      </c>
      <c r="J2716" s="255">
        <v>1.89642355285328</v>
      </c>
    </row>
    <row r="2717" spans="1:10" x14ac:dyDescent="0.2">
      <c r="A2717" s="144" t="s">
        <v>2423</v>
      </c>
      <c r="B2717" s="144" t="s">
        <v>2423</v>
      </c>
      <c r="C2717" s="144" t="s">
        <v>2424</v>
      </c>
      <c r="D2717" s="256">
        <v>0</v>
      </c>
      <c r="E2717" s="256">
        <v>0</v>
      </c>
      <c r="F2717" s="256">
        <v>0</v>
      </c>
      <c r="G2717" s="256">
        <v>0</v>
      </c>
      <c r="H2717" s="256">
        <v>0</v>
      </c>
      <c r="I2717" s="256">
        <v>0</v>
      </c>
      <c r="J2717" s="256">
        <v>0</v>
      </c>
    </row>
    <row r="2718" spans="1:10" x14ac:dyDescent="0.2">
      <c r="A2718" s="143" t="s">
        <v>5195</v>
      </c>
      <c r="B2718" s="143" t="s">
        <v>5195</v>
      </c>
      <c r="C2718" s="143" t="s">
        <v>2675</v>
      </c>
      <c r="D2718" s="255">
        <v>0</v>
      </c>
      <c r="E2718" s="255">
        <v>0</v>
      </c>
      <c r="F2718" s="255">
        <v>0</v>
      </c>
      <c r="G2718" s="255">
        <v>0</v>
      </c>
      <c r="H2718" s="255">
        <v>0</v>
      </c>
      <c r="I2718" s="255">
        <v>0</v>
      </c>
      <c r="J2718" s="255">
        <v>1.9664909192176201</v>
      </c>
    </row>
    <row r="2719" spans="1:10" x14ac:dyDescent="0.2">
      <c r="A2719" s="144" t="s">
        <v>4850</v>
      </c>
      <c r="B2719" s="144" t="s">
        <v>4673</v>
      </c>
      <c r="C2719" s="144" t="s">
        <v>2139</v>
      </c>
      <c r="D2719" s="256">
        <v>62.020706272063897</v>
      </c>
      <c r="E2719" s="256">
        <v>124.04141254412799</v>
      </c>
      <c r="F2719" s="256">
        <v>248.08282508825499</v>
      </c>
      <c r="G2719" s="256">
        <v>0</v>
      </c>
      <c r="H2719" s="256">
        <v>0</v>
      </c>
      <c r="I2719" s="256">
        <v>0</v>
      </c>
      <c r="J2719" s="256">
        <v>1.14291777706425</v>
      </c>
    </row>
    <row r="2720" spans="1:10" x14ac:dyDescent="0.2">
      <c r="A2720" s="143" t="s">
        <v>5196</v>
      </c>
      <c r="B2720" s="143" t="s">
        <v>5196</v>
      </c>
      <c r="C2720" s="143" t="s">
        <v>2146</v>
      </c>
      <c r="D2720" s="255">
        <v>0</v>
      </c>
      <c r="E2720" s="255">
        <v>0</v>
      </c>
      <c r="F2720" s="255">
        <v>0</v>
      </c>
      <c r="G2720" s="255">
        <v>0</v>
      </c>
      <c r="H2720" s="255">
        <v>0</v>
      </c>
      <c r="I2720" s="255">
        <v>0</v>
      </c>
      <c r="J2720" s="255">
        <v>0</v>
      </c>
    </row>
    <row r="2721" spans="1:10" x14ac:dyDescent="0.2">
      <c r="A2721" s="144" t="s">
        <v>1060</v>
      </c>
      <c r="B2721" s="144" t="s">
        <v>1063</v>
      </c>
      <c r="C2721" s="144" t="s">
        <v>3676</v>
      </c>
      <c r="D2721" s="256">
        <v>2.2630572959832902</v>
      </c>
      <c r="E2721" s="256">
        <v>4.5261145919665697</v>
      </c>
      <c r="F2721" s="256">
        <v>9.0522291839331501</v>
      </c>
      <c r="G2721" s="256">
        <v>0</v>
      </c>
      <c r="H2721" s="256">
        <v>0</v>
      </c>
      <c r="I2721" s="256">
        <v>0</v>
      </c>
      <c r="J2721" s="256">
        <v>2.0368701647719298</v>
      </c>
    </row>
    <row r="2722" spans="1:10" x14ac:dyDescent="0.2">
      <c r="A2722" s="143" t="s">
        <v>6364</v>
      </c>
      <c r="B2722" s="143" t="s">
        <v>6364</v>
      </c>
      <c r="C2722" s="143" t="s">
        <v>6365</v>
      </c>
      <c r="D2722" s="255">
        <v>0</v>
      </c>
      <c r="E2722" s="255">
        <v>0</v>
      </c>
      <c r="F2722" s="255">
        <v>0</v>
      </c>
      <c r="G2722" s="255">
        <v>0</v>
      </c>
      <c r="H2722" s="255">
        <v>0</v>
      </c>
      <c r="I2722" s="255">
        <v>0</v>
      </c>
      <c r="J2722" s="255">
        <v>0</v>
      </c>
    </row>
    <row r="2723" spans="1:10" x14ac:dyDescent="0.2">
      <c r="A2723" s="144" t="s">
        <v>1184</v>
      </c>
      <c r="B2723" s="144" t="s">
        <v>1184</v>
      </c>
      <c r="C2723" s="144" t="s">
        <v>3819</v>
      </c>
      <c r="D2723" s="256">
        <v>0</v>
      </c>
      <c r="E2723" s="256">
        <v>0</v>
      </c>
      <c r="F2723" s="256">
        <v>0</v>
      </c>
      <c r="G2723" s="256">
        <v>0</v>
      </c>
      <c r="H2723" s="256">
        <v>0</v>
      </c>
      <c r="I2723" s="256">
        <v>0</v>
      </c>
      <c r="J2723" s="256">
        <v>1.9959118370022799</v>
      </c>
    </row>
    <row r="2724" spans="1:10" x14ac:dyDescent="0.2">
      <c r="A2724" s="143" t="s">
        <v>861</v>
      </c>
      <c r="B2724" s="143" t="s">
        <v>863</v>
      </c>
      <c r="C2724" s="143" t="s">
        <v>3434</v>
      </c>
      <c r="D2724" s="255">
        <v>5.2058481794327998</v>
      </c>
      <c r="E2724" s="255">
        <v>10.4116963588656</v>
      </c>
      <c r="F2724" s="255">
        <v>20.823392717731199</v>
      </c>
      <c r="G2724" s="255">
        <v>0</v>
      </c>
      <c r="H2724" s="255">
        <v>0</v>
      </c>
      <c r="I2724" s="255">
        <v>0</v>
      </c>
      <c r="J2724" s="255">
        <v>2.1614110928749799</v>
      </c>
    </row>
    <row r="2725" spans="1:10" x14ac:dyDescent="0.2">
      <c r="A2725" s="144" t="s">
        <v>5486</v>
      </c>
      <c r="B2725" s="144" t="s">
        <v>5486</v>
      </c>
      <c r="C2725" s="144" t="s">
        <v>5487</v>
      </c>
      <c r="D2725" s="256">
        <v>0</v>
      </c>
      <c r="E2725" s="256">
        <v>0</v>
      </c>
      <c r="F2725" s="256">
        <v>0</v>
      </c>
      <c r="G2725" s="256">
        <v>0</v>
      </c>
      <c r="H2725" s="256">
        <v>0</v>
      </c>
      <c r="I2725" s="256">
        <v>0</v>
      </c>
      <c r="J2725" s="256">
        <v>0</v>
      </c>
    </row>
    <row r="2726" spans="1:10" x14ac:dyDescent="0.2">
      <c r="A2726" s="143" t="s">
        <v>1018</v>
      </c>
      <c r="B2726" s="143" t="s">
        <v>1018</v>
      </c>
      <c r="C2726" s="143" t="s">
        <v>3624</v>
      </c>
      <c r="D2726" s="255">
        <v>0</v>
      </c>
      <c r="E2726" s="255">
        <v>0</v>
      </c>
      <c r="F2726" s="255">
        <v>0</v>
      </c>
      <c r="G2726" s="255">
        <v>0</v>
      </c>
      <c r="H2726" s="255">
        <v>0</v>
      </c>
      <c r="I2726" s="255">
        <v>0</v>
      </c>
      <c r="J2726" s="255">
        <v>0</v>
      </c>
    </row>
    <row r="2727" spans="1:10" x14ac:dyDescent="0.2">
      <c r="A2727" s="144" t="s">
        <v>1176</v>
      </c>
      <c r="B2727" s="144" t="s">
        <v>1176</v>
      </c>
      <c r="C2727" s="144" t="s">
        <v>3811</v>
      </c>
      <c r="D2727" s="256">
        <v>0</v>
      </c>
      <c r="E2727" s="256">
        <v>0</v>
      </c>
      <c r="F2727" s="256">
        <v>0</v>
      </c>
      <c r="G2727" s="256">
        <v>0</v>
      </c>
      <c r="H2727" s="256">
        <v>0</v>
      </c>
      <c r="I2727" s="256">
        <v>0</v>
      </c>
      <c r="J2727" s="256">
        <v>1.87552297580307</v>
      </c>
    </row>
    <row r="2728" spans="1:10" x14ac:dyDescent="0.2">
      <c r="A2728" s="143" t="s">
        <v>1027</v>
      </c>
      <c r="B2728" s="143" t="s">
        <v>1027</v>
      </c>
      <c r="C2728" s="143" t="s">
        <v>3634</v>
      </c>
      <c r="D2728" s="255">
        <v>5.3633592086186504E-4</v>
      </c>
      <c r="E2728" s="255">
        <v>1.0726718417237301E-3</v>
      </c>
      <c r="F2728" s="255">
        <v>2.1453436834474602E-3</v>
      </c>
      <c r="G2728" s="255">
        <v>0</v>
      </c>
      <c r="H2728" s="255">
        <v>0</v>
      </c>
      <c r="I2728" s="255">
        <v>0</v>
      </c>
      <c r="J2728" s="255">
        <v>0.49524878721420401</v>
      </c>
    </row>
    <row r="2729" spans="1:10" x14ac:dyDescent="0.2">
      <c r="A2729" s="144" t="s">
        <v>1034</v>
      </c>
      <c r="B2729" s="144" t="s">
        <v>1034</v>
      </c>
      <c r="C2729" s="144" t="s">
        <v>3642</v>
      </c>
      <c r="D2729" s="256">
        <v>9.9515461113875299E-5</v>
      </c>
      <c r="E2729" s="256">
        <v>1.99030922227751E-4</v>
      </c>
      <c r="F2729" s="256">
        <v>3.9806184445550098E-4</v>
      </c>
      <c r="G2729" s="256">
        <v>0</v>
      </c>
      <c r="H2729" s="256">
        <v>0</v>
      </c>
      <c r="I2729" s="256">
        <v>0</v>
      </c>
      <c r="J2729" s="256">
        <v>0</v>
      </c>
    </row>
    <row r="2730" spans="1:10" x14ac:dyDescent="0.2">
      <c r="A2730" s="143" t="s">
        <v>5197</v>
      </c>
      <c r="B2730" s="143" t="s">
        <v>5197</v>
      </c>
      <c r="C2730" s="143" t="s">
        <v>1883</v>
      </c>
      <c r="D2730" s="255">
        <v>0</v>
      </c>
      <c r="E2730" s="255">
        <v>0</v>
      </c>
      <c r="F2730" s="255">
        <v>0</v>
      </c>
      <c r="G2730" s="255">
        <v>0</v>
      </c>
      <c r="H2730" s="255">
        <v>0</v>
      </c>
      <c r="I2730" s="255">
        <v>0</v>
      </c>
      <c r="J2730" s="255">
        <v>2.04120668091667</v>
      </c>
    </row>
    <row r="2731" spans="1:10" x14ac:dyDescent="0.2">
      <c r="A2731" s="144" t="s">
        <v>1317</v>
      </c>
      <c r="B2731" s="144" t="s">
        <v>1317</v>
      </c>
      <c r="C2731" s="144" t="s">
        <v>3983</v>
      </c>
      <c r="D2731" s="256">
        <v>1.3300256209550801E-4</v>
      </c>
      <c r="E2731" s="256">
        <v>2.6600512419101602E-4</v>
      </c>
      <c r="F2731" s="256">
        <v>5.3201024838203203E-4</v>
      </c>
      <c r="G2731" s="256">
        <v>0</v>
      </c>
      <c r="H2731" s="256">
        <v>0</v>
      </c>
      <c r="I2731" s="256">
        <v>0</v>
      </c>
      <c r="J2731" s="256">
        <v>0.40356187493725498</v>
      </c>
    </row>
    <row r="2732" spans="1:10" x14ac:dyDescent="0.2">
      <c r="A2732" s="143" t="s">
        <v>6366</v>
      </c>
      <c r="B2732" s="143" t="s">
        <v>6366</v>
      </c>
      <c r="C2732" s="143" t="s">
        <v>6367</v>
      </c>
      <c r="D2732" s="255">
        <v>0</v>
      </c>
      <c r="E2732" s="255">
        <v>0</v>
      </c>
      <c r="F2732" s="255">
        <v>0</v>
      </c>
      <c r="G2732" s="255">
        <v>0</v>
      </c>
      <c r="H2732" s="255">
        <v>0</v>
      </c>
      <c r="I2732" s="255">
        <v>0</v>
      </c>
      <c r="J2732" s="255">
        <v>2.23877836666209</v>
      </c>
    </row>
    <row r="2733" spans="1:10" x14ac:dyDescent="0.2">
      <c r="A2733" s="144" t="s">
        <v>961</v>
      </c>
      <c r="B2733" s="144" t="s">
        <v>960</v>
      </c>
      <c r="C2733" s="144" t="s">
        <v>3548</v>
      </c>
      <c r="D2733" s="256">
        <v>45.089730790668099</v>
      </c>
      <c r="E2733" s="256">
        <v>90.179461581336298</v>
      </c>
      <c r="F2733" s="256">
        <v>180.35892316267299</v>
      </c>
      <c r="G2733" s="256">
        <v>0</v>
      </c>
      <c r="H2733" s="256">
        <v>0</v>
      </c>
      <c r="I2733" s="256">
        <v>0</v>
      </c>
      <c r="J2733" s="256">
        <v>2.0351348354246102</v>
      </c>
    </row>
    <row r="2734" spans="1:10" x14ac:dyDescent="0.2">
      <c r="A2734" s="143" t="s">
        <v>972</v>
      </c>
      <c r="B2734" s="143" t="s">
        <v>972</v>
      </c>
      <c r="C2734" s="143" t="s">
        <v>3565</v>
      </c>
      <c r="D2734" s="255">
        <v>0</v>
      </c>
      <c r="E2734" s="255">
        <v>0</v>
      </c>
      <c r="F2734" s="255">
        <v>0</v>
      </c>
      <c r="G2734" s="255">
        <v>0</v>
      </c>
      <c r="H2734" s="255">
        <v>0</v>
      </c>
      <c r="I2734" s="255">
        <v>0</v>
      </c>
      <c r="J2734" s="255">
        <v>2.0497976770098898</v>
      </c>
    </row>
    <row r="2735" spans="1:10" x14ac:dyDescent="0.2">
      <c r="A2735" s="144" t="s">
        <v>1335</v>
      </c>
      <c r="B2735" s="144" t="s">
        <v>1336</v>
      </c>
      <c r="C2735" s="144" t="s">
        <v>4007</v>
      </c>
      <c r="D2735" s="256">
        <v>44.251417754258298</v>
      </c>
      <c r="E2735" s="256">
        <v>88.502835508516597</v>
      </c>
      <c r="F2735" s="256">
        <v>177.00567101703299</v>
      </c>
      <c r="G2735" s="256">
        <v>0</v>
      </c>
      <c r="H2735" s="256">
        <v>0</v>
      </c>
      <c r="I2735" s="256">
        <v>0</v>
      </c>
      <c r="J2735" s="256">
        <v>2.0379725361355998</v>
      </c>
    </row>
    <row r="2736" spans="1:10" x14ac:dyDescent="0.2">
      <c r="A2736" s="143" t="s">
        <v>5198</v>
      </c>
      <c r="B2736" s="143" t="s">
        <v>5198</v>
      </c>
      <c r="C2736" s="143" t="s">
        <v>2075</v>
      </c>
      <c r="D2736" s="255">
        <v>0</v>
      </c>
      <c r="E2736" s="255">
        <v>0</v>
      </c>
      <c r="F2736" s="255">
        <v>0</v>
      </c>
      <c r="G2736" s="255">
        <v>0</v>
      </c>
      <c r="H2736" s="255">
        <v>0</v>
      </c>
      <c r="I2736" s="255">
        <v>0</v>
      </c>
      <c r="J2736" s="255">
        <v>1.18375948975407</v>
      </c>
    </row>
    <row r="2737" spans="1:10" x14ac:dyDescent="0.2">
      <c r="A2737" s="144" t="s">
        <v>932</v>
      </c>
      <c r="B2737" s="144" t="s">
        <v>932</v>
      </c>
      <c r="C2737" s="144" t="s">
        <v>3512</v>
      </c>
      <c r="D2737" s="256">
        <v>0.56997347184418801</v>
      </c>
      <c r="E2737" s="256">
        <v>1.13994694368838</v>
      </c>
      <c r="F2737" s="256">
        <v>2.2798938873767498</v>
      </c>
      <c r="G2737" s="256">
        <v>0</v>
      </c>
      <c r="H2737" s="256">
        <v>0</v>
      </c>
      <c r="I2737" s="256">
        <v>0</v>
      </c>
      <c r="J2737" s="256">
        <v>2.0208786842573501</v>
      </c>
    </row>
    <row r="2738" spans="1:10" x14ac:dyDescent="0.2">
      <c r="A2738" s="143" t="s">
        <v>5779</v>
      </c>
      <c r="B2738" s="143" t="s">
        <v>5779</v>
      </c>
      <c r="C2738" s="143" t="s">
        <v>5780</v>
      </c>
      <c r="D2738" s="255">
        <v>0</v>
      </c>
      <c r="E2738" s="255">
        <v>0</v>
      </c>
      <c r="F2738" s="255">
        <v>0</v>
      </c>
      <c r="G2738" s="255">
        <v>0</v>
      </c>
      <c r="H2738" s="255">
        <v>0</v>
      </c>
      <c r="I2738" s="255">
        <v>0</v>
      </c>
      <c r="J2738" s="255">
        <v>0</v>
      </c>
    </row>
    <row r="2739" spans="1:10" x14ac:dyDescent="0.2">
      <c r="A2739" s="144" t="s">
        <v>637</v>
      </c>
      <c r="B2739" s="144" t="s">
        <v>639</v>
      </c>
      <c r="C2739" s="144" t="s">
        <v>3140</v>
      </c>
      <c r="D2739" s="256">
        <v>22.967979924662998</v>
      </c>
      <c r="E2739" s="256">
        <v>45.935959849325997</v>
      </c>
      <c r="F2739" s="256">
        <v>91.871919698652107</v>
      </c>
      <c r="G2739" s="256">
        <v>0</v>
      </c>
      <c r="H2739" s="256">
        <v>0</v>
      </c>
      <c r="I2739" s="256">
        <v>0</v>
      </c>
      <c r="J2739" s="256">
        <v>2.0353694769952599</v>
      </c>
    </row>
    <row r="2740" spans="1:10" x14ac:dyDescent="0.2">
      <c r="A2740" s="143" t="s">
        <v>782</v>
      </c>
      <c r="B2740" s="143" t="s">
        <v>5199</v>
      </c>
      <c r="C2740" s="143" t="s">
        <v>3345</v>
      </c>
      <c r="D2740" s="255">
        <v>47.304698028034302</v>
      </c>
      <c r="E2740" s="255">
        <v>94.609396056068704</v>
      </c>
      <c r="F2740" s="255">
        <v>189.21879211213701</v>
      </c>
      <c r="G2740" s="255">
        <v>0</v>
      </c>
      <c r="H2740" s="255">
        <v>0</v>
      </c>
      <c r="I2740" s="255">
        <v>0</v>
      </c>
      <c r="J2740" s="255">
        <v>2.0141800833060799</v>
      </c>
    </row>
    <row r="2741" spans="1:10" x14ac:dyDescent="0.2">
      <c r="A2741" s="144" t="s">
        <v>4450</v>
      </c>
      <c r="B2741" s="144" t="s">
        <v>5200</v>
      </c>
      <c r="C2741" s="144" t="s">
        <v>1880</v>
      </c>
      <c r="D2741" s="256">
        <v>10.4873478286706</v>
      </c>
      <c r="E2741" s="256">
        <v>20.974695657341101</v>
      </c>
      <c r="F2741" s="256">
        <v>41.949391314682202</v>
      </c>
      <c r="G2741" s="256">
        <v>0</v>
      </c>
      <c r="H2741" s="256">
        <v>0</v>
      </c>
      <c r="I2741" s="256">
        <v>0</v>
      </c>
      <c r="J2741" s="256">
        <v>0.39163877581571999</v>
      </c>
    </row>
    <row r="2742" spans="1:10" x14ac:dyDescent="0.2">
      <c r="A2742" s="143" t="s">
        <v>1540</v>
      </c>
      <c r="B2742" s="143" t="s">
        <v>1540</v>
      </c>
      <c r="C2742" s="143" t="s">
        <v>4217</v>
      </c>
      <c r="D2742" s="255">
        <v>0</v>
      </c>
      <c r="E2742" s="255">
        <v>0</v>
      </c>
      <c r="F2742" s="255">
        <v>0</v>
      </c>
      <c r="G2742" s="255">
        <v>0</v>
      </c>
      <c r="H2742" s="255">
        <v>0</v>
      </c>
      <c r="I2742" s="255">
        <v>0</v>
      </c>
      <c r="J2742" s="255">
        <v>1.9710276914942599</v>
      </c>
    </row>
    <row r="2743" spans="1:10" x14ac:dyDescent="0.2">
      <c r="A2743" s="144" t="s">
        <v>615</v>
      </c>
      <c r="B2743" s="144" t="s">
        <v>615</v>
      </c>
      <c r="C2743" s="144" t="s">
        <v>3050</v>
      </c>
      <c r="D2743" s="256">
        <v>0</v>
      </c>
      <c r="E2743" s="256">
        <v>0</v>
      </c>
      <c r="F2743" s="256">
        <v>0</v>
      </c>
      <c r="G2743" s="256">
        <v>36.9249029898155</v>
      </c>
      <c r="H2743" s="256">
        <v>73.849805979631</v>
      </c>
      <c r="I2743" s="256">
        <v>147.699611959262</v>
      </c>
      <c r="J2743" s="256">
        <v>0</v>
      </c>
    </row>
    <row r="2744" spans="1:10" x14ac:dyDescent="0.2">
      <c r="A2744" s="143" t="s">
        <v>871</v>
      </c>
      <c r="B2744" s="143" t="s">
        <v>871</v>
      </c>
      <c r="C2744" s="143" t="s">
        <v>3441</v>
      </c>
      <c r="D2744" s="255">
        <v>0</v>
      </c>
      <c r="E2744" s="255">
        <v>0</v>
      </c>
      <c r="F2744" s="255">
        <v>0</v>
      </c>
      <c r="G2744" s="255">
        <v>0</v>
      </c>
      <c r="H2744" s="255">
        <v>0</v>
      </c>
      <c r="I2744" s="255">
        <v>0</v>
      </c>
      <c r="J2744" s="255">
        <v>1.8516785189724301</v>
      </c>
    </row>
    <row r="2745" spans="1:10" x14ac:dyDescent="0.2">
      <c r="A2745" s="144" t="s">
        <v>5781</v>
      </c>
      <c r="B2745" s="144" t="s">
        <v>5781</v>
      </c>
      <c r="C2745" s="144" t="s">
        <v>5782</v>
      </c>
      <c r="D2745" s="256">
        <v>0</v>
      </c>
      <c r="E2745" s="256">
        <v>0</v>
      </c>
      <c r="F2745" s="256">
        <v>0</v>
      </c>
      <c r="G2745" s="256">
        <v>0</v>
      </c>
      <c r="H2745" s="256">
        <v>0</v>
      </c>
      <c r="I2745" s="256">
        <v>0</v>
      </c>
      <c r="J2745" s="256">
        <v>0</v>
      </c>
    </row>
    <row r="2746" spans="1:10" x14ac:dyDescent="0.2">
      <c r="A2746" s="143" t="s">
        <v>5201</v>
      </c>
      <c r="B2746" s="143" t="s">
        <v>5201</v>
      </c>
      <c r="C2746" s="143" t="s">
        <v>2267</v>
      </c>
      <c r="D2746" s="255">
        <v>0</v>
      </c>
      <c r="E2746" s="255">
        <v>0</v>
      </c>
      <c r="F2746" s="255">
        <v>0</v>
      </c>
      <c r="G2746" s="255">
        <v>0</v>
      </c>
      <c r="H2746" s="255">
        <v>0</v>
      </c>
      <c r="I2746" s="255">
        <v>0</v>
      </c>
      <c r="J2746" s="255">
        <v>0</v>
      </c>
    </row>
    <row r="2747" spans="1:10" x14ac:dyDescent="0.2">
      <c r="A2747" s="144" t="s">
        <v>622</v>
      </c>
      <c r="B2747" s="144" t="s">
        <v>622</v>
      </c>
      <c r="C2747" s="144" t="s">
        <v>3068</v>
      </c>
      <c r="D2747" s="256">
        <v>5.9385904694451302E-4</v>
      </c>
      <c r="E2747" s="256">
        <v>1.1877180938890299E-3</v>
      </c>
      <c r="F2747" s="256">
        <v>2.3754361877780499E-3</v>
      </c>
      <c r="G2747" s="256">
        <v>0</v>
      </c>
      <c r="H2747" s="256">
        <v>0</v>
      </c>
      <c r="I2747" s="256">
        <v>0</v>
      </c>
      <c r="J2747" s="256">
        <v>1.70807446760934</v>
      </c>
    </row>
    <row r="2748" spans="1:10" x14ac:dyDescent="0.2">
      <c r="A2748" s="143" t="s">
        <v>1088</v>
      </c>
      <c r="B2748" s="143" t="s">
        <v>1088</v>
      </c>
      <c r="C2748" s="143" t="s">
        <v>3706</v>
      </c>
      <c r="D2748" s="255">
        <v>0</v>
      </c>
      <c r="E2748" s="255">
        <v>0</v>
      </c>
      <c r="F2748" s="255">
        <v>0</v>
      </c>
      <c r="G2748" s="255">
        <v>0</v>
      </c>
      <c r="H2748" s="255">
        <v>0</v>
      </c>
      <c r="I2748" s="255">
        <v>0</v>
      </c>
      <c r="J2748" s="255">
        <v>0.72995362828476495</v>
      </c>
    </row>
    <row r="2749" spans="1:10" x14ac:dyDescent="0.2">
      <c r="A2749" s="144" t="s">
        <v>1089</v>
      </c>
      <c r="B2749" s="144" t="s">
        <v>1089</v>
      </c>
      <c r="C2749" s="144" t="s">
        <v>3707</v>
      </c>
      <c r="D2749" s="256">
        <v>0</v>
      </c>
      <c r="E2749" s="256">
        <v>0</v>
      </c>
      <c r="F2749" s="256">
        <v>0</v>
      </c>
      <c r="G2749" s="256">
        <v>0</v>
      </c>
      <c r="H2749" s="256">
        <v>0</v>
      </c>
      <c r="I2749" s="256">
        <v>0</v>
      </c>
      <c r="J2749" s="256">
        <v>0</v>
      </c>
    </row>
    <row r="2750" spans="1:10" x14ac:dyDescent="0.2">
      <c r="A2750" s="143" t="s">
        <v>1162</v>
      </c>
      <c r="B2750" s="143" t="s">
        <v>1164</v>
      </c>
      <c r="C2750" s="143" t="s">
        <v>3800</v>
      </c>
      <c r="D2750" s="255">
        <v>0.91054767897506605</v>
      </c>
      <c r="E2750" s="255">
        <v>1.8210953579501299</v>
      </c>
      <c r="F2750" s="255">
        <v>3.6421907159002598</v>
      </c>
      <c r="G2750" s="255">
        <v>0</v>
      </c>
      <c r="H2750" s="255">
        <v>0</v>
      </c>
      <c r="I2750" s="255">
        <v>0</v>
      </c>
      <c r="J2750" s="255">
        <v>1.91705939886196</v>
      </c>
    </row>
    <row r="2751" spans="1:10" x14ac:dyDescent="0.2">
      <c r="A2751" s="144" t="s">
        <v>530</v>
      </c>
      <c r="B2751" s="144" t="s">
        <v>530</v>
      </c>
      <c r="C2751" s="144" t="s">
        <v>2895</v>
      </c>
      <c r="D2751" s="256">
        <v>6.2784960379393096E-4</v>
      </c>
      <c r="E2751" s="256">
        <v>1.25569920758786E-3</v>
      </c>
      <c r="F2751" s="256">
        <v>2.5113984151757299E-3</v>
      </c>
      <c r="G2751" s="256">
        <v>0</v>
      </c>
      <c r="H2751" s="256">
        <v>0</v>
      </c>
      <c r="I2751" s="256">
        <v>0</v>
      </c>
      <c r="J2751" s="256">
        <v>1.6586377394968701</v>
      </c>
    </row>
    <row r="2752" spans="1:10" x14ac:dyDescent="0.2">
      <c r="A2752" s="143" t="s">
        <v>5202</v>
      </c>
      <c r="B2752" s="143" t="s">
        <v>5202</v>
      </c>
      <c r="C2752" s="143" t="s">
        <v>2027</v>
      </c>
      <c r="D2752" s="255">
        <v>0</v>
      </c>
      <c r="E2752" s="255">
        <v>0</v>
      </c>
      <c r="F2752" s="255">
        <v>0</v>
      </c>
      <c r="G2752" s="255">
        <v>0</v>
      </c>
      <c r="H2752" s="255">
        <v>0</v>
      </c>
      <c r="I2752" s="255">
        <v>0</v>
      </c>
      <c r="J2752" s="255">
        <v>0</v>
      </c>
    </row>
    <row r="2753" spans="1:10" x14ac:dyDescent="0.2">
      <c r="A2753" s="144" t="s">
        <v>5488</v>
      </c>
      <c r="B2753" s="144" t="s">
        <v>5488</v>
      </c>
      <c r="C2753" s="144" t="s">
        <v>5489</v>
      </c>
      <c r="D2753" s="256">
        <v>0</v>
      </c>
      <c r="E2753" s="256">
        <v>0</v>
      </c>
      <c r="F2753" s="256">
        <v>0</v>
      </c>
      <c r="G2753" s="256">
        <v>0</v>
      </c>
      <c r="H2753" s="256">
        <v>0</v>
      </c>
      <c r="I2753" s="256">
        <v>0</v>
      </c>
      <c r="J2753" s="256">
        <v>0</v>
      </c>
    </row>
    <row r="2754" spans="1:10" x14ac:dyDescent="0.2">
      <c r="A2754" s="143" t="s">
        <v>5203</v>
      </c>
      <c r="B2754" s="143" t="s">
        <v>5203</v>
      </c>
      <c r="C2754" s="143" t="s">
        <v>2305</v>
      </c>
      <c r="D2754" s="255">
        <v>0</v>
      </c>
      <c r="E2754" s="255">
        <v>0</v>
      </c>
      <c r="F2754" s="255">
        <v>0</v>
      </c>
      <c r="G2754" s="255">
        <v>0</v>
      </c>
      <c r="H2754" s="255">
        <v>0</v>
      </c>
      <c r="I2754" s="255">
        <v>0</v>
      </c>
      <c r="J2754" s="255">
        <v>5.0858278926120697</v>
      </c>
    </row>
    <row r="2755" spans="1:10" x14ac:dyDescent="0.2">
      <c r="A2755" s="144" t="s">
        <v>5204</v>
      </c>
      <c r="B2755" s="144" t="s">
        <v>5204</v>
      </c>
      <c r="C2755" s="144" t="s">
        <v>2303</v>
      </c>
      <c r="D2755" s="256">
        <v>0</v>
      </c>
      <c r="E2755" s="256">
        <v>0</v>
      </c>
      <c r="F2755" s="256">
        <v>0</v>
      </c>
      <c r="G2755" s="256">
        <v>0</v>
      </c>
      <c r="H2755" s="256">
        <v>0</v>
      </c>
      <c r="I2755" s="256">
        <v>0</v>
      </c>
      <c r="J2755" s="256">
        <v>1.4032968957750001</v>
      </c>
    </row>
    <row r="2756" spans="1:10" x14ac:dyDescent="0.2">
      <c r="A2756" s="143" t="s">
        <v>5490</v>
      </c>
      <c r="B2756" s="143" t="s">
        <v>5490</v>
      </c>
      <c r="C2756" s="143" t="s">
        <v>5491</v>
      </c>
      <c r="D2756" s="255">
        <v>0</v>
      </c>
      <c r="E2756" s="255">
        <v>0</v>
      </c>
      <c r="F2756" s="255">
        <v>0</v>
      </c>
      <c r="G2756" s="255">
        <v>0</v>
      </c>
      <c r="H2756" s="255">
        <v>0</v>
      </c>
      <c r="I2756" s="255">
        <v>0</v>
      </c>
      <c r="J2756" s="255">
        <v>0</v>
      </c>
    </row>
    <row r="2757" spans="1:10" x14ac:dyDescent="0.2">
      <c r="A2757" s="144" t="s">
        <v>5205</v>
      </c>
      <c r="B2757" s="144" t="s">
        <v>5205</v>
      </c>
      <c r="C2757" s="144" t="s">
        <v>1971</v>
      </c>
      <c r="D2757" s="256">
        <v>0</v>
      </c>
      <c r="E2757" s="256">
        <v>0</v>
      </c>
      <c r="F2757" s="256">
        <v>0</v>
      </c>
      <c r="G2757" s="256">
        <v>0</v>
      </c>
      <c r="H2757" s="256">
        <v>0</v>
      </c>
      <c r="I2757" s="256">
        <v>0</v>
      </c>
      <c r="J2757" s="256">
        <v>0</v>
      </c>
    </row>
    <row r="2758" spans="1:10" x14ac:dyDescent="0.2">
      <c r="A2758" s="143" t="s">
        <v>1080</v>
      </c>
      <c r="B2758" s="143" t="s">
        <v>1080</v>
      </c>
      <c r="C2758" s="143" t="s">
        <v>3695</v>
      </c>
      <c r="D2758" s="255">
        <v>0</v>
      </c>
      <c r="E2758" s="255">
        <v>0</v>
      </c>
      <c r="F2758" s="255">
        <v>0</v>
      </c>
      <c r="G2758" s="255">
        <v>0</v>
      </c>
      <c r="H2758" s="255">
        <v>0</v>
      </c>
      <c r="I2758" s="255">
        <v>0</v>
      </c>
      <c r="J2758" s="255">
        <v>0</v>
      </c>
    </row>
    <row r="2759" spans="1:10" x14ac:dyDescent="0.2">
      <c r="A2759" s="144" t="s">
        <v>1843</v>
      </c>
      <c r="B2759" s="144" t="s">
        <v>1843</v>
      </c>
      <c r="C2759" s="144" t="s">
        <v>3353</v>
      </c>
      <c r="D2759" s="256">
        <v>0</v>
      </c>
      <c r="E2759" s="256">
        <v>0</v>
      </c>
      <c r="F2759" s="256">
        <v>0</v>
      </c>
      <c r="G2759" s="256">
        <v>0</v>
      </c>
      <c r="H2759" s="256">
        <v>0</v>
      </c>
      <c r="I2759" s="256">
        <v>0</v>
      </c>
      <c r="J2759" s="256">
        <v>0</v>
      </c>
    </row>
    <row r="2760" spans="1:10" x14ac:dyDescent="0.2">
      <c r="A2760" s="143" t="s">
        <v>590</v>
      </c>
      <c r="B2760" s="143" t="s">
        <v>590</v>
      </c>
      <c r="C2760" s="143" t="s">
        <v>2994</v>
      </c>
      <c r="D2760" s="255">
        <v>5.8151390489429998E-4</v>
      </c>
      <c r="E2760" s="255">
        <v>1.1630278097886E-3</v>
      </c>
      <c r="F2760" s="255">
        <v>2.3260556195771999E-3</v>
      </c>
      <c r="G2760" s="255">
        <v>0</v>
      </c>
      <c r="H2760" s="255">
        <v>0</v>
      </c>
      <c r="I2760" s="255">
        <v>0</v>
      </c>
      <c r="J2760" s="255">
        <v>0</v>
      </c>
    </row>
    <row r="2761" spans="1:10" x14ac:dyDescent="0.2">
      <c r="A2761" s="144" t="s">
        <v>1582</v>
      </c>
      <c r="B2761" s="144" t="s">
        <v>1582</v>
      </c>
      <c r="C2761" s="144" t="s">
        <v>2993</v>
      </c>
      <c r="D2761" s="256">
        <v>9.9202345129446303E-4</v>
      </c>
      <c r="E2761" s="256">
        <v>1.98404690258893E-3</v>
      </c>
      <c r="F2761" s="256">
        <v>3.9680938051778504E-3</v>
      </c>
      <c r="G2761" s="256">
        <v>0</v>
      </c>
      <c r="H2761" s="256">
        <v>0</v>
      </c>
      <c r="I2761" s="256">
        <v>0</v>
      </c>
      <c r="J2761" s="256">
        <v>1.7342027994167499</v>
      </c>
    </row>
    <row r="2762" spans="1:10" x14ac:dyDescent="0.2">
      <c r="A2762" s="143" t="s">
        <v>1492</v>
      </c>
      <c r="B2762" s="143" t="s">
        <v>1492</v>
      </c>
      <c r="C2762" s="143" t="s">
        <v>4172</v>
      </c>
      <c r="D2762" s="255">
        <v>0</v>
      </c>
      <c r="E2762" s="255">
        <v>0</v>
      </c>
      <c r="F2762" s="255">
        <v>0</v>
      </c>
      <c r="G2762" s="255">
        <v>0</v>
      </c>
      <c r="H2762" s="255">
        <v>0</v>
      </c>
      <c r="I2762" s="255">
        <v>0</v>
      </c>
      <c r="J2762" s="255">
        <v>1.94744576089252</v>
      </c>
    </row>
    <row r="2763" spans="1:10" x14ac:dyDescent="0.2">
      <c r="A2763" s="144" t="s">
        <v>6368</v>
      </c>
      <c r="B2763" s="144" t="s">
        <v>6368</v>
      </c>
      <c r="C2763" s="144" t="s">
        <v>6369</v>
      </c>
      <c r="D2763" s="256">
        <v>0</v>
      </c>
      <c r="E2763" s="256">
        <v>0</v>
      </c>
      <c r="F2763" s="256">
        <v>0</v>
      </c>
      <c r="G2763" s="256">
        <v>0</v>
      </c>
      <c r="H2763" s="256">
        <v>0</v>
      </c>
      <c r="I2763" s="256">
        <v>0</v>
      </c>
      <c r="J2763" s="256">
        <v>2.4922865688</v>
      </c>
    </row>
    <row r="2764" spans="1:10" x14ac:dyDescent="0.2">
      <c r="A2764" s="143" t="s">
        <v>1078</v>
      </c>
      <c r="B2764" s="143" t="s">
        <v>1078</v>
      </c>
      <c r="C2764" s="143" t="s">
        <v>3691</v>
      </c>
      <c r="D2764" s="255">
        <v>1.9772136322445899E-4</v>
      </c>
      <c r="E2764" s="255">
        <v>3.95442726448917E-4</v>
      </c>
      <c r="F2764" s="255">
        <v>7.90885452897834E-4</v>
      </c>
      <c r="G2764" s="255">
        <v>0</v>
      </c>
      <c r="H2764" s="255">
        <v>0</v>
      </c>
      <c r="I2764" s="255">
        <v>0</v>
      </c>
      <c r="J2764" s="255">
        <v>0</v>
      </c>
    </row>
    <row r="2765" spans="1:10" x14ac:dyDescent="0.2">
      <c r="A2765" s="144" t="s">
        <v>843</v>
      </c>
      <c r="B2765" s="144" t="s">
        <v>1376</v>
      </c>
      <c r="C2765" s="144" t="s">
        <v>3416</v>
      </c>
      <c r="D2765" s="256">
        <v>16.2273116203427</v>
      </c>
      <c r="E2765" s="256">
        <v>32.454623240685301</v>
      </c>
      <c r="F2765" s="256">
        <v>64.909246481370701</v>
      </c>
      <c r="G2765" s="256">
        <v>0</v>
      </c>
      <c r="H2765" s="256">
        <v>0</v>
      </c>
      <c r="I2765" s="256">
        <v>0</v>
      </c>
      <c r="J2765" s="256">
        <v>1.4042107806191</v>
      </c>
    </row>
    <row r="2766" spans="1:10" x14ac:dyDescent="0.2">
      <c r="A2766" s="143" t="s">
        <v>842</v>
      </c>
      <c r="B2766" s="143" t="s">
        <v>842</v>
      </c>
      <c r="C2766" s="143" t="s">
        <v>3409</v>
      </c>
      <c r="D2766" s="255">
        <v>0</v>
      </c>
      <c r="E2766" s="255">
        <v>0</v>
      </c>
      <c r="F2766" s="255">
        <v>0</v>
      </c>
      <c r="G2766" s="255">
        <v>0</v>
      </c>
      <c r="H2766" s="255">
        <v>0</v>
      </c>
      <c r="I2766" s="255">
        <v>0</v>
      </c>
      <c r="J2766" s="255">
        <v>0</v>
      </c>
    </row>
    <row r="2767" spans="1:10" x14ac:dyDescent="0.2">
      <c r="A2767" s="144" t="s">
        <v>5635</v>
      </c>
      <c r="B2767" s="144" t="s">
        <v>5635</v>
      </c>
      <c r="C2767" s="144" t="s">
        <v>5636</v>
      </c>
      <c r="D2767" s="256">
        <v>0</v>
      </c>
      <c r="E2767" s="256">
        <v>0</v>
      </c>
      <c r="F2767" s="256">
        <v>0</v>
      </c>
      <c r="G2767" s="256">
        <v>0</v>
      </c>
      <c r="H2767" s="256">
        <v>0</v>
      </c>
      <c r="I2767" s="256">
        <v>0</v>
      </c>
      <c r="J2767" s="256">
        <v>4.5526737923449998</v>
      </c>
    </row>
    <row r="2768" spans="1:10" x14ac:dyDescent="0.2">
      <c r="A2768" s="143" t="s">
        <v>472</v>
      </c>
      <c r="B2768" s="143" t="s">
        <v>473</v>
      </c>
      <c r="C2768" s="143" t="s">
        <v>2803</v>
      </c>
      <c r="D2768" s="255">
        <v>0</v>
      </c>
      <c r="E2768" s="255">
        <v>0</v>
      </c>
      <c r="F2768" s="255">
        <v>0</v>
      </c>
      <c r="G2768" s="255">
        <v>0</v>
      </c>
      <c r="H2768" s="255">
        <v>0</v>
      </c>
      <c r="I2768" s="255">
        <v>0</v>
      </c>
      <c r="J2768" s="255">
        <v>3.0569453050666699</v>
      </c>
    </row>
    <row r="2769" spans="1:10" x14ac:dyDescent="0.2">
      <c r="A2769" s="144" t="s">
        <v>701</v>
      </c>
      <c r="B2769" s="144" t="s">
        <v>701</v>
      </c>
      <c r="C2769" s="144" t="s">
        <v>3242</v>
      </c>
      <c r="D2769" s="256">
        <v>0</v>
      </c>
      <c r="E2769" s="256">
        <v>0</v>
      </c>
      <c r="F2769" s="256">
        <v>0</v>
      </c>
      <c r="G2769" s="256">
        <v>0</v>
      </c>
      <c r="H2769" s="256">
        <v>0</v>
      </c>
      <c r="I2769" s="256">
        <v>0</v>
      </c>
      <c r="J2769" s="256">
        <v>1.9378635076466599</v>
      </c>
    </row>
    <row r="2770" spans="1:10" x14ac:dyDescent="0.2">
      <c r="A2770" s="143" t="s">
        <v>4378</v>
      </c>
      <c r="B2770" s="143" t="s">
        <v>5922</v>
      </c>
      <c r="C2770" s="143" t="s">
        <v>1913</v>
      </c>
      <c r="D2770" s="255">
        <v>74.765118003529906</v>
      </c>
      <c r="E2770" s="255">
        <v>149.53023600706001</v>
      </c>
      <c r="F2770" s="255">
        <v>299.06047201412002</v>
      </c>
      <c r="G2770" s="255">
        <v>0</v>
      </c>
      <c r="H2770" s="255">
        <v>0</v>
      </c>
      <c r="I2770" s="255">
        <v>0</v>
      </c>
      <c r="J2770" s="255">
        <v>0.27407098883111097</v>
      </c>
    </row>
    <row r="2771" spans="1:10" x14ac:dyDescent="0.2">
      <c r="A2771" s="144" t="s">
        <v>5206</v>
      </c>
      <c r="B2771" s="144" t="s">
        <v>5206</v>
      </c>
      <c r="C2771" s="144" t="s">
        <v>2570</v>
      </c>
      <c r="D2771" s="256">
        <v>0</v>
      </c>
      <c r="E2771" s="256">
        <v>0</v>
      </c>
      <c r="F2771" s="256">
        <v>0</v>
      </c>
      <c r="G2771" s="256">
        <v>0</v>
      </c>
      <c r="H2771" s="256">
        <v>0</v>
      </c>
      <c r="I2771" s="256">
        <v>0</v>
      </c>
      <c r="J2771" s="256">
        <v>2.0358400263566701</v>
      </c>
    </row>
    <row r="2772" spans="1:10" x14ac:dyDescent="0.2">
      <c r="A2772" s="143" t="s">
        <v>5923</v>
      </c>
      <c r="B2772" s="143" t="s">
        <v>5923</v>
      </c>
      <c r="C2772" s="143" t="s">
        <v>5637</v>
      </c>
      <c r="D2772" s="255">
        <v>0</v>
      </c>
      <c r="E2772" s="255">
        <v>0</v>
      </c>
      <c r="F2772" s="255">
        <v>0</v>
      </c>
      <c r="G2772" s="255">
        <v>0</v>
      </c>
      <c r="H2772" s="255">
        <v>0</v>
      </c>
      <c r="I2772" s="255">
        <v>0</v>
      </c>
      <c r="J2772" s="255">
        <v>0</v>
      </c>
    </row>
    <row r="2773" spans="1:10" x14ac:dyDescent="0.2">
      <c r="A2773" s="144" t="s">
        <v>5018</v>
      </c>
      <c r="B2773" s="144" t="s">
        <v>5207</v>
      </c>
      <c r="C2773" s="144" t="s">
        <v>2278</v>
      </c>
      <c r="D2773" s="256">
        <v>8.2690503274823595</v>
      </c>
      <c r="E2773" s="256">
        <v>16.538100654964701</v>
      </c>
      <c r="F2773" s="256">
        <v>33.076201309929502</v>
      </c>
      <c r="G2773" s="256">
        <v>0</v>
      </c>
      <c r="H2773" s="256">
        <v>0</v>
      </c>
      <c r="I2773" s="256">
        <v>0</v>
      </c>
      <c r="J2773" s="256">
        <v>1.903222209922</v>
      </c>
    </row>
    <row r="2774" spans="1:10" x14ac:dyDescent="0.2">
      <c r="A2774" s="143" t="s">
        <v>5018</v>
      </c>
      <c r="B2774" s="143" t="s">
        <v>5018</v>
      </c>
      <c r="C2774" s="143" t="s">
        <v>2277</v>
      </c>
      <c r="D2774" s="255">
        <v>8.31009711139105</v>
      </c>
      <c r="E2774" s="255">
        <v>16.6201942227821</v>
      </c>
      <c r="F2774" s="255">
        <v>33.2403884455642</v>
      </c>
      <c r="G2774" s="255">
        <v>0</v>
      </c>
      <c r="H2774" s="255">
        <v>0</v>
      </c>
      <c r="I2774" s="255">
        <v>0</v>
      </c>
      <c r="J2774" s="255">
        <v>2.00803893552344</v>
      </c>
    </row>
    <row r="2775" spans="1:10" x14ac:dyDescent="0.2">
      <c r="A2775" s="144" t="s">
        <v>1506</v>
      </c>
      <c r="B2775" s="144" t="s">
        <v>1506</v>
      </c>
      <c r="C2775" s="144" t="s">
        <v>4187</v>
      </c>
      <c r="D2775" s="256">
        <v>1.10826919348603E-4</v>
      </c>
      <c r="E2775" s="256">
        <v>2.2165383869720499E-4</v>
      </c>
      <c r="F2775" s="256">
        <v>4.4330767739440998E-4</v>
      </c>
      <c r="G2775" s="256">
        <v>0</v>
      </c>
      <c r="H2775" s="256">
        <v>0</v>
      </c>
      <c r="I2775" s="256">
        <v>0</v>
      </c>
      <c r="J2775" s="256">
        <v>0.494985914347851</v>
      </c>
    </row>
    <row r="2776" spans="1:10" x14ac:dyDescent="0.2">
      <c r="A2776" s="143" t="s">
        <v>5492</v>
      </c>
      <c r="B2776" s="143" t="s">
        <v>5492</v>
      </c>
      <c r="C2776" s="143" t="s">
        <v>5493</v>
      </c>
      <c r="D2776" s="255">
        <v>0</v>
      </c>
      <c r="E2776" s="255">
        <v>0</v>
      </c>
      <c r="F2776" s="255">
        <v>0</v>
      </c>
      <c r="G2776" s="255">
        <v>0</v>
      </c>
      <c r="H2776" s="255">
        <v>0</v>
      </c>
      <c r="I2776" s="255">
        <v>0</v>
      </c>
      <c r="J2776" s="255">
        <v>0</v>
      </c>
    </row>
    <row r="2777" spans="1:10" x14ac:dyDescent="0.2">
      <c r="A2777" s="144" t="s">
        <v>695</v>
      </c>
      <c r="B2777" s="144" t="s">
        <v>695</v>
      </c>
      <c r="C2777" s="144" t="s">
        <v>3234</v>
      </c>
      <c r="D2777" s="256">
        <v>0</v>
      </c>
      <c r="E2777" s="256">
        <v>0</v>
      </c>
      <c r="F2777" s="256">
        <v>0</v>
      </c>
      <c r="G2777" s="256">
        <v>0</v>
      </c>
      <c r="H2777" s="256">
        <v>0</v>
      </c>
      <c r="I2777" s="256">
        <v>0</v>
      </c>
      <c r="J2777" s="256">
        <v>49.66974476947</v>
      </c>
    </row>
    <row r="2778" spans="1:10" x14ac:dyDescent="0.2">
      <c r="A2778" s="143" t="s">
        <v>5208</v>
      </c>
      <c r="B2778" s="143" t="s">
        <v>5208</v>
      </c>
      <c r="C2778" s="143" t="s">
        <v>2179</v>
      </c>
      <c r="D2778" s="255">
        <v>0</v>
      </c>
      <c r="E2778" s="255">
        <v>0</v>
      </c>
      <c r="F2778" s="255">
        <v>0</v>
      </c>
      <c r="G2778" s="255">
        <v>0</v>
      </c>
      <c r="H2778" s="255">
        <v>0</v>
      </c>
      <c r="I2778" s="255">
        <v>0</v>
      </c>
      <c r="J2778" s="255">
        <v>1.09216470646051</v>
      </c>
    </row>
    <row r="2779" spans="1:10" x14ac:dyDescent="0.2">
      <c r="A2779" s="144" t="s">
        <v>4378</v>
      </c>
      <c r="B2779" s="144" t="s">
        <v>5209</v>
      </c>
      <c r="C2779" s="144" t="s">
        <v>1914</v>
      </c>
      <c r="D2779" s="256">
        <v>85.0820077433997</v>
      </c>
      <c r="E2779" s="256">
        <v>170.164015486799</v>
      </c>
      <c r="F2779" s="256">
        <v>340.32803097359903</v>
      </c>
      <c r="G2779" s="256">
        <v>0</v>
      </c>
      <c r="H2779" s="256">
        <v>0</v>
      </c>
      <c r="I2779" s="256">
        <v>0</v>
      </c>
      <c r="J2779" s="256">
        <v>0</v>
      </c>
    </row>
    <row r="2780" spans="1:10" x14ac:dyDescent="0.2">
      <c r="A2780" s="143" t="s">
        <v>5924</v>
      </c>
      <c r="B2780" s="143" t="s">
        <v>5924</v>
      </c>
      <c r="C2780" s="143" t="s">
        <v>3788</v>
      </c>
      <c r="D2780" s="255">
        <v>0</v>
      </c>
      <c r="E2780" s="255">
        <v>0</v>
      </c>
      <c r="F2780" s="255">
        <v>0</v>
      </c>
      <c r="G2780" s="255">
        <v>0</v>
      </c>
      <c r="H2780" s="255">
        <v>0</v>
      </c>
      <c r="I2780" s="255">
        <v>0</v>
      </c>
      <c r="J2780" s="255">
        <v>5.6630339051726004</v>
      </c>
    </row>
    <row r="2781" spans="1:10" x14ac:dyDescent="0.2">
      <c r="A2781" s="144" t="s">
        <v>5783</v>
      </c>
      <c r="B2781" s="144" t="s">
        <v>5783</v>
      </c>
      <c r="C2781" s="144" t="s">
        <v>5784</v>
      </c>
      <c r="D2781" s="256">
        <v>0</v>
      </c>
      <c r="E2781" s="256">
        <v>0</v>
      </c>
      <c r="F2781" s="256">
        <v>0</v>
      </c>
      <c r="G2781" s="256">
        <v>0</v>
      </c>
      <c r="H2781" s="256">
        <v>0</v>
      </c>
      <c r="I2781" s="256">
        <v>0</v>
      </c>
      <c r="J2781" s="256">
        <v>0</v>
      </c>
    </row>
    <row r="2782" spans="1:10" x14ac:dyDescent="0.2">
      <c r="A2782" s="143" t="s">
        <v>5494</v>
      </c>
      <c r="B2782" s="143" t="s">
        <v>5494</v>
      </c>
      <c r="C2782" s="143" t="s">
        <v>5495</v>
      </c>
      <c r="D2782" s="255">
        <v>0</v>
      </c>
      <c r="E2782" s="255">
        <v>0</v>
      </c>
      <c r="F2782" s="255">
        <v>0</v>
      </c>
      <c r="G2782" s="255">
        <v>0</v>
      </c>
      <c r="H2782" s="255">
        <v>0</v>
      </c>
      <c r="I2782" s="255">
        <v>0</v>
      </c>
      <c r="J2782" s="255">
        <v>0</v>
      </c>
    </row>
    <row r="2783" spans="1:10" x14ac:dyDescent="0.2">
      <c r="A2783" s="144" t="s">
        <v>6370</v>
      </c>
      <c r="B2783" s="144" t="s">
        <v>6370</v>
      </c>
      <c r="C2783" s="144" t="s">
        <v>6371</v>
      </c>
      <c r="D2783" s="256">
        <v>0</v>
      </c>
      <c r="E2783" s="256">
        <v>0</v>
      </c>
      <c r="F2783" s="256">
        <v>0</v>
      </c>
      <c r="G2783" s="256">
        <v>0</v>
      </c>
      <c r="H2783" s="256">
        <v>0</v>
      </c>
      <c r="I2783" s="256">
        <v>0</v>
      </c>
      <c r="J2783" s="256">
        <v>0</v>
      </c>
    </row>
    <row r="2784" spans="1:10" x14ac:dyDescent="0.2">
      <c r="A2784" s="143" t="s">
        <v>1008</v>
      </c>
      <c r="B2784" s="143" t="s">
        <v>1009</v>
      </c>
      <c r="C2784" s="143" t="s">
        <v>3610</v>
      </c>
      <c r="D2784" s="255">
        <v>22.4170608255106</v>
      </c>
      <c r="E2784" s="255">
        <v>44.834121651021199</v>
      </c>
      <c r="F2784" s="255">
        <v>89.668243302042399</v>
      </c>
      <c r="G2784" s="255">
        <v>0</v>
      </c>
      <c r="H2784" s="255">
        <v>0</v>
      </c>
      <c r="I2784" s="255">
        <v>0</v>
      </c>
      <c r="J2784" s="255">
        <v>0.41961413519428797</v>
      </c>
    </row>
    <row r="2785" spans="1:10" x14ac:dyDescent="0.2">
      <c r="A2785" s="144" t="s">
        <v>3611</v>
      </c>
      <c r="B2785" s="144" t="s">
        <v>3611</v>
      </c>
      <c r="C2785" s="144" t="s">
        <v>3612</v>
      </c>
      <c r="D2785" s="256">
        <v>1.0614982000000001E-4</v>
      </c>
      <c r="E2785" s="256">
        <v>2.1229964000000001E-4</v>
      </c>
      <c r="F2785" s="256">
        <v>4.2459928000000002E-4</v>
      </c>
      <c r="G2785" s="256">
        <v>0</v>
      </c>
      <c r="H2785" s="256">
        <v>0</v>
      </c>
      <c r="I2785" s="256">
        <v>0</v>
      </c>
      <c r="J2785" s="256">
        <v>0</v>
      </c>
    </row>
    <row r="2786" spans="1:10" x14ac:dyDescent="0.2">
      <c r="A2786" s="143" t="s">
        <v>5785</v>
      </c>
      <c r="B2786" s="143" t="s">
        <v>5785</v>
      </c>
      <c r="C2786" s="143" t="s">
        <v>5786</v>
      </c>
      <c r="D2786" s="255">
        <v>0</v>
      </c>
      <c r="E2786" s="255">
        <v>0</v>
      </c>
      <c r="F2786" s="255">
        <v>0</v>
      </c>
      <c r="G2786" s="255">
        <v>0</v>
      </c>
      <c r="H2786" s="255">
        <v>0</v>
      </c>
      <c r="I2786" s="255">
        <v>0</v>
      </c>
      <c r="J2786" s="255">
        <v>1.8494077468366401</v>
      </c>
    </row>
    <row r="2787" spans="1:10" x14ac:dyDescent="0.2">
      <c r="A2787" s="144" t="s">
        <v>1221</v>
      </c>
      <c r="B2787" s="144" t="s">
        <v>1221</v>
      </c>
      <c r="C2787" s="144" t="s">
        <v>3872</v>
      </c>
      <c r="D2787" s="256">
        <v>0</v>
      </c>
      <c r="E2787" s="256">
        <v>0</v>
      </c>
      <c r="F2787" s="256">
        <v>0</v>
      </c>
      <c r="G2787" s="256">
        <v>0</v>
      </c>
      <c r="H2787" s="256">
        <v>0</v>
      </c>
      <c r="I2787" s="256">
        <v>0</v>
      </c>
      <c r="J2787" s="256">
        <v>0</v>
      </c>
    </row>
    <row r="2788" spans="1:10" x14ac:dyDescent="0.2">
      <c r="A2788" s="143" t="s">
        <v>545</v>
      </c>
      <c r="B2788" s="143" t="s">
        <v>545</v>
      </c>
      <c r="C2788" s="143" t="s">
        <v>2917</v>
      </c>
      <c r="D2788" s="255">
        <v>6.3063550099402301E-4</v>
      </c>
      <c r="E2788" s="255">
        <v>1.2612710019880499E-3</v>
      </c>
      <c r="F2788" s="255">
        <v>2.5225420039760899E-3</v>
      </c>
      <c r="G2788" s="255">
        <v>0</v>
      </c>
      <c r="H2788" s="255">
        <v>0</v>
      </c>
      <c r="I2788" s="255">
        <v>0</v>
      </c>
      <c r="J2788" s="255">
        <v>0</v>
      </c>
    </row>
    <row r="2789" spans="1:10" x14ac:dyDescent="0.2">
      <c r="A2789" s="144" t="s">
        <v>980</v>
      </c>
      <c r="B2789" s="144" t="s">
        <v>980</v>
      </c>
      <c r="C2789" s="144" t="s">
        <v>3575</v>
      </c>
      <c r="D2789" s="256">
        <v>0</v>
      </c>
      <c r="E2789" s="256">
        <v>0</v>
      </c>
      <c r="F2789" s="256">
        <v>0</v>
      </c>
      <c r="G2789" s="256">
        <v>0</v>
      </c>
      <c r="H2789" s="256">
        <v>0</v>
      </c>
      <c r="I2789" s="256">
        <v>0</v>
      </c>
      <c r="J2789" s="256">
        <v>1.9631277348446901</v>
      </c>
    </row>
    <row r="2790" spans="1:10" x14ac:dyDescent="0.2">
      <c r="A2790" s="143" t="s">
        <v>345</v>
      </c>
      <c r="B2790" s="143" t="s">
        <v>345</v>
      </c>
      <c r="C2790" s="143" t="s">
        <v>2474</v>
      </c>
      <c r="D2790" s="255">
        <v>6.4177380587235604E-4</v>
      </c>
      <c r="E2790" s="255">
        <v>1.2835476117447099E-3</v>
      </c>
      <c r="F2790" s="255">
        <v>2.5670952234894198E-3</v>
      </c>
      <c r="G2790" s="255">
        <v>0</v>
      </c>
      <c r="H2790" s="255">
        <v>0</v>
      </c>
      <c r="I2790" s="255">
        <v>0</v>
      </c>
      <c r="J2790" s="255">
        <v>1.7018945821326199</v>
      </c>
    </row>
    <row r="2791" spans="1:10" x14ac:dyDescent="0.2">
      <c r="A2791" s="144" t="s">
        <v>5787</v>
      </c>
      <c r="B2791" s="144" t="s">
        <v>5787</v>
      </c>
      <c r="C2791" s="144" t="s">
        <v>5788</v>
      </c>
      <c r="D2791" s="256">
        <v>1.13103704037701E-3</v>
      </c>
      <c r="E2791" s="256">
        <v>2.26207408075402E-3</v>
      </c>
      <c r="F2791" s="256">
        <v>4.52414816150804E-3</v>
      </c>
      <c r="G2791" s="256">
        <v>0</v>
      </c>
      <c r="H2791" s="256">
        <v>0</v>
      </c>
      <c r="I2791" s="256">
        <v>0</v>
      </c>
      <c r="J2791" s="256">
        <v>1.72448046863077</v>
      </c>
    </row>
    <row r="2792" spans="1:10" x14ac:dyDescent="0.2">
      <c r="A2792" s="143" t="s">
        <v>780</v>
      </c>
      <c r="B2792" s="143" t="s">
        <v>780</v>
      </c>
      <c r="C2792" s="143" t="s">
        <v>3340</v>
      </c>
      <c r="D2792" s="255">
        <v>6.9114317461597703E-5</v>
      </c>
      <c r="E2792" s="255">
        <v>1.38228634923195E-4</v>
      </c>
      <c r="F2792" s="255">
        <v>2.7645726984639103E-4</v>
      </c>
      <c r="G2792" s="255">
        <v>0</v>
      </c>
      <c r="H2792" s="255">
        <v>0</v>
      </c>
      <c r="I2792" s="255">
        <v>0</v>
      </c>
      <c r="J2792" s="255">
        <v>0</v>
      </c>
    </row>
    <row r="2793" spans="1:10" x14ac:dyDescent="0.2">
      <c r="A2793" s="144" t="s">
        <v>1526</v>
      </c>
      <c r="B2793" s="144" t="s">
        <v>1526</v>
      </c>
      <c r="C2793" s="144" t="s">
        <v>4203</v>
      </c>
      <c r="D2793" s="256">
        <v>0</v>
      </c>
      <c r="E2793" s="256">
        <v>0</v>
      </c>
      <c r="F2793" s="256">
        <v>0</v>
      </c>
      <c r="G2793" s="256">
        <v>0</v>
      </c>
      <c r="H2793" s="256">
        <v>0</v>
      </c>
      <c r="I2793" s="256">
        <v>0</v>
      </c>
      <c r="J2793" s="256">
        <v>1.9095265983818901</v>
      </c>
    </row>
    <row r="2794" spans="1:10" x14ac:dyDescent="0.2">
      <c r="A2794" s="143" t="s">
        <v>5210</v>
      </c>
      <c r="B2794" s="143" t="s">
        <v>5210</v>
      </c>
      <c r="C2794" s="143" t="s">
        <v>2199</v>
      </c>
      <c r="D2794" s="255">
        <v>0</v>
      </c>
      <c r="E2794" s="255">
        <v>0</v>
      </c>
      <c r="F2794" s="255">
        <v>0</v>
      </c>
      <c r="G2794" s="255">
        <v>0</v>
      </c>
      <c r="H2794" s="255">
        <v>0</v>
      </c>
      <c r="I2794" s="255">
        <v>0</v>
      </c>
      <c r="J2794" s="255">
        <v>0</v>
      </c>
    </row>
    <row r="2795" spans="1:10" x14ac:dyDescent="0.2">
      <c r="A2795" s="144" t="s">
        <v>400</v>
      </c>
      <c r="B2795" s="144" t="s">
        <v>400</v>
      </c>
      <c r="C2795" s="144" t="s">
        <v>2653</v>
      </c>
      <c r="D2795" s="256">
        <v>0</v>
      </c>
      <c r="E2795" s="256">
        <v>0</v>
      </c>
      <c r="F2795" s="256">
        <v>0</v>
      </c>
      <c r="G2795" s="256">
        <v>0</v>
      </c>
      <c r="H2795" s="256">
        <v>0</v>
      </c>
      <c r="I2795" s="256">
        <v>0</v>
      </c>
      <c r="J2795" s="256">
        <v>1.1249940546989501</v>
      </c>
    </row>
    <row r="2796" spans="1:10" x14ac:dyDescent="0.2">
      <c r="A2796" s="143" t="s">
        <v>466</v>
      </c>
      <c r="B2796" s="143" t="s">
        <v>466</v>
      </c>
      <c r="C2796" s="143" t="s">
        <v>2793</v>
      </c>
      <c r="D2796" s="255">
        <v>0</v>
      </c>
      <c r="E2796" s="255">
        <v>0</v>
      </c>
      <c r="F2796" s="255">
        <v>0</v>
      </c>
      <c r="G2796" s="255">
        <v>169.458046029933</v>
      </c>
      <c r="H2796" s="255">
        <v>338.91609205986498</v>
      </c>
      <c r="I2796" s="255">
        <v>677.83218411972996</v>
      </c>
      <c r="J2796" s="255">
        <v>0</v>
      </c>
    </row>
    <row r="2797" spans="1:10" x14ac:dyDescent="0.2">
      <c r="A2797" s="144" t="s">
        <v>4939</v>
      </c>
      <c r="B2797" s="144" t="s">
        <v>4939</v>
      </c>
      <c r="C2797" s="144" t="s">
        <v>2490</v>
      </c>
      <c r="D2797" s="256">
        <v>82.214608452363606</v>
      </c>
      <c r="E2797" s="256">
        <v>164.42921690472701</v>
      </c>
      <c r="F2797" s="256">
        <v>328.85843380945403</v>
      </c>
      <c r="G2797" s="256">
        <v>0</v>
      </c>
      <c r="H2797" s="256">
        <v>0</v>
      </c>
      <c r="I2797" s="256">
        <v>0</v>
      </c>
      <c r="J2797" s="256">
        <v>2.6011763870528402</v>
      </c>
    </row>
    <row r="2798" spans="1:10" x14ac:dyDescent="0.2">
      <c r="A2798" s="143" t="s">
        <v>4939</v>
      </c>
      <c r="B2798" s="143" t="s">
        <v>5211</v>
      </c>
      <c r="C2798" s="143" t="s">
        <v>2489</v>
      </c>
      <c r="D2798" s="255">
        <v>82.468940043445997</v>
      </c>
      <c r="E2798" s="255">
        <v>164.93788008689199</v>
      </c>
      <c r="F2798" s="255">
        <v>329.87576017378399</v>
      </c>
      <c r="G2798" s="255">
        <v>0</v>
      </c>
      <c r="H2798" s="255">
        <v>0</v>
      </c>
      <c r="I2798" s="255">
        <v>0</v>
      </c>
      <c r="J2798" s="255">
        <v>0</v>
      </c>
    </row>
    <row r="2799" spans="1:10" x14ac:dyDescent="0.2">
      <c r="A2799" s="144" t="s">
        <v>5789</v>
      </c>
      <c r="B2799" s="144" t="s">
        <v>5789</v>
      </c>
      <c r="C2799" s="144" t="s">
        <v>5790</v>
      </c>
      <c r="D2799" s="256">
        <v>0</v>
      </c>
      <c r="E2799" s="256">
        <v>0</v>
      </c>
      <c r="F2799" s="256">
        <v>0</v>
      </c>
      <c r="G2799" s="256">
        <v>0</v>
      </c>
      <c r="H2799" s="256">
        <v>0</v>
      </c>
      <c r="I2799" s="256">
        <v>0</v>
      </c>
      <c r="J2799" s="256">
        <v>1.97353130971422</v>
      </c>
    </row>
    <row r="2800" spans="1:10" x14ac:dyDescent="0.2">
      <c r="A2800" s="143" t="s">
        <v>1397</v>
      </c>
      <c r="B2800" s="143" t="s">
        <v>1397</v>
      </c>
      <c r="C2800" s="143" t="s">
        <v>4062</v>
      </c>
      <c r="D2800" s="255">
        <v>0</v>
      </c>
      <c r="E2800" s="255">
        <v>0</v>
      </c>
      <c r="F2800" s="255">
        <v>0</v>
      </c>
      <c r="G2800" s="255">
        <v>0</v>
      </c>
      <c r="H2800" s="255">
        <v>0</v>
      </c>
      <c r="I2800" s="255">
        <v>0</v>
      </c>
      <c r="J2800" s="255">
        <v>2.7708838538773</v>
      </c>
    </row>
    <row r="2801" spans="1:10" x14ac:dyDescent="0.2">
      <c r="A2801" s="144" t="s">
        <v>5925</v>
      </c>
      <c r="B2801" s="144" t="s">
        <v>5925</v>
      </c>
      <c r="C2801" s="144" t="s">
        <v>5638</v>
      </c>
      <c r="D2801" s="256">
        <v>0</v>
      </c>
      <c r="E2801" s="256">
        <v>0</v>
      </c>
      <c r="F2801" s="256">
        <v>0</v>
      </c>
      <c r="G2801" s="256">
        <v>0</v>
      </c>
      <c r="H2801" s="256">
        <v>0</v>
      </c>
      <c r="I2801" s="256">
        <v>0</v>
      </c>
      <c r="J2801" s="256">
        <v>0</v>
      </c>
    </row>
    <row r="2802" spans="1:10" x14ac:dyDescent="0.2">
      <c r="A2802" s="143" t="s">
        <v>5212</v>
      </c>
      <c r="B2802" s="143" t="s">
        <v>5212</v>
      </c>
      <c r="C2802" s="143" t="s">
        <v>2284</v>
      </c>
      <c r="D2802" s="255">
        <v>0</v>
      </c>
      <c r="E2802" s="255">
        <v>0</v>
      </c>
      <c r="F2802" s="255">
        <v>0</v>
      </c>
      <c r="G2802" s="255">
        <v>0</v>
      </c>
      <c r="H2802" s="255">
        <v>0</v>
      </c>
      <c r="I2802" s="255">
        <v>0</v>
      </c>
      <c r="J2802" s="255">
        <v>0</v>
      </c>
    </row>
    <row r="2803" spans="1:10" x14ac:dyDescent="0.2">
      <c r="A2803" s="144" t="s">
        <v>1030</v>
      </c>
      <c r="B2803" s="144" t="s">
        <v>1030</v>
      </c>
      <c r="C2803" s="144" t="s">
        <v>3636</v>
      </c>
      <c r="D2803" s="256">
        <v>2.24639851827657E-4</v>
      </c>
      <c r="E2803" s="256">
        <v>4.4927970365531302E-4</v>
      </c>
      <c r="F2803" s="256">
        <v>8.9855940731062604E-4</v>
      </c>
      <c r="G2803" s="256">
        <v>0</v>
      </c>
      <c r="H2803" s="256">
        <v>0</v>
      </c>
      <c r="I2803" s="256">
        <v>0</v>
      </c>
      <c r="J2803" s="256">
        <v>0.46854329427819003</v>
      </c>
    </row>
    <row r="2804" spans="1:10" x14ac:dyDescent="0.2">
      <c r="A2804" s="143" t="s">
        <v>485</v>
      </c>
      <c r="B2804" s="143" t="s">
        <v>485</v>
      </c>
      <c r="C2804" s="143" t="s">
        <v>2823</v>
      </c>
      <c r="D2804" s="255">
        <v>0</v>
      </c>
      <c r="E2804" s="255">
        <v>0</v>
      </c>
      <c r="F2804" s="255">
        <v>0</v>
      </c>
      <c r="G2804" s="255">
        <v>27.3011247095566</v>
      </c>
      <c r="H2804" s="255">
        <v>54.602249419113299</v>
      </c>
      <c r="I2804" s="255">
        <v>109.204498838227</v>
      </c>
      <c r="J2804" s="255">
        <v>0</v>
      </c>
    </row>
    <row r="2805" spans="1:10" x14ac:dyDescent="0.2">
      <c r="A2805" s="144" t="s">
        <v>5213</v>
      </c>
      <c r="B2805" s="144" t="s">
        <v>5213</v>
      </c>
      <c r="C2805" s="144" t="s">
        <v>2062</v>
      </c>
      <c r="D2805" s="256">
        <v>0</v>
      </c>
      <c r="E2805" s="256">
        <v>0</v>
      </c>
      <c r="F2805" s="256">
        <v>0</v>
      </c>
      <c r="G2805" s="256">
        <v>0</v>
      </c>
      <c r="H2805" s="256">
        <v>0</v>
      </c>
      <c r="I2805" s="256">
        <v>0</v>
      </c>
      <c r="J2805" s="256">
        <v>2.0266666271844702</v>
      </c>
    </row>
    <row r="2806" spans="1:10" x14ac:dyDescent="0.2">
      <c r="A2806" s="143" t="s">
        <v>5214</v>
      </c>
      <c r="B2806" s="143" t="s">
        <v>5214</v>
      </c>
      <c r="C2806" s="143" t="s">
        <v>2061</v>
      </c>
      <c r="D2806" s="255">
        <v>0</v>
      </c>
      <c r="E2806" s="255">
        <v>0</v>
      </c>
      <c r="F2806" s="255">
        <v>0</v>
      </c>
      <c r="G2806" s="255">
        <v>0</v>
      </c>
      <c r="H2806" s="255">
        <v>0</v>
      </c>
      <c r="I2806" s="255">
        <v>0</v>
      </c>
      <c r="J2806" s="255">
        <v>2.6544858838952599</v>
      </c>
    </row>
    <row r="2807" spans="1:10" x14ac:dyDescent="0.2">
      <c r="A2807" s="144" t="s">
        <v>664</v>
      </c>
      <c r="B2807" s="144" t="s">
        <v>664</v>
      </c>
      <c r="C2807" s="144" t="s">
        <v>3195</v>
      </c>
      <c r="D2807" s="256">
        <v>0</v>
      </c>
      <c r="E2807" s="256">
        <v>0</v>
      </c>
      <c r="F2807" s="256">
        <v>0</v>
      </c>
      <c r="G2807" s="256">
        <v>26.813559931316099</v>
      </c>
      <c r="H2807" s="256">
        <v>53.627119862632199</v>
      </c>
      <c r="I2807" s="256">
        <v>107.254239725264</v>
      </c>
      <c r="J2807" s="256">
        <v>0</v>
      </c>
    </row>
    <row r="2808" spans="1:10" x14ac:dyDescent="0.2">
      <c r="A2808" s="143" t="s">
        <v>4368</v>
      </c>
      <c r="B2808" s="143" t="s">
        <v>5215</v>
      </c>
      <c r="C2808" s="143" t="s">
        <v>3127</v>
      </c>
      <c r="D2808" s="255">
        <v>13.0978860244297</v>
      </c>
      <c r="E2808" s="255">
        <v>26.1957720488594</v>
      </c>
      <c r="F2808" s="255">
        <v>52.391544097718899</v>
      </c>
      <c r="G2808" s="255">
        <v>0</v>
      </c>
      <c r="H2808" s="255">
        <v>0</v>
      </c>
      <c r="I2808" s="255">
        <v>0</v>
      </c>
      <c r="J2808" s="255">
        <v>1.6659682810358101</v>
      </c>
    </row>
    <row r="2809" spans="1:10" x14ac:dyDescent="0.2">
      <c r="A2809" s="144" t="s">
        <v>1092</v>
      </c>
      <c r="B2809" s="144" t="s">
        <v>1092</v>
      </c>
      <c r="C2809" s="144" t="s">
        <v>3712</v>
      </c>
      <c r="D2809" s="256">
        <v>0</v>
      </c>
      <c r="E2809" s="256">
        <v>0</v>
      </c>
      <c r="F2809" s="256">
        <v>0</v>
      </c>
      <c r="G2809" s="256">
        <v>0</v>
      </c>
      <c r="H2809" s="256">
        <v>0</v>
      </c>
      <c r="I2809" s="256">
        <v>0</v>
      </c>
      <c r="J2809" s="256">
        <v>1.9873174699748299</v>
      </c>
    </row>
    <row r="2810" spans="1:10" x14ac:dyDescent="0.2">
      <c r="A2810" s="143" t="s">
        <v>4342</v>
      </c>
      <c r="B2810" s="143" t="s">
        <v>5216</v>
      </c>
      <c r="C2810" s="143" t="s">
        <v>2736</v>
      </c>
      <c r="D2810" s="255">
        <v>101.061486149869</v>
      </c>
      <c r="E2810" s="255">
        <v>202.12297229973899</v>
      </c>
      <c r="F2810" s="255">
        <v>404.24594459947701</v>
      </c>
      <c r="G2810" s="255">
        <v>0</v>
      </c>
      <c r="H2810" s="255">
        <v>0</v>
      </c>
      <c r="I2810" s="255">
        <v>0</v>
      </c>
      <c r="J2810" s="255">
        <v>0.88826725125764505</v>
      </c>
    </row>
    <row r="2811" spans="1:10" x14ac:dyDescent="0.2">
      <c r="A2811" s="144" t="s">
        <v>6372</v>
      </c>
      <c r="B2811" s="144" t="s">
        <v>6372</v>
      </c>
      <c r="C2811" s="144" t="s">
        <v>6373</v>
      </c>
      <c r="D2811" s="256">
        <v>0</v>
      </c>
      <c r="E2811" s="256">
        <v>0</v>
      </c>
      <c r="F2811" s="256">
        <v>0</v>
      </c>
      <c r="G2811" s="256">
        <v>0</v>
      </c>
      <c r="H2811" s="256">
        <v>0</v>
      </c>
      <c r="I2811" s="256">
        <v>0</v>
      </c>
      <c r="J2811" s="256">
        <v>1.6055979769199999</v>
      </c>
    </row>
    <row r="2812" spans="1:10" x14ac:dyDescent="0.2">
      <c r="A2812" s="143" t="s">
        <v>712</v>
      </c>
      <c r="B2812" s="143" t="s">
        <v>712</v>
      </c>
      <c r="C2812" s="143" t="s">
        <v>3254</v>
      </c>
      <c r="D2812" s="255">
        <v>4.9962237554208302E-4</v>
      </c>
      <c r="E2812" s="255">
        <v>9.9924475108416496E-4</v>
      </c>
      <c r="F2812" s="255">
        <v>1.9984895021683299E-3</v>
      </c>
      <c r="G2812" s="255">
        <v>0</v>
      </c>
      <c r="H2812" s="255">
        <v>0</v>
      </c>
      <c r="I2812" s="255">
        <v>0</v>
      </c>
      <c r="J2812" s="255">
        <v>1.6886808978629999</v>
      </c>
    </row>
    <row r="2813" spans="1:10" x14ac:dyDescent="0.2">
      <c r="A2813" s="144" t="s">
        <v>5926</v>
      </c>
      <c r="B2813" s="144" t="s">
        <v>5926</v>
      </c>
      <c r="C2813" s="144" t="s">
        <v>5639</v>
      </c>
      <c r="D2813" s="256">
        <v>0</v>
      </c>
      <c r="E2813" s="256">
        <v>0</v>
      </c>
      <c r="F2813" s="256">
        <v>0</v>
      </c>
      <c r="G2813" s="256">
        <v>0</v>
      </c>
      <c r="H2813" s="256">
        <v>0</v>
      </c>
      <c r="I2813" s="256">
        <v>0</v>
      </c>
      <c r="J2813" s="256">
        <v>1.7789488813600001</v>
      </c>
    </row>
    <row r="2814" spans="1:10" x14ac:dyDescent="0.2">
      <c r="A2814" s="143" t="s">
        <v>1248</v>
      </c>
      <c r="B2814" s="143" t="s">
        <v>1248</v>
      </c>
      <c r="C2814" s="143" t="s">
        <v>3903</v>
      </c>
      <c r="D2814" s="255">
        <v>0</v>
      </c>
      <c r="E2814" s="255">
        <v>0</v>
      </c>
      <c r="F2814" s="255">
        <v>0</v>
      </c>
      <c r="G2814" s="255">
        <v>0</v>
      </c>
      <c r="H2814" s="255">
        <v>0</v>
      </c>
      <c r="I2814" s="255">
        <v>0</v>
      </c>
      <c r="J2814" s="255">
        <v>2.3605175548443702</v>
      </c>
    </row>
    <row r="2815" spans="1:10" x14ac:dyDescent="0.2">
      <c r="A2815" s="144" t="s">
        <v>5217</v>
      </c>
      <c r="B2815" s="144" t="s">
        <v>5217</v>
      </c>
      <c r="C2815" s="144" t="s">
        <v>2715</v>
      </c>
      <c r="D2815" s="256">
        <v>0</v>
      </c>
      <c r="E2815" s="256">
        <v>0</v>
      </c>
      <c r="F2815" s="256">
        <v>0</v>
      </c>
      <c r="G2815" s="256">
        <v>0</v>
      </c>
      <c r="H2815" s="256">
        <v>0</v>
      </c>
      <c r="I2815" s="256">
        <v>0</v>
      </c>
      <c r="J2815" s="256">
        <v>2.0442065351660799</v>
      </c>
    </row>
    <row r="2816" spans="1:10" x14ac:dyDescent="0.2">
      <c r="A2816" s="143" t="s">
        <v>343</v>
      </c>
      <c r="B2816" s="143" t="s">
        <v>343</v>
      </c>
      <c r="C2816" s="143" t="s">
        <v>2472</v>
      </c>
      <c r="D2816" s="255">
        <v>0</v>
      </c>
      <c r="E2816" s="255">
        <v>0</v>
      </c>
      <c r="F2816" s="255">
        <v>0</v>
      </c>
      <c r="G2816" s="255">
        <v>0</v>
      </c>
      <c r="H2816" s="255">
        <v>0</v>
      </c>
      <c r="I2816" s="255">
        <v>0</v>
      </c>
      <c r="J2816" s="255">
        <v>2.5621965178706798</v>
      </c>
    </row>
    <row r="2817" spans="1:10" x14ac:dyDescent="0.2">
      <c r="A2817" s="144" t="s">
        <v>903</v>
      </c>
      <c r="B2817" s="144" t="s">
        <v>903</v>
      </c>
      <c r="C2817" s="144" t="s">
        <v>3477</v>
      </c>
      <c r="D2817" s="256">
        <v>0</v>
      </c>
      <c r="E2817" s="256">
        <v>0</v>
      </c>
      <c r="F2817" s="256">
        <v>0</v>
      </c>
      <c r="G2817" s="256">
        <v>47.1572527743241</v>
      </c>
      <c r="H2817" s="256">
        <v>94.3145055486481</v>
      </c>
      <c r="I2817" s="256">
        <v>188.629011097296</v>
      </c>
      <c r="J2817" s="256">
        <v>0</v>
      </c>
    </row>
    <row r="2818" spans="1:10" x14ac:dyDescent="0.2">
      <c r="A2818" s="143" t="s">
        <v>6374</v>
      </c>
      <c r="B2818" s="143" t="s">
        <v>6374</v>
      </c>
      <c r="C2818" s="143" t="s">
        <v>6375</v>
      </c>
      <c r="D2818" s="255">
        <v>0</v>
      </c>
      <c r="E2818" s="255">
        <v>0</v>
      </c>
      <c r="F2818" s="255">
        <v>0</v>
      </c>
      <c r="G2818" s="255">
        <v>0</v>
      </c>
      <c r="H2818" s="255">
        <v>0</v>
      </c>
      <c r="I2818" s="255">
        <v>0</v>
      </c>
      <c r="J2818" s="255">
        <v>0</v>
      </c>
    </row>
    <row r="2819" spans="1:10" x14ac:dyDescent="0.2">
      <c r="A2819" s="144" t="s">
        <v>5640</v>
      </c>
      <c r="B2819" s="144" t="s">
        <v>5640</v>
      </c>
      <c r="C2819" s="144" t="s">
        <v>5641</v>
      </c>
      <c r="D2819" s="256">
        <v>0</v>
      </c>
      <c r="E2819" s="256">
        <v>0</v>
      </c>
      <c r="F2819" s="256">
        <v>0</v>
      </c>
      <c r="G2819" s="256">
        <v>0</v>
      </c>
      <c r="H2819" s="256">
        <v>0</v>
      </c>
      <c r="I2819" s="256">
        <v>0</v>
      </c>
      <c r="J2819" s="256">
        <v>0</v>
      </c>
    </row>
    <row r="2820" spans="1:10" x14ac:dyDescent="0.2">
      <c r="A2820" s="143" t="s">
        <v>5218</v>
      </c>
      <c r="B2820" s="143" t="s">
        <v>5218</v>
      </c>
      <c r="C2820" s="143" t="s">
        <v>2533</v>
      </c>
      <c r="D2820" s="255">
        <v>0</v>
      </c>
      <c r="E2820" s="255">
        <v>0</v>
      </c>
      <c r="F2820" s="255">
        <v>0</v>
      </c>
      <c r="G2820" s="255">
        <v>0</v>
      </c>
      <c r="H2820" s="255">
        <v>0</v>
      </c>
      <c r="I2820" s="255">
        <v>0</v>
      </c>
      <c r="J2820" s="255">
        <v>1.6819944210584401</v>
      </c>
    </row>
    <row r="2821" spans="1:10" x14ac:dyDescent="0.2">
      <c r="A2821" s="144" t="s">
        <v>5219</v>
      </c>
      <c r="B2821" s="144" t="s">
        <v>5219</v>
      </c>
      <c r="C2821" s="144" t="s">
        <v>2536</v>
      </c>
      <c r="D2821" s="256">
        <v>0</v>
      </c>
      <c r="E2821" s="256">
        <v>0</v>
      </c>
      <c r="F2821" s="256">
        <v>0</v>
      </c>
      <c r="G2821" s="256">
        <v>0</v>
      </c>
      <c r="H2821" s="256">
        <v>0</v>
      </c>
      <c r="I2821" s="256">
        <v>0</v>
      </c>
      <c r="J2821" s="256">
        <v>1.91663440529328</v>
      </c>
    </row>
    <row r="2822" spans="1:10" x14ac:dyDescent="0.2">
      <c r="A2822" s="143" t="s">
        <v>4826</v>
      </c>
      <c r="B2822" s="143" t="s">
        <v>5642</v>
      </c>
      <c r="C2822" s="143" t="s">
        <v>5643</v>
      </c>
      <c r="D2822" s="255">
        <v>6.6568716938007899</v>
      </c>
      <c r="E2822" s="255">
        <v>13.313743387601599</v>
      </c>
      <c r="F2822" s="255">
        <v>26.627486775203099</v>
      </c>
      <c r="G2822" s="255">
        <v>0</v>
      </c>
      <c r="H2822" s="255">
        <v>0</v>
      </c>
      <c r="I2822" s="255">
        <v>0</v>
      </c>
      <c r="J2822" s="255">
        <v>1.9635066690668099</v>
      </c>
    </row>
    <row r="2823" spans="1:10" x14ac:dyDescent="0.2">
      <c r="A2823" s="144" t="s">
        <v>1395</v>
      </c>
      <c r="B2823" s="144" t="s">
        <v>1395</v>
      </c>
      <c r="C2823" s="144" t="s">
        <v>4060</v>
      </c>
      <c r="D2823" s="256">
        <v>0</v>
      </c>
      <c r="E2823" s="256">
        <v>0</v>
      </c>
      <c r="F2823" s="256">
        <v>0</v>
      </c>
      <c r="G2823" s="256">
        <v>0</v>
      </c>
      <c r="H2823" s="256">
        <v>0</v>
      </c>
      <c r="I2823" s="256">
        <v>0</v>
      </c>
      <c r="J2823" s="256">
        <v>0</v>
      </c>
    </row>
    <row r="2824" spans="1:10" x14ac:dyDescent="0.2">
      <c r="A2824" s="143" t="s">
        <v>1394</v>
      </c>
      <c r="B2824" s="143" t="s">
        <v>1394</v>
      </c>
      <c r="C2824" s="143" t="s">
        <v>4059</v>
      </c>
      <c r="D2824" s="255">
        <v>0</v>
      </c>
      <c r="E2824" s="255">
        <v>0</v>
      </c>
      <c r="F2824" s="255">
        <v>0</v>
      </c>
      <c r="G2824" s="255">
        <v>0</v>
      </c>
      <c r="H2824" s="255">
        <v>0</v>
      </c>
      <c r="I2824" s="255">
        <v>0</v>
      </c>
      <c r="J2824" s="255">
        <v>3.0047899241499998</v>
      </c>
    </row>
    <row r="2825" spans="1:10" x14ac:dyDescent="0.2">
      <c r="A2825" s="144" t="s">
        <v>1849</v>
      </c>
      <c r="B2825" s="144" t="s">
        <v>1849</v>
      </c>
      <c r="C2825" s="144" t="s">
        <v>3854</v>
      </c>
      <c r="D2825" s="256">
        <v>1.57017487137193E-3</v>
      </c>
      <c r="E2825" s="256">
        <v>3.1403497427438601E-3</v>
      </c>
      <c r="F2825" s="256">
        <v>6.2806994854877202E-3</v>
      </c>
      <c r="G2825" s="256">
        <v>0</v>
      </c>
      <c r="H2825" s="256">
        <v>0</v>
      </c>
      <c r="I2825" s="256">
        <v>0</v>
      </c>
      <c r="J2825" s="256">
        <v>0</v>
      </c>
    </row>
    <row r="2826" spans="1:10" x14ac:dyDescent="0.2">
      <c r="A2826" s="143" t="s">
        <v>789</v>
      </c>
      <c r="B2826" s="143" t="s">
        <v>789</v>
      </c>
      <c r="C2826" s="143" t="s">
        <v>3352</v>
      </c>
      <c r="D2826" s="255">
        <v>0</v>
      </c>
      <c r="E2826" s="255">
        <v>0</v>
      </c>
      <c r="F2826" s="255">
        <v>0</v>
      </c>
      <c r="G2826" s="255">
        <v>0</v>
      </c>
      <c r="H2826" s="255">
        <v>0</v>
      </c>
      <c r="I2826" s="255">
        <v>0</v>
      </c>
      <c r="J2826" s="255">
        <v>1.1965315922639099</v>
      </c>
    </row>
    <row r="2827" spans="1:10" x14ac:dyDescent="0.2">
      <c r="A2827" s="144" t="s">
        <v>5791</v>
      </c>
      <c r="B2827" s="144" t="s">
        <v>5791</v>
      </c>
      <c r="C2827" s="144" t="s">
        <v>5792</v>
      </c>
      <c r="D2827" s="256">
        <v>0</v>
      </c>
      <c r="E2827" s="256">
        <v>0</v>
      </c>
      <c r="F2827" s="256">
        <v>0</v>
      </c>
      <c r="G2827" s="256">
        <v>0</v>
      </c>
      <c r="H2827" s="256">
        <v>0</v>
      </c>
      <c r="I2827" s="256">
        <v>0</v>
      </c>
      <c r="J2827" s="256">
        <v>0</v>
      </c>
    </row>
    <row r="2828" spans="1:10" x14ac:dyDescent="0.2">
      <c r="A2828" s="143" t="s">
        <v>5220</v>
      </c>
      <c r="B2828" s="143" t="s">
        <v>5220</v>
      </c>
      <c r="C2828" s="143" t="s">
        <v>2665</v>
      </c>
      <c r="D2828" s="255">
        <v>0</v>
      </c>
      <c r="E2828" s="255">
        <v>0</v>
      </c>
      <c r="F2828" s="255">
        <v>0</v>
      </c>
      <c r="G2828" s="255">
        <v>0</v>
      </c>
      <c r="H2828" s="255">
        <v>0</v>
      </c>
      <c r="I2828" s="255">
        <v>0</v>
      </c>
      <c r="J2828" s="255">
        <v>2.0108334938225498</v>
      </c>
    </row>
    <row r="2829" spans="1:10" x14ac:dyDescent="0.2">
      <c r="A2829" s="144" t="s">
        <v>5221</v>
      </c>
      <c r="B2829" s="144" t="s">
        <v>5221</v>
      </c>
      <c r="C2829" s="144" t="s">
        <v>2029</v>
      </c>
      <c r="D2829" s="256">
        <v>0</v>
      </c>
      <c r="E2829" s="256">
        <v>0</v>
      </c>
      <c r="F2829" s="256">
        <v>0</v>
      </c>
      <c r="G2829" s="256">
        <v>0</v>
      </c>
      <c r="H2829" s="256">
        <v>0</v>
      </c>
      <c r="I2829" s="256">
        <v>0</v>
      </c>
      <c r="J2829" s="256">
        <v>2.26174045514857</v>
      </c>
    </row>
    <row r="2830" spans="1:10" x14ac:dyDescent="0.2">
      <c r="A2830" s="143" t="s">
        <v>5518</v>
      </c>
      <c r="B2830" s="143" t="s">
        <v>5518</v>
      </c>
      <c r="C2830" s="143" t="s">
        <v>5519</v>
      </c>
      <c r="D2830" s="255">
        <v>1.74889814145137E-3</v>
      </c>
      <c r="E2830" s="255">
        <v>3.49779628290273E-3</v>
      </c>
      <c r="F2830" s="255">
        <v>6.9955925658054599E-3</v>
      </c>
      <c r="G2830" s="255">
        <v>0</v>
      </c>
      <c r="H2830" s="255">
        <v>0</v>
      </c>
      <c r="I2830" s="255">
        <v>0</v>
      </c>
      <c r="J2830" s="255">
        <v>2.0720721211345898</v>
      </c>
    </row>
    <row r="2831" spans="1:10" x14ac:dyDescent="0.2">
      <c r="A2831" s="144" t="s">
        <v>926</v>
      </c>
      <c r="B2831" s="144" t="s">
        <v>926</v>
      </c>
      <c r="C2831" s="144" t="s">
        <v>3506</v>
      </c>
      <c r="D2831" s="256">
        <v>4.0412368017753201E-6</v>
      </c>
      <c r="E2831" s="256">
        <v>8.0824736035506402E-6</v>
      </c>
      <c r="F2831" s="256">
        <v>1.6164947207101301E-5</v>
      </c>
      <c r="G2831" s="256">
        <v>0</v>
      </c>
      <c r="H2831" s="256">
        <v>0</v>
      </c>
      <c r="I2831" s="256">
        <v>0</v>
      </c>
      <c r="J2831" s="256">
        <v>0.35989844927328002</v>
      </c>
    </row>
    <row r="2832" spans="1:10" x14ac:dyDescent="0.2">
      <c r="A2832" s="143" t="s">
        <v>1534</v>
      </c>
      <c r="B2832" s="143" t="s">
        <v>1534</v>
      </c>
      <c r="C2832" s="143" t="s">
        <v>4211</v>
      </c>
      <c r="D2832" s="255">
        <v>1.4242939616945199E-4</v>
      </c>
      <c r="E2832" s="255">
        <v>2.8485879233890399E-4</v>
      </c>
      <c r="F2832" s="255">
        <v>5.6971758467780896E-4</v>
      </c>
      <c r="G2832" s="255">
        <v>0</v>
      </c>
      <c r="H2832" s="255">
        <v>0</v>
      </c>
      <c r="I2832" s="255">
        <v>0</v>
      </c>
      <c r="J2832" s="255">
        <v>0.45175944099113702</v>
      </c>
    </row>
    <row r="2833" spans="1:10" x14ac:dyDescent="0.2">
      <c r="A2833" s="144" t="s">
        <v>5793</v>
      </c>
      <c r="B2833" s="144" t="s">
        <v>5793</v>
      </c>
      <c r="C2833" s="144" t="s">
        <v>5794</v>
      </c>
      <c r="D2833" s="256">
        <v>0</v>
      </c>
      <c r="E2833" s="256">
        <v>0</v>
      </c>
      <c r="F2833" s="256">
        <v>0</v>
      </c>
      <c r="G2833" s="256">
        <v>0</v>
      </c>
      <c r="H2833" s="256">
        <v>0</v>
      </c>
      <c r="I2833" s="256">
        <v>0</v>
      </c>
      <c r="J2833" s="256">
        <v>0</v>
      </c>
    </row>
    <row r="2834" spans="1:10" x14ac:dyDescent="0.2">
      <c r="A2834" s="143" t="s">
        <v>5927</v>
      </c>
      <c r="B2834" s="143" t="s">
        <v>5927</v>
      </c>
      <c r="C2834" s="143" t="s">
        <v>2617</v>
      </c>
      <c r="D2834" s="255">
        <v>0</v>
      </c>
      <c r="E2834" s="255">
        <v>0</v>
      </c>
      <c r="F2834" s="255">
        <v>0</v>
      </c>
      <c r="G2834" s="255">
        <v>0</v>
      </c>
      <c r="H2834" s="255">
        <v>0</v>
      </c>
      <c r="I2834" s="255">
        <v>0</v>
      </c>
      <c r="J2834" s="255">
        <v>1.7878926377061299</v>
      </c>
    </row>
    <row r="2835" spans="1:10" x14ac:dyDescent="0.2">
      <c r="A2835" s="144" t="s">
        <v>1162</v>
      </c>
      <c r="B2835" s="144" t="s">
        <v>1166</v>
      </c>
      <c r="C2835" s="144" t="s">
        <v>3801</v>
      </c>
      <c r="D2835" s="256">
        <v>0.93116227359606196</v>
      </c>
      <c r="E2835" s="256">
        <v>1.8623245471921199</v>
      </c>
      <c r="F2835" s="256">
        <v>3.7246490943842501</v>
      </c>
      <c r="G2835" s="256">
        <v>0</v>
      </c>
      <c r="H2835" s="256">
        <v>0</v>
      </c>
      <c r="I2835" s="256">
        <v>0</v>
      </c>
      <c r="J2835" s="256">
        <v>2.0958790127721101</v>
      </c>
    </row>
    <row r="2836" spans="1:10" x14ac:dyDescent="0.2">
      <c r="A2836" s="143" t="s">
        <v>559</v>
      </c>
      <c r="B2836" s="143" t="s">
        <v>559</v>
      </c>
      <c r="C2836" s="143" t="s">
        <v>2942</v>
      </c>
      <c r="D2836" s="255">
        <v>0</v>
      </c>
      <c r="E2836" s="255">
        <v>0</v>
      </c>
      <c r="F2836" s="255">
        <v>0</v>
      </c>
      <c r="G2836" s="255">
        <v>0</v>
      </c>
      <c r="H2836" s="255">
        <v>0</v>
      </c>
      <c r="I2836" s="255">
        <v>0</v>
      </c>
      <c r="J2836" s="255">
        <v>2.8662325647967801</v>
      </c>
    </row>
    <row r="2837" spans="1:10" x14ac:dyDescent="0.2">
      <c r="A2837" s="144" t="s">
        <v>5222</v>
      </c>
      <c r="B2837" s="144" t="s">
        <v>5222</v>
      </c>
      <c r="C2837" s="144" t="s">
        <v>2017</v>
      </c>
      <c r="D2837" s="256">
        <v>0</v>
      </c>
      <c r="E2837" s="256">
        <v>0</v>
      </c>
      <c r="F2837" s="256">
        <v>0</v>
      </c>
      <c r="G2837" s="256">
        <v>0</v>
      </c>
      <c r="H2837" s="256">
        <v>0</v>
      </c>
      <c r="I2837" s="256">
        <v>0</v>
      </c>
      <c r="J2837" s="256">
        <v>1.1289794760671701</v>
      </c>
    </row>
    <row r="2838" spans="1:10" x14ac:dyDescent="0.2">
      <c r="A2838" s="143" t="s">
        <v>6376</v>
      </c>
      <c r="B2838" s="143" t="s">
        <v>6376</v>
      </c>
      <c r="C2838" s="143" t="s">
        <v>6377</v>
      </c>
      <c r="D2838" s="255">
        <v>0</v>
      </c>
      <c r="E2838" s="255">
        <v>0</v>
      </c>
      <c r="F2838" s="255">
        <v>0</v>
      </c>
      <c r="G2838" s="255">
        <v>0</v>
      </c>
      <c r="H2838" s="255">
        <v>0</v>
      </c>
      <c r="I2838" s="255">
        <v>0</v>
      </c>
      <c r="J2838" s="255">
        <v>0</v>
      </c>
    </row>
    <row r="2839" spans="1:10" x14ac:dyDescent="0.2">
      <c r="A2839" s="144" t="s">
        <v>5223</v>
      </c>
      <c r="B2839" s="144" t="s">
        <v>5223</v>
      </c>
      <c r="C2839" s="144" t="s">
        <v>2939</v>
      </c>
      <c r="D2839" s="256">
        <v>0</v>
      </c>
      <c r="E2839" s="256">
        <v>0</v>
      </c>
      <c r="F2839" s="256">
        <v>0</v>
      </c>
      <c r="G2839" s="256">
        <v>0</v>
      </c>
      <c r="H2839" s="256">
        <v>0</v>
      </c>
      <c r="I2839" s="256">
        <v>0</v>
      </c>
      <c r="J2839" s="256">
        <v>0</v>
      </c>
    </row>
  </sheetData>
  <pageMargins left="0.78431372549019618" right="0.78431372549019618" top="0.98039215686274517" bottom="0.98039215686274517" header="0.50980392156862753" footer="0.50980392156862753"/>
  <pageSetup paperSize="9" orientation="portrait"/>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79998168889431442"/>
  </sheetPr>
  <dimension ref="A1:Q16"/>
  <sheetViews>
    <sheetView workbookViewId="0">
      <selection activeCell="P8" sqref="P8:Q8"/>
    </sheetView>
  </sheetViews>
  <sheetFormatPr defaultRowHeight="12.75" x14ac:dyDescent="0.2"/>
  <cols>
    <col min="1" max="1" width="16.140625" bestFit="1" customWidth="1"/>
    <col min="2" max="2" width="17.5703125" bestFit="1" customWidth="1"/>
    <col min="3" max="4" width="13.85546875" bestFit="1" customWidth="1"/>
    <col min="5" max="5" width="6.85546875" bestFit="1" customWidth="1"/>
    <col min="7" max="7" width="12" bestFit="1" customWidth="1"/>
    <col min="8" max="10" width="12.42578125" bestFit="1" customWidth="1"/>
    <col min="11" max="11" width="12.7109375" bestFit="1" customWidth="1"/>
    <col min="12" max="12" width="7.28515625" bestFit="1" customWidth="1"/>
    <col min="13" max="13" width="12.7109375" bestFit="1" customWidth="1"/>
    <col min="14" max="14" width="11.28515625" bestFit="1" customWidth="1"/>
    <col min="16" max="16" width="13.7109375" bestFit="1" customWidth="1"/>
    <col min="17" max="17" width="9.140625" bestFit="1" customWidth="1"/>
  </cols>
  <sheetData>
    <row r="1" spans="1:17" ht="48" x14ac:dyDescent="0.2">
      <c r="A1" s="195" t="s">
        <v>6378</v>
      </c>
      <c r="B1" s="195" t="s">
        <v>4230</v>
      </c>
      <c r="C1" s="195" t="s">
        <v>249</v>
      </c>
      <c r="D1" s="195" t="s">
        <v>250</v>
      </c>
      <c r="E1" s="195" t="s">
        <v>81</v>
      </c>
      <c r="F1" s="195" t="s">
        <v>82</v>
      </c>
      <c r="G1" s="195" t="s">
        <v>5225</v>
      </c>
      <c r="H1" s="195" t="s">
        <v>5226</v>
      </c>
      <c r="I1" s="195" t="s">
        <v>110</v>
      </c>
      <c r="J1" s="195" t="s">
        <v>111</v>
      </c>
      <c r="K1" s="195" t="s">
        <v>4222</v>
      </c>
      <c r="L1" s="195" t="s">
        <v>45</v>
      </c>
      <c r="M1" s="195" t="s">
        <v>4223</v>
      </c>
      <c r="N1" s="195" t="s">
        <v>43</v>
      </c>
      <c r="P1" s="136" t="s">
        <v>1857</v>
      </c>
      <c r="Q1" s="137" t="s">
        <v>1858</v>
      </c>
    </row>
    <row r="2" spans="1:17" x14ac:dyDescent="0.2">
      <c r="A2" s="143" t="s">
        <v>251</v>
      </c>
      <c r="B2" s="168">
        <v>41870681481.1912</v>
      </c>
      <c r="C2" s="169">
        <v>29247176.701983199</v>
      </c>
      <c r="D2" s="169">
        <v>89273667.843633205</v>
      </c>
      <c r="E2" s="229">
        <v>6.9851207736184803E-4</v>
      </c>
      <c r="F2" s="229">
        <v>2.1321283696740401E-3</v>
      </c>
      <c r="G2" s="169">
        <v>223477.10740129201</v>
      </c>
      <c r="H2" s="169">
        <v>681474.02496361604</v>
      </c>
      <c r="I2" s="229">
        <v>5.3373171750662903E-6</v>
      </c>
      <c r="J2" s="229">
        <v>1.6275685058284601E-5</v>
      </c>
      <c r="K2" s="169">
        <v>32889905.364628501</v>
      </c>
      <c r="L2" s="229">
        <v>7.8551158474463804E-4</v>
      </c>
      <c r="M2" s="169">
        <v>19505485.291406401</v>
      </c>
      <c r="N2" s="229">
        <v>4.6585067644930702E-4</v>
      </c>
      <c r="P2" s="136" t="s">
        <v>5940</v>
      </c>
      <c r="Q2" s="138">
        <v>43103</v>
      </c>
    </row>
    <row r="3" spans="1:17" x14ac:dyDescent="0.2">
      <c r="A3" s="144" t="s">
        <v>52</v>
      </c>
      <c r="B3" s="157">
        <v>58920574154.834999</v>
      </c>
      <c r="C3" s="158">
        <v>25492817.633848701</v>
      </c>
      <c r="D3" s="158">
        <v>52366081.262051404</v>
      </c>
      <c r="E3" s="159">
        <v>4.3266410756380501E-4</v>
      </c>
      <c r="F3" s="159">
        <v>8.8875714490562602E-4</v>
      </c>
      <c r="G3" s="158">
        <v>130370.684434565</v>
      </c>
      <c r="H3" s="158">
        <v>400312.06878484302</v>
      </c>
      <c r="I3" s="159">
        <v>2.21265129039593E-6</v>
      </c>
      <c r="J3" s="159">
        <v>6.7940965363453396E-6</v>
      </c>
      <c r="K3" s="158">
        <v>23460383.362131201</v>
      </c>
      <c r="L3" s="159">
        <v>3.9816963257147798E-4</v>
      </c>
      <c r="M3" s="158">
        <v>10757289.2183662</v>
      </c>
      <c r="N3" s="159">
        <v>1.8257271543379E-4</v>
      </c>
    </row>
    <row r="4" spans="1:17" x14ac:dyDescent="0.2">
      <c r="A4" s="143" t="s">
        <v>53</v>
      </c>
      <c r="B4" s="168">
        <v>616189228.20781505</v>
      </c>
      <c r="C4" s="169">
        <v>2758.9324332264</v>
      </c>
      <c r="D4" s="169">
        <v>378446.27996216202</v>
      </c>
      <c r="E4" s="229">
        <v>4.47741100773662E-6</v>
      </c>
      <c r="F4" s="229">
        <v>6.1417217737296805E-4</v>
      </c>
      <c r="G4" s="169">
        <v>956.04268429662</v>
      </c>
      <c r="H4" s="169">
        <v>2971.1494560814999</v>
      </c>
      <c r="I4" s="229">
        <v>1.5515407289369E-6</v>
      </c>
      <c r="J4" s="229">
        <v>4.8218133652272397E-6</v>
      </c>
      <c r="K4" s="169">
        <v>469692.12768549699</v>
      </c>
      <c r="L4" s="229">
        <v>7.6225306477945899E-4</v>
      </c>
      <c r="M4" s="184">
        <v>-30278.690637734901</v>
      </c>
      <c r="N4" s="229">
        <v>0</v>
      </c>
      <c r="P4" s="37" t="s">
        <v>4251</v>
      </c>
    </row>
    <row r="5" spans="1:17" x14ac:dyDescent="0.2">
      <c r="A5" s="144" t="s">
        <v>54</v>
      </c>
      <c r="B5" s="157">
        <v>34831434278.074799</v>
      </c>
      <c r="C5" s="158">
        <v>29171317.220966399</v>
      </c>
      <c r="D5" s="158">
        <v>94922257.194830194</v>
      </c>
      <c r="E5" s="159">
        <v>8.3749974198819496E-4</v>
      </c>
      <c r="F5" s="159">
        <v>2.7251894491918901E-3</v>
      </c>
      <c r="G5" s="158">
        <v>238916.432705285</v>
      </c>
      <c r="H5" s="158">
        <v>727632.92648455501</v>
      </c>
      <c r="I5" s="159">
        <v>6.8592189112256801E-6</v>
      </c>
      <c r="J5" s="159">
        <v>2.0890122430088299E-5</v>
      </c>
      <c r="K5" s="158">
        <v>33750836.813509502</v>
      </c>
      <c r="L5" s="159">
        <v>9.6897637186174005E-4</v>
      </c>
      <c r="M5" s="158">
        <v>1768387.6298247201</v>
      </c>
      <c r="N5" s="159">
        <v>5.0769876879226201E-5</v>
      </c>
      <c r="P5" s="37" t="s">
        <v>4291</v>
      </c>
    </row>
    <row r="6" spans="1:17" x14ac:dyDescent="0.2">
      <c r="A6" s="143" t="s">
        <v>55</v>
      </c>
      <c r="B6" s="168">
        <v>33613594706.673599</v>
      </c>
      <c r="C6" s="169">
        <v>28232565.5081954</v>
      </c>
      <c r="D6" s="169">
        <v>44302391.872494802</v>
      </c>
      <c r="E6" s="229">
        <v>8.3991509252624404E-4</v>
      </c>
      <c r="F6" s="229">
        <v>1.3179903030037701E-3</v>
      </c>
      <c r="G6" s="169">
        <v>106847.955752704</v>
      </c>
      <c r="H6" s="169">
        <v>322899.41111906501</v>
      </c>
      <c r="I6" s="229">
        <v>3.1787125621375702E-6</v>
      </c>
      <c r="J6" s="229">
        <v>9.6062148049567902E-6</v>
      </c>
      <c r="K6" s="169">
        <v>19620837.803587999</v>
      </c>
      <c r="L6" s="229">
        <v>5.8371733147875903E-4</v>
      </c>
      <c r="M6" s="169">
        <v>36218029.8695032</v>
      </c>
      <c r="N6" s="229">
        <v>1.07748160188034E-3</v>
      </c>
    </row>
    <row r="7" spans="1:17" x14ac:dyDescent="0.2">
      <c r="A7" s="144" t="s">
        <v>57</v>
      </c>
      <c r="B7" s="157">
        <v>31954917120.736698</v>
      </c>
      <c r="C7" s="158">
        <v>21668981.660380501</v>
      </c>
      <c r="D7" s="158">
        <v>48801589.109335199</v>
      </c>
      <c r="E7" s="159">
        <v>6.7811102681029E-4</v>
      </c>
      <c r="F7" s="159">
        <v>1.5272012418291001E-3</v>
      </c>
      <c r="G7" s="158">
        <v>121302.07622395</v>
      </c>
      <c r="H7" s="158">
        <v>373910.69594526902</v>
      </c>
      <c r="I7" s="159">
        <v>3.7960378919347302E-6</v>
      </c>
      <c r="J7" s="159">
        <v>1.17011943586805E-5</v>
      </c>
      <c r="K7" s="158">
        <v>19832004.993698999</v>
      </c>
      <c r="L7" s="159">
        <v>6.2062451668289001E-4</v>
      </c>
      <c r="M7" s="158">
        <v>14206100.767654501</v>
      </c>
      <c r="N7" s="159">
        <v>4.4456697271280302E-4</v>
      </c>
    </row>
    <row r="8" spans="1:17" x14ac:dyDescent="0.2">
      <c r="A8" s="143" t="s">
        <v>58</v>
      </c>
      <c r="B8" s="168">
        <v>92776970378.081497</v>
      </c>
      <c r="C8" s="169">
        <v>56260020.508540504</v>
      </c>
      <c r="D8" s="169">
        <v>188611698.885245</v>
      </c>
      <c r="E8" s="229">
        <v>6.0640070784022805E-4</v>
      </c>
      <c r="F8" s="229">
        <v>2.0329581588687498E-3</v>
      </c>
      <c r="G8" s="169">
        <v>472056.37488866301</v>
      </c>
      <c r="H8" s="169">
        <v>1454938.0066587799</v>
      </c>
      <c r="I8" s="229">
        <v>5.0880770622812501E-6</v>
      </c>
      <c r="J8" s="229">
        <v>1.56821030125221E-5</v>
      </c>
      <c r="K8" s="169">
        <v>69452967.345672995</v>
      </c>
      <c r="L8" s="229">
        <v>7.4860137233023099E-4</v>
      </c>
      <c r="M8" s="169">
        <v>21598706.0543961</v>
      </c>
      <c r="N8" s="229">
        <v>2.3280245050445001E-4</v>
      </c>
      <c r="P8" s="230">
        <v>43103</v>
      </c>
      <c r="Q8" s="231" t="s">
        <v>6379</v>
      </c>
    </row>
    <row r="9" spans="1:17" x14ac:dyDescent="0.2">
      <c r="A9" s="144" t="s">
        <v>59</v>
      </c>
      <c r="B9" s="157">
        <v>1157862753.69241</v>
      </c>
      <c r="C9" s="158">
        <v>2154.1186419679698</v>
      </c>
      <c r="D9" s="158">
        <v>944516.26851340197</v>
      </c>
      <c r="E9" s="159">
        <v>1.8604265791420499E-6</v>
      </c>
      <c r="F9" s="159">
        <v>8.1574112778163698E-4</v>
      </c>
      <c r="G9" s="158">
        <v>2179.0657881663001</v>
      </c>
      <c r="H9" s="158">
        <v>6673.7744701599204</v>
      </c>
      <c r="I9" s="159">
        <v>1.8819724369034899E-6</v>
      </c>
      <c r="J9" s="159">
        <v>5.7638735237637702E-6</v>
      </c>
      <c r="K9" s="158">
        <v>724809.50291934295</v>
      </c>
      <c r="L9" s="159">
        <v>6.2598913438395999E-4</v>
      </c>
      <c r="M9" s="158">
        <v>325914.61949285702</v>
      </c>
      <c r="N9" s="159">
        <v>2.8147949180808997E-4</v>
      </c>
    </row>
    <row r="10" spans="1:17" x14ac:dyDescent="0.2">
      <c r="A10" s="143" t="s">
        <v>60</v>
      </c>
      <c r="B10" s="168">
        <v>27036031771.779202</v>
      </c>
      <c r="C10" s="169">
        <v>23439856.3133207</v>
      </c>
      <c r="D10" s="169">
        <v>44013785.3012321</v>
      </c>
      <c r="E10" s="229">
        <v>8.6698582510869005E-4</v>
      </c>
      <c r="F10" s="229">
        <v>1.6279676571165601E-3</v>
      </c>
      <c r="G10" s="169">
        <v>110011.663172316</v>
      </c>
      <c r="H10" s="169">
        <v>350018.64069004799</v>
      </c>
      <c r="I10" s="229">
        <v>4.0690758207773997E-6</v>
      </c>
      <c r="J10" s="229">
        <v>1.2946376289415599E-5</v>
      </c>
      <c r="K10" s="169">
        <v>18127438.8176031</v>
      </c>
      <c r="L10" s="229">
        <v>6.7049184475826004E-4</v>
      </c>
      <c r="M10" s="169">
        <v>17134800.502048701</v>
      </c>
      <c r="N10" s="229">
        <v>6.3377645975155395E-4</v>
      </c>
    </row>
    <row r="11" spans="1:17" x14ac:dyDescent="0.2">
      <c r="A11" s="144" t="s">
        <v>61</v>
      </c>
      <c r="B11" s="157">
        <v>57316950586.002197</v>
      </c>
      <c r="C11" s="158">
        <v>32226661.196669001</v>
      </c>
      <c r="D11" s="158">
        <v>73162596.087893203</v>
      </c>
      <c r="E11" s="159">
        <v>5.6225358933417095E-4</v>
      </c>
      <c r="F11" s="159">
        <v>1.27645653405994E-3</v>
      </c>
      <c r="G11" s="158">
        <v>182755.733441716</v>
      </c>
      <c r="H11" s="158">
        <v>557567.80287454801</v>
      </c>
      <c r="I11" s="159">
        <v>3.1885111048868E-6</v>
      </c>
      <c r="J11" s="159">
        <v>9.7277994934139992E-6</v>
      </c>
      <c r="K11" s="158">
        <v>29190499.8431927</v>
      </c>
      <c r="L11" s="159">
        <v>5.0928215030200002E-4</v>
      </c>
      <c r="M11" s="183">
        <v>-71557.620113348807</v>
      </c>
      <c r="N11" s="159">
        <v>0</v>
      </c>
    </row>
    <row r="12" spans="1:17" x14ac:dyDescent="0.2">
      <c r="A12" s="143" t="s">
        <v>62</v>
      </c>
      <c r="B12" s="168">
        <v>46721832326.883698</v>
      </c>
      <c r="C12" s="169">
        <v>42773846.042629898</v>
      </c>
      <c r="D12" s="169">
        <v>72594061.368168101</v>
      </c>
      <c r="E12" s="229">
        <v>9.1550018294162395E-4</v>
      </c>
      <c r="F12" s="229">
        <v>1.5537503079988901E-3</v>
      </c>
      <c r="G12" s="169">
        <v>182256.106461004</v>
      </c>
      <c r="H12" s="169">
        <v>561887.78147454397</v>
      </c>
      <c r="I12" s="229">
        <v>3.9008766862110896E-6</v>
      </c>
      <c r="J12" s="229">
        <v>1.20262359905614E-5</v>
      </c>
      <c r="K12" s="169">
        <v>28533409.548372399</v>
      </c>
      <c r="L12" s="229">
        <v>6.1070827335584399E-4</v>
      </c>
      <c r="M12" s="169">
        <v>423063.86343872</v>
      </c>
      <c r="N12" s="229">
        <v>9.05495016716818E-6</v>
      </c>
    </row>
    <row r="13" spans="1:17" x14ac:dyDescent="0.2">
      <c r="A13" s="144" t="s">
        <v>63</v>
      </c>
      <c r="B13" s="157">
        <v>390208135.26350498</v>
      </c>
      <c r="C13" s="183">
        <v>-4274.4615841602399</v>
      </c>
      <c r="D13" s="158">
        <v>258497.20924008</v>
      </c>
      <c r="E13" s="159">
        <v>-1.09543118091931E-5</v>
      </c>
      <c r="F13" s="159">
        <v>6.6245981536371199E-4</v>
      </c>
      <c r="G13" s="158">
        <v>871.30230421266003</v>
      </c>
      <c r="H13" s="158">
        <v>2661.1055843915601</v>
      </c>
      <c r="I13" s="159">
        <v>2.2329168089339701E-6</v>
      </c>
      <c r="J13" s="159">
        <v>6.8197081093517802E-6</v>
      </c>
      <c r="K13" s="158">
        <v>413855.10015342198</v>
      </c>
      <c r="L13" s="159">
        <v>1.0606009018083299E-3</v>
      </c>
      <c r="M13" s="158">
        <v>183000.248868817</v>
      </c>
      <c r="N13" s="159">
        <v>4.68981121434687E-4</v>
      </c>
    </row>
    <row r="14" spans="1:17" x14ac:dyDescent="0.2">
      <c r="A14" s="144" t="s">
        <v>255</v>
      </c>
      <c r="B14" s="157">
        <v>427207246921.422</v>
      </c>
      <c r="C14" s="158">
        <v>288513881.37602502</v>
      </c>
      <c r="D14" s="158">
        <v>709629588.68259799</v>
      </c>
      <c r="E14" s="159">
        <v>6.7534875275440502E-4</v>
      </c>
      <c r="F14" s="159">
        <v>1.66108977269556E-3</v>
      </c>
      <c r="G14" s="158">
        <v>1772000.54525817</v>
      </c>
      <c r="H14" s="158">
        <v>5442947.3885059003</v>
      </c>
      <c r="I14" s="159">
        <v>4.1478709877412398E-6</v>
      </c>
      <c r="J14" s="159">
        <v>1.27407655832839E-5</v>
      </c>
      <c r="K14" s="158">
        <v>276466640.62315601</v>
      </c>
      <c r="L14" s="159">
        <v>6.4714876120537299E-4</v>
      </c>
      <c r="M14" s="158">
        <v>122018941.75424901</v>
      </c>
      <c r="N14" s="159">
        <v>2.8562001846539999E-4</v>
      </c>
    </row>
    <row r="15" spans="1:17" x14ac:dyDescent="0.2">
      <c r="A15" s="144"/>
      <c r="B15" s="157"/>
      <c r="C15" s="158"/>
      <c r="D15" s="158"/>
      <c r="E15" s="159"/>
      <c r="F15" s="159"/>
      <c r="G15" s="158"/>
      <c r="H15" s="158"/>
      <c r="I15" s="159"/>
      <c r="J15" s="159"/>
      <c r="K15" s="158"/>
      <c r="L15" s="159"/>
      <c r="M15" s="158"/>
      <c r="N15" s="159"/>
    </row>
    <row r="16" spans="1:17" x14ac:dyDescent="0.2">
      <c r="A16" s="144"/>
      <c r="B16" s="157"/>
      <c r="C16" s="158"/>
      <c r="D16" s="158"/>
      <c r="E16" s="159"/>
      <c r="F16" s="159"/>
      <c r="G16" s="158"/>
      <c r="H16" s="158"/>
      <c r="I16" s="159"/>
      <c r="J16" s="159"/>
      <c r="K16" s="158"/>
      <c r="L16" s="159"/>
      <c r="M16" s="158"/>
      <c r="N16" s="159"/>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19</vt:i4>
      </vt:variant>
    </vt:vector>
  </HeadingPairs>
  <TitlesOfParts>
    <vt:vector size="34" baseType="lpstr">
      <vt:lpstr>Instructions</vt:lpstr>
      <vt:lpstr>Input</vt:lpstr>
      <vt:lpstr>Lists</vt:lpstr>
      <vt:lpstr>Summary Data</vt:lpstr>
      <vt:lpstr>By Division - Economic Cost</vt:lpstr>
      <vt:lpstr>Special Facility Svcs</vt:lpstr>
      <vt:lpstr>Mktg Car Type Data</vt:lpstr>
      <vt:lpstr>T&amp;Y Data</vt:lpstr>
      <vt:lpstr>By Division - GTM Data</vt:lpstr>
      <vt:lpstr>By Division - G&amp;A Trans</vt:lpstr>
      <vt:lpstr>By Division - CarMile Data</vt:lpstr>
      <vt:lpstr>G&amp;A</vt:lpstr>
      <vt:lpstr>Train Start Data</vt:lpstr>
      <vt:lpstr>Shared Asset Data</vt:lpstr>
      <vt:lpstr>Rate Index</vt:lpstr>
      <vt:lpstr>Car_Hire</vt:lpstr>
      <vt:lpstr>Car_Owner</vt:lpstr>
      <vt:lpstr>Car_Type</vt:lpstr>
      <vt:lpstr>Car_Types</vt:lpstr>
      <vt:lpstr>Cities</vt:lpstr>
      <vt:lpstr>City</vt:lpstr>
      <vt:lpstr>DIVISION</vt:lpstr>
      <vt:lpstr>DIVISIONS</vt:lpstr>
      <vt:lpstr>dUMP</vt:lpstr>
      <vt:lpstr>Group_Code</vt:lpstr>
      <vt:lpstr>MAJOR_MINOR</vt:lpstr>
      <vt:lpstr>Minor_Code</vt:lpstr>
      <vt:lpstr>Input!Print_Area</vt:lpstr>
      <vt:lpstr>State</vt:lpstr>
      <vt:lpstr>States</vt:lpstr>
      <vt:lpstr>Switch</vt:lpstr>
      <vt:lpstr>Train_Family</vt:lpstr>
      <vt:lpstr>Train_ID</vt:lpstr>
      <vt:lpstr>Train_Type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Abhishek Kumar</cp:lastModifiedBy>
  <cp:lastPrinted>2012-02-08T13:15:01Z</cp:lastPrinted>
  <dcterms:created xsi:type="dcterms:W3CDTF">2009-11-09T15:05:25Z</dcterms:created>
  <dcterms:modified xsi:type="dcterms:W3CDTF">2019-02-11T16:59:46Z</dcterms:modified>
</cp:coreProperties>
</file>